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326"/>
  <workbookPr/>
  <mc:AlternateContent xmlns:mc="http://schemas.openxmlformats.org/markup-compatibility/2006">
    <mc:Choice Requires="x15">
      <x15ac:absPath xmlns:x15ac="http://schemas.microsoft.com/office/spreadsheetml/2010/11/ac" url="C:\Daten Ernst\Eigene Dateien\Benchmark\PR-Arbeit\"/>
    </mc:Choice>
  </mc:AlternateContent>
  <bookViews>
    <workbookView xWindow="0" yWindow="470" windowWidth="11060" windowHeight="8270" tabRatio="981" firstSheet="31" activeTab="31"/>
  </bookViews>
  <sheets>
    <sheet name="Grundlage Swiss DRG alle" sheetId="17" state="hidden" r:id="rId1"/>
    <sheet name="Test KSBL Swiss DRG KVG für Pu" sheetId="54" state="hidden" r:id="rId2"/>
    <sheet name="Grundlage Swiss DRG KVG" sheetId="15" state="hidden" r:id="rId3"/>
    <sheet name="Grundlage Swiss DRG ohne Anlage" sheetId="21" state="hidden" r:id="rId4"/>
    <sheet name="Grundlage Rehabilitaion statioä" sheetId="19" state="hidden" r:id="rId5"/>
    <sheet name="Grundlage Psychiatrie stationär" sheetId="7" state="hidden" r:id="rId6"/>
    <sheet name="Grundlage ger. Langzeit" sheetId="11" state="hidden" r:id="rId7"/>
    <sheet name="Grundlage palliativ" sheetId="1" state="hidden" r:id="rId8"/>
    <sheet name="Grundlage Psychiatrie TK" sheetId="5" state="hidden" r:id="rId9"/>
    <sheet name="Grundlage Physiotherapie" sheetId="13" state="hidden" r:id="rId10"/>
    <sheet name="Grundlage Psychiatrie TK (2)" sheetId="31" state="hidden" r:id="rId11"/>
    <sheet name="Auswertung Swiss DRG KVG o Uni" sheetId="58" state="hidden" r:id="rId12"/>
    <sheet name="Auswertung Swiss DRG mit Uni" sheetId="60" state="hidden" r:id="rId13"/>
    <sheet name="Auswertung SwissDRG alle" sheetId="18" state="hidden" r:id="rId14"/>
    <sheet name="Auswertung Swiss DRG KVG" sheetId="16" state="hidden" r:id="rId15"/>
    <sheet name="Auswertung Swiss DRG KVG Publ. " sheetId="57" state="hidden" r:id="rId16"/>
    <sheet name="Auswertung Swiss DRG KVGKantone" sheetId="24" state="hidden" r:id="rId17"/>
    <sheet name="Auswertung Swiss DRG KVG Kanton" sheetId="27" state="hidden" r:id="rId18"/>
    <sheet name="Grafik Swiss DRG KVG Publ" sheetId="49" state="hidden" r:id="rId19"/>
    <sheet name="Auswertung Swiss DRG KVG Publik" sheetId="51" state="hidden" r:id="rId20"/>
    <sheet name="Auswertung Swiss DRG KVG Pu Gr" sheetId="52" state="hidden" r:id="rId21"/>
    <sheet name="Auswertung Swiss DRG KVG Publi " sheetId="53" state="hidden" r:id="rId22"/>
    <sheet name="Auswertung Swiss DRG KVG Unispi" sheetId="23" state="hidden" r:id="rId23"/>
    <sheet name="Auswertung Swiss DRG KVG ohne U" sheetId="22" state="hidden" r:id="rId24"/>
    <sheet name="Auswertung Rehabilit. stationä" sheetId="20" state="hidden" r:id="rId25"/>
    <sheet name="Auswertung Psychiatrie stationä" sheetId="8" state="hidden" r:id="rId26"/>
    <sheet name="Auswertung ger. Langzeit" sheetId="12" state="hidden" r:id="rId27"/>
    <sheet name="Auswertung palliativ" sheetId="2" state="hidden" r:id="rId28"/>
    <sheet name="Auswertung Psychiatrie TK" sheetId="6" state="hidden" r:id="rId29"/>
    <sheet name="Auswertung Psychiatrie TK (2)" sheetId="30" state="hidden" r:id="rId30"/>
    <sheet name="Auswertung SwissDRG ohne Uni" sheetId="62" state="hidden" r:id="rId31"/>
    <sheet name="Ausw. SwissDRG KVG OHNE Unisp." sheetId="104" r:id="rId32"/>
    <sheet name="Auswertung Physiotherapie" sheetId="14" state="hidden" r:id="rId33"/>
    <sheet name="Auswertung SwissDRG alle anonym" sheetId="32" state="hidden" r:id="rId34"/>
    <sheet name="Auswertung Swiss DRG KVG anonym" sheetId="34" state="hidden" r:id="rId35"/>
    <sheet name="Aus. Swiss DRG KVG ohn Uni anon" sheetId="40" state="hidden" r:id="rId36"/>
    <sheet name="Auswertung Rehabilit. stat anon" sheetId="41" state="hidden" r:id="rId37"/>
    <sheet name="Auswert Psychiatrie stat anonym" sheetId="42" state="hidden" r:id="rId38"/>
    <sheet name="Auswertung ger. Langzeit anon" sheetId="43" state="hidden" r:id="rId39"/>
    <sheet name="Auswertung palliativ anon" sheetId="44" state="hidden" r:id="rId40"/>
    <sheet name="Auswertung Psychiatrie TK anon" sheetId="46" state="hidden" r:id="rId41"/>
    <sheet name="Auswertung Tarmed anon" sheetId="47" state="hidden" r:id="rId42"/>
    <sheet name="Auswertung Physiotherapie anon" sheetId="48" state="hidden" r:id="rId43"/>
  </sheets>
  <definedNames>
    <definedName name="_xlnm._FilterDatabase" localSheetId="31" hidden="1">'Ausw. SwissDRG KVG OHNE Unisp.'!$A$9:$H$120</definedName>
    <definedName name="_xlnm._FilterDatabase" localSheetId="30" hidden="1">'Auswertung SwissDRG ohne Uni'!$A$9:$S$154</definedName>
    <definedName name="_xlnm.Print_Area" localSheetId="35">'Aus. Swiss DRG KVG ohn Uni anon'!$A$1:$L$117</definedName>
    <definedName name="_xlnm.Print_Area" localSheetId="31">'Ausw. SwissDRG KVG OHNE Unisp.'!$A$1:$H$120</definedName>
    <definedName name="_xlnm.Print_Area" localSheetId="37">'Auswert Psychiatrie stat anonym'!$A$1:$J$121</definedName>
    <definedName name="_xlnm.Print_Area" localSheetId="26">'Auswertung ger. Langzeit'!$A$1:$J$121</definedName>
    <definedName name="_xlnm.Print_Area" localSheetId="38">'Auswertung ger. Langzeit anon'!$A$1:$J$121</definedName>
    <definedName name="_xlnm.Print_Area" localSheetId="27">'Auswertung palliativ'!$A$1:$J$121</definedName>
    <definedName name="_xlnm.Print_Area" localSheetId="39">'Auswertung palliativ anon'!$A$1:$J$121</definedName>
    <definedName name="_xlnm.Print_Area" localSheetId="32">'Auswertung Physiotherapie'!$A$1:$J$121</definedName>
    <definedName name="_xlnm.Print_Area" localSheetId="42">'Auswertung Physiotherapie anon'!$A$1:$J$121</definedName>
    <definedName name="_xlnm.Print_Area" localSheetId="25">'Auswertung Psychiatrie stationä'!$A$1:$J$121</definedName>
    <definedName name="_xlnm.Print_Area" localSheetId="28">'Auswertung Psychiatrie TK'!$A$1:$J$121</definedName>
    <definedName name="_xlnm.Print_Area" localSheetId="29">'Auswertung Psychiatrie TK (2)'!$A$1:$J$121</definedName>
    <definedName name="_xlnm.Print_Area" localSheetId="40">'Auswertung Psychiatrie TK anon'!$A$1:$J$121</definedName>
    <definedName name="_xlnm.Print_Area" localSheetId="36">'Auswertung Rehabilit. stat anon'!$A$1:$J$121</definedName>
    <definedName name="_xlnm.Print_Area" localSheetId="24">'Auswertung Rehabilit. stationä'!$A$1:$J$121</definedName>
    <definedName name="_xlnm.Print_Area" localSheetId="14">'Auswertung Swiss DRG KVG'!$A$1:$L$122</definedName>
    <definedName name="_xlnm.Print_Area" localSheetId="34">'Auswertung Swiss DRG KVG anonym'!$A$1:$L$122</definedName>
    <definedName name="_xlnm.Print_Area" localSheetId="17">'Auswertung Swiss DRG KVG Kanton'!$A$1:$L$122</definedName>
    <definedName name="_xlnm.Print_Area" localSheetId="11">'Auswertung Swiss DRG KVG o Uni'!$A$1:$H$101</definedName>
    <definedName name="_xlnm.Print_Area" localSheetId="23">'Auswertung Swiss DRG KVG ohne U'!$A$1:$L$117</definedName>
    <definedName name="_xlnm.Print_Area" localSheetId="15">'Auswertung Swiss DRG KVG Publ. '!$A$1:$H$124</definedName>
    <definedName name="_xlnm.Print_Area" localSheetId="21">'Auswertung Swiss DRG KVG Publi '!$A$1:$U$121</definedName>
    <definedName name="_xlnm.Print_Area" localSheetId="19">'Auswertung Swiss DRG KVG Publik'!$A$1:$M$123</definedName>
    <definedName name="_xlnm.Print_Area" localSheetId="22">'Auswertung Swiss DRG KVG Unispi'!$A$1:$L$28</definedName>
    <definedName name="_xlnm.Print_Area" localSheetId="16">'Auswertung Swiss DRG KVGKantone'!$A$1:$L$122</definedName>
    <definedName name="_xlnm.Print_Area" localSheetId="12">'Auswertung Swiss DRG mit Uni'!$A$1:$H$111</definedName>
    <definedName name="_xlnm.Print_Area" localSheetId="13">'Auswertung SwissDRG alle'!$A$1:$L$122</definedName>
    <definedName name="_xlnm.Print_Area" localSheetId="33">'Auswertung SwissDRG alle anonym'!$A$1:$L$122</definedName>
    <definedName name="_xlnm.Print_Area" localSheetId="30">'Auswertung SwissDRG ohne Uni'!$A$1:$H$156</definedName>
    <definedName name="_xlnm.Print_Area" localSheetId="41">'Auswertung Tarmed anon'!$A$1:$J$121</definedName>
    <definedName name="_xlnm.Print_Area" localSheetId="1">'Test KSBL Swiss DRG KVG für Pu'!$A$1:$P$127</definedName>
    <definedName name="_xlnm.Print_Titles" localSheetId="35">'Aus. Swiss DRG KVG ohn Uni anon'!$1:$10</definedName>
    <definedName name="_xlnm.Print_Titles" localSheetId="31">'Ausw. SwissDRG KVG OHNE Unisp.'!$1:$9</definedName>
    <definedName name="_xlnm.Print_Titles" localSheetId="37">'Auswert Psychiatrie stat anonym'!$1:$9</definedName>
    <definedName name="_xlnm.Print_Titles" localSheetId="26">'Auswertung ger. Langzeit'!$1:$9</definedName>
    <definedName name="_xlnm.Print_Titles" localSheetId="38">'Auswertung ger. Langzeit anon'!$1:$9</definedName>
    <definedName name="_xlnm.Print_Titles" localSheetId="27">'Auswertung palliativ'!$1:$9</definedName>
    <definedName name="_xlnm.Print_Titles" localSheetId="39">'Auswertung palliativ anon'!$1:$9</definedName>
    <definedName name="_xlnm.Print_Titles" localSheetId="32">'Auswertung Physiotherapie'!$1:$9</definedName>
    <definedName name="_xlnm.Print_Titles" localSheetId="42">'Auswertung Physiotherapie anon'!$1:$9</definedName>
    <definedName name="_xlnm.Print_Titles" localSheetId="25">'Auswertung Psychiatrie stationä'!$1:$9</definedName>
    <definedName name="_xlnm.Print_Titles" localSheetId="28">'Auswertung Psychiatrie TK'!$1:$9</definedName>
    <definedName name="_xlnm.Print_Titles" localSheetId="29">'Auswertung Psychiatrie TK (2)'!$1:$9</definedName>
    <definedName name="_xlnm.Print_Titles" localSheetId="40">'Auswertung Psychiatrie TK anon'!$1:$9</definedName>
    <definedName name="_xlnm.Print_Titles" localSheetId="36">'Auswertung Rehabilit. stat anon'!$1:$9</definedName>
    <definedName name="_xlnm.Print_Titles" localSheetId="24">'Auswertung Rehabilit. stationä'!$1:$9</definedName>
    <definedName name="_xlnm.Print_Titles" localSheetId="14">'Auswertung Swiss DRG KVG'!$1:$10</definedName>
    <definedName name="_xlnm.Print_Titles" localSheetId="34">'Auswertung Swiss DRG KVG anonym'!$1:$10</definedName>
    <definedName name="_xlnm.Print_Titles" localSheetId="17">'Auswertung Swiss DRG KVG Kanton'!$1:$10</definedName>
    <definedName name="_xlnm.Print_Titles" localSheetId="11">'Auswertung Swiss DRG KVG o Uni'!$1:$12</definedName>
    <definedName name="_xlnm.Print_Titles" localSheetId="23">'Auswertung Swiss DRG KVG ohne U'!$1:$10</definedName>
    <definedName name="_xlnm.Print_Titles" localSheetId="20">'Auswertung Swiss DRG KVG Pu Gr'!$1:$11</definedName>
    <definedName name="_xlnm.Print_Titles" localSheetId="15">'Auswertung Swiss DRG KVG Publ. '!$1:$12</definedName>
    <definedName name="_xlnm.Print_Titles" localSheetId="21">'Auswertung Swiss DRG KVG Publi '!$1:$9</definedName>
    <definedName name="_xlnm.Print_Titles" localSheetId="19">'Auswertung Swiss DRG KVG Publik'!$1:$11</definedName>
    <definedName name="_xlnm.Print_Titles" localSheetId="22">'Auswertung Swiss DRG KVG Unispi'!$1:$10</definedName>
    <definedName name="_xlnm.Print_Titles" localSheetId="16">'Auswertung Swiss DRG KVGKantone'!$1:$10</definedName>
    <definedName name="_xlnm.Print_Titles" localSheetId="12">'Auswertung Swiss DRG mit Uni'!$1:$12</definedName>
    <definedName name="_xlnm.Print_Titles" localSheetId="13">'Auswertung SwissDRG alle'!$1:$10</definedName>
    <definedName name="_xlnm.Print_Titles" localSheetId="33">'Auswertung SwissDRG alle anonym'!$1:$10</definedName>
    <definedName name="_xlnm.Print_Titles" localSheetId="30">'Auswertung SwissDRG ohne Uni'!$1:$9</definedName>
    <definedName name="_xlnm.Print_Titles" localSheetId="41">'Auswertung Tarmed anon'!$1:$9</definedName>
    <definedName name="_xlnm.Print_Titles" localSheetId="1">'Test KSBL Swiss DRG KVG für Pu'!$1:$10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1" i="54" l="1"/>
  <c r="P11" i="54" s="1"/>
  <c r="P12" i="54"/>
  <c r="P13" i="54"/>
  <c r="P14" i="54"/>
  <c r="N15" i="54"/>
  <c r="P15" i="54"/>
  <c r="P16" i="54"/>
  <c r="P17" i="54"/>
  <c r="P18" i="54"/>
  <c r="P19" i="54"/>
  <c r="P20" i="54"/>
  <c r="P21" i="54"/>
  <c r="P22" i="54"/>
  <c r="P23" i="54"/>
  <c r="P24" i="54"/>
  <c r="P25" i="54"/>
  <c r="P26" i="54"/>
  <c r="P27" i="54"/>
  <c r="N28" i="54"/>
  <c r="P28" i="54" s="1"/>
  <c r="P29" i="54"/>
  <c r="P31" i="54"/>
  <c r="N32" i="54"/>
  <c r="P32" i="54" s="1"/>
  <c r="P33" i="54"/>
  <c r="P34" i="54"/>
  <c r="P35" i="54"/>
  <c r="P37" i="54"/>
  <c r="P38" i="54"/>
  <c r="P39" i="54"/>
  <c r="P40" i="54"/>
  <c r="P41" i="54"/>
  <c r="P42" i="54"/>
  <c r="P43" i="54"/>
  <c r="P44" i="54"/>
  <c r="P45" i="54"/>
  <c r="N46" i="54"/>
  <c r="P46" i="54"/>
  <c r="P47" i="54"/>
  <c r="P48" i="54"/>
  <c r="P49" i="54"/>
  <c r="P50" i="54"/>
  <c r="P51" i="54"/>
  <c r="P52" i="54"/>
  <c r="N53" i="54"/>
  <c r="P53" i="54" s="1"/>
  <c r="N54" i="54"/>
  <c r="P54" i="54" s="1"/>
  <c r="P55" i="54"/>
  <c r="N56" i="54"/>
  <c r="P56" i="54"/>
  <c r="P57" i="54"/>
  <c r="P58" i="54"/>
  <c r="P59" i="54"/>
  <c r="N60" i="54"/>
  <c r="P60" i="54" s="1"/>
  <c r="P61" i="54"/>
  <c r="P62" i="54"/>
  <c r="P63" i="54"/>
  <c r="P64" i="54"/>
  <c r="N65" i="54"/>
  <c r="P65" i="54" s="1"/>
  <c r="P66" i="54"/>
  <c r="N67" i="54"/>
  <c r="P67" i="54"/>
  <c r="N68" i="54"/>
  <c r="P68" i="54"/>
  <c r="P69" i="54"/>
  <c r="P70" i="54"/>
  <c r="P71" i="54"/>
  <c r="P72" i="54"/>
  <c r="P73" i="54"/>
  <c r="P74" i="54"/>
  <c r="P75" i="54"/>
  <c r="P76" i="54"/>
  <c r="P77" i="54"/>
  <c r="P78" i="54"/>
  <c r="N79" i="54"/>
  <c r="P79" i="54"/>
  <c r="P80" i="54"/>
  <c r="P81" i="54"/>
  <c r="P82" i="54"/>
  <c r="P84" i="54"/>
  <c r="P85" i="54"/>
  <c r="P86" i="54"/>
  <c r="P87" i="54"/>
  <c r="P88" i="54"/>
  <c r="P89" i="54"/>
  <c r="P90" i="54"/>
  <c r="P91" i="54"/>
  <c r="P92" i="54"/>
  <c r="P93" i="54"/>
  <c r="P94" i="54"/>
  <c r="P95" i="54"/>
  <c r="P96" i="54"/>
  <c r="P97" i="54"/>
  <c r="P98" i="54"/>
  <c r="P99" i="54"/>
  <c r="P100" i="54"/>
  <c r="P101" i="54"/>
  <c r="P102" i="54"/>
  <c r="P103" i="54"/>
  <c r="P104" i="54"/>
  <c r="P105" i="54"/>
  <c r="P106" i="54"/>
  <c r="P107" i="54"/>
  <c r="P108" i="54"/>
  <c r="P109" i="54"/>
  <c r="F11" i="54"/>
  <c r="G11" i="54"/>
  <c r="H11" i="54" s="1"/>
  <c r="H12" i="54" s="1"/>
  <c r="H13" i="54" s="1"/>
  <c r="H14" i="54" s="1"/>
  <c r="G12" i="54"/>
  <c r="G13" i="54"/>
  <c r="G14" i="54"/>
  <c r="F15" i="54"/>
  <c r="G15" i="54" s="1"/>
  <c r="G16" i="54"/>
  <c r="G17" i="54"/>
  <c r="G18" i="54"/>
  <c r="G19" i="54"/>
  <c r="G20" i="54"/>
  <c r="G21" i="54"/>
  <c r="G22" i="54"/>
  <c r="G23" i="54"/>
  <c r="G24" i="54"/>
  <c r="G25" i="54"/>
  <c r="G26" i="54"/>
  <c r="G27" i="54"/>
  <c r="F28" i="54"/>
  <c r="G28" i="54"/>
  <c r="G29" i="54"/>
  <c r="I11" i="54"/>
  <c r="I12" i="54"/>
  <c r="I13" i="54"/>
  <c r="I14" i="54"/>
  <c r="I15" i="54"/>
  <c r="I16" i="54"/>
  <c r="I17" i="54"/>
  <c r="I18" i="54"/>
  <c r="I19" i="54"/>
  <c r="I20" i="54"/>
  <c r="I21" i="54"/>
  <c r="I22" i="54"/>
  <c r="I23" i="54"/>
  <c r="I24" i="54"/>
  <c r="I25" i="54"/>
  <c r="I26" i="54"/>
  <c r="I27" i="54"/>
  <c r="I28" i="54"/>
  <c r="I29" i="54"/>
  <c r="I30" i="54"/>
  <c r="I31" i="54"/>
  <c r="I32" i="54"/>
  <c r="I33" i="54"/>
  <c r="I34" i="54"/>
  <c r="I35" i="54"/>
  <c r="I36" i="54"/>
  <c r="I37" i="54"/>
  <c r="I38" i="54"/>
  <c r="I39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2" i="54"/>
  <c r="I53" i="54"/>
  <c r="I54" i="54"/>
  <c r="I55" i="54"/>
  <c r="I110" i="54" s="1"/>
  <c r="I132" i="54" s="1"/>
  <c r="I56" i="54"/>
  <c r="I57" i="54"/>
  <c r="I58" i="54"/>
  <c r="I59" i="54"/>
  <c r="I60" i="54"/>
  <c r="I61" i="54"/>
  <c r="I62" i="54"/>
  <c r="I63" i="54"/>
  <c r="I64" i="54"/>
  <c r="I65" i="54"/>
  <c r="I66" i="54"/>
  <c r="I67" i="54"/>
  <c r="I68" i="54"/>
  <c r="I69" i="54"/>
  <c r="I70" i="54"/>
  <c r="I71" i="54"/>
  <c r="I72" i="54"/>
  <c r="I73" i="54"/>
  <c r="I74" i="54"/>
  <c r="I75" i="54"/>
  <c r="I76" i="54"/>
  <c r="I77" i="54"/>
  <c r="I78" i="54"/>
  <c r="I79" i="54"/>
  <c r="I80" i="54"/>
  <c r="I81" i="54"/>
  <c r="I82" i="54"/>
  <c r="I83" i="54"/>
  <c r="I84" i="54"/>
  <c r="I85" i="54"/>
  <c r="I86" i="54"/>
  <c r="I87" i="54"/>
  <c r="I88" i="54"/>
  <c r="I89" i="54"/>
  <c r="I90" i="54"/>
  <c r="I91" i="54"/>
  <c r="I92" i="54"/>
  <c r="I93" i="54"/>
  <c r="I94" i="54"/>
  <c r="I95" i="54"/>
  <c r="I96" i="54"/>
  <c r="I97" i="54"/>
  <c r="I98" i="54"/>
  <c r="I99" i="54"/>
  <c r="I100" i="54"/>
  <c r="I101" i="54"/>
  <c r="I102" i="54"/>
  <c r="I103" i="54"/>
  <c r="I104" i="54"/>
  <c r="I105" i="54"/>
  <c r="I106" i="54"/>
  <c r="I107" i="54"/>
  <c r="I108" i="54"/>
  <c r="I109" i="54"/>
  <c r="J11" i="54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K12" i="54"/>
  <c r="K13" i="54"/>
  <c r="K14" i="54"/>
  <c r="K15" i="54"/>
  <c r="K16" i="54"/>
  <c r="K17" i="54"/>
  <c r="K18" i="54"/>
  <c r="K19" i="54"/>
  <c r="K20" i="54"/>
  <c r="K21" i="54"/>
  <c r="K22" i="54"/>
  <c r="K23" i="54"/>
  <c r="K24" i="54"/>
  <c r="K25" i="54"/>
  <c r="K26" i="54"/>
  <c r="K27" i="54"/>
  <c r="K28" i="54"/>
  <c r="K29" i="54"/>
  <c r="K30" i="54"/>
  <c r="K31" i="54"/>
  <c r="K32" i="54"/>
  <c r="K33" i="54"/>
  <c r="K34" i="54"/>
  <c r="K35" i="54"/>
  <c r="K36" i="54"/>
  <c r="K37" i="54"/>
  <c r="K38" i="54"/>
  <c r="K39" i="54"/>
  <c r="K40" i="54"/>
  <c r="K41" i="54"/>
  <c r="K42" i="54"/>
  <c r="K43" i="54"/>
  <c r="K44" i="54"/>
  <c r="K45" i="54"/>
  <c r="K46" i="54"/>
  <c r="K47" i="54"/>
  <c r="K48" i="54"/>
  <c r="K49" i="54"/>
  <c r="K50" i="54"/>
  <c r="K51" i="54"/>
  <c r="K52" i="54"/>
  <c r="K53" i="54"/>
  <c r="K54" i="54"/>
  <c r="K55" i="54"/>
  <c r="K56" i="54"/>
  <c r="K57" i="54"/>
  <c r="K58" i="54"/>
  <c r="K59" i="54"/>
  <c r="K60" i="54"/>
  <c r="K61" i="54"/>
  <c r="K62" i="54"/>
  <c r="K63" i="54"/>
  <c r="K64" i="54"/>
  <c r="K65" i="54"/>
  <c r="K66" i="54"/>
  <c r="K67" i="54"/>
  <c r="K68" i="54"/>
  <c r="K69" i="54"/>
  <c r="K70" i="54"/>
  <c r="K71" i="54"/>
  <c r="K72" i="54"/>
  <c r="K73" i="54"/>
  <c r="K74" i="54"/>
  <c r="K75" i="54"/>
  <c r="K76" i="54"/>
  <c r="K77" i="54"/>
  <c r="K78" i="54"/>
  <c r="K79" i="54"/>
  <c r="K80" i="54"/>
  <c r="K81" i="54"/>
  <c r="K82" i="54"/>
  <c r="K83" i="54"/>
  <c r="K84" i="54"/>
  <c r="K85" i="54"/>
  <c r="K86" i="54"/>
  <c r="K87" i="54"/>
  <c r="K88" i="54"/>
  <c r="K89" i="54"/>
  <c r="K90" i="54"/>
  <c r="K91" i="54"/>
  <c r="K92" i="54"/>
  <c r="K93" i="54"/>
  <c r="K94" i="54"/>
  <c r="K95" i="54"/>
  <c r="K96" i="54"/>
  <c r="K97" i="54"/>
  <c r="K98" i="54"/>
  <c r="K99" i="54"/>
  <c r="K100" i="54"/>
  <c r="K101" i="54"/>
  <c r="K102" i="54"/>
  <c r="K103" i="54"/>
  <c r="K104" i="54"/>
  <c r="K105" i="54"/>
  <c r="K106" i="54"/>
  <c r="K107" i="54"/>
  <c r="K108" i="54"/>
  <c r="K109" i="54"/>
  <c r="K11" i="54"/>
  <c r="H128" i="62"/>
  <c r="H129" i="62"/>
  <c r="H130" i="62"/>
  <c r="H131" i="62"/>
  <c r="H132" i="62"/>
  <c r="H133" i="62"/>
  <c r="H134" i="62"/>
  <c r="H135" i="62"/>
  <c r="H136" i="62"/>
  <c r="H137" i="62"/>
  <c r="H138" i="62"/>
  <c r="H139" i="62"/>
  <c r="H140" i="62"/>
  <c r="H141" i="62"/>
  <c r="E11" i="62"/>
  <c r="F11" i="62"/>
  <c r="G11" i="62"/>
  <c r="H11" i="62"/>
  <c r="E12" i="62"/>
  <c r="F12" i="62"/>
  <c r="L12" i="62" s="1"/>
  <c r="G12" i="62"/>
  <c r="H12" i="62"/>
  <c r="E13" i="62"/>
  <c r="F13" i="62"/>
  <c r="G13" i="62"/>
  <c r="H13" i="62"/>
  <c r="E14" i="62"/>
  <c r="F14" i="62"/>
  <c r="G14" i="62"/>
  <c r="H14" i="62"/>
  <c r="E15" i="62"/>
  <c r="F15" i="62"/>
  <c r="G15" i="62"/>
  <c r="H15" i="62"/>
  <c r="E16" i="62"/>
  <c r="F16" i="62"/>
  <c r="G16" i="62"/>
  <c r="H16" i="62"/>
  <c r="E17" i="62"/>
  <c r="K17" i="62" s="1"/>
  <c r="F17" i="62"/>
  <c r="N17" i="62" s="1"/>
  <c r="G17" i="62"/>
  <c r="H17" i="62"/>
  <c r="E18" i="62"/>
  <c r="F18" i="62"/>
  <c r="G18" i="62"/>
  <c r="H18" i="62"/>
  <c r="E19" i="62"/>
  <c r="M19" i="62" s="1"/>
  <c r="F19" i="62"/>
  <c r="N19" i="62" s="1"/>
  <c r="G19" i="62"/>
  <c r="H19" i="62"/>
  <c r="E20" i="62"/>
  <c r="F20" i="62"/>
  <c r="G20" i="62"/>
  <c r="H20" i="62"/>
  <c r="E21" i="62"/>
  <c r="F21" i="62"/>
  <c r="G21" i="62"/>
  <c r="H21" i="62"/>
  <c r="E22" i="62"/>
  <c r="F22" i="62"/>
  <c r="G22" i="62"/>
  <c r="H22" i="62"/>
  <c r="E23" i="62"/>
  <c r="F23" i="62"/>
  <c r="G23" i="62"/>
  <c r="H23" i="62"/>
  <c r="E24" i="62"/>
  <c r="F24" i="62"/>
  <c r="G24" i="62"/>
  <c r="H24" i="62"/>
  <c r="E25" i="62"/>
  <c r="F25" i="62"/>
  <c r="G25" i="62"/>
  <c r="H25" i="62"/>
  <c r="E26" i="62"/>
  <c r="F26" i="62"/>
  <c r="G26" i="62"/>
  <c r="H26" i="62"/>
  <c r="E27" i="62"/>
  <c r="F27" i="62"/>
  <c r="L27" i="62" s="1"/>
  <c r="G27" i="62"/>
  <c r="H27" i="62"/>
  <c r="E28" i="62"/>
  <c r="F28" i="62"/>
  <c r="G28" i="62"/>
  <c r="H28" i="62"/>
  <c r="E29" i="62"/>
  <c r="F29" i="62"/>
  <c r="L29" i="62" s="1"/>
  <c r="G29" i="62"/>
  <c r="H29" i="62"/>
  <c r="E30" i="62"/>
  <c r="F30" i="62"/>
  <c r="G30" i="62"/>
  <c r="H30" i="62"/>
  <c r="E31" i="62"/>
  <c r="F31" i="62"/>
  <c r="G31" i="62"/>
  <c r="H31" i="62"/>
  <c r="E32" i="62"/>
  <c r="F32" i="62"/>
  <c r="G32" i="62"/>
  <c r="H32" i="62"/>
  <c r="E33" i="62"/>
  <c r="F33" i="62"/>
  <c r="G33" i="62"/>
  <c r="H33" i="62"/>
  <c r="E34" i="62"/>
  <c r="F34" i="62"/>
  <c r="G34" i="62"/>
  <c r="H34" i="62"/>
  <c r="E35" i="62"/>
  <c r="F35" i="62"/>
  <c r="G35" i="62"/>
  <c r="H35" i="62"/>
  <c r="E36" i="62"/>
  <c r="F36" i="62"/>
  <c r="G36" i="62"/>
  <c r="H36" i="62"/>
  <c r="E37" i="62"/>
  <c r="K37" i="62" s="1"/>
  <c r="F37" i="62"/>
  <c r="N37" i="62" s="1"/>
  <c r="G37" i="62"/>
  <c r="H37" i="62"/>
  <c r="E38" i="62"/>
  <c r="F38" i="62"/>
  <c r="G38" i="62"/>
  <c r="H38" i="62"/>
  <c r="E39" i="62"/>
  <c r="F39" i="62"/>
  <c r="G39" i="62"/>
  <c r="H39" i="62"/>
  <c r="E40" i="62"/>
  <c r="F40" i="62"/>
  <c r="G40" i="62"/>
  <c r="H40" i="62"/>
  <c r="E41" i="62"/>
  <c r="K41" i="62" s="1"/>
  <c r="F41" i="62"/>
  <c r="N41" i="62" s="1"/>
  <c r="G41" i="62"/>
  <c r="H41" i="62"/>
  <c r="E42" i="62"/>
  <c r="F42" i="62"/>
  <c r="G42" i="62"/>
  <c r="H42" i="62"/>
  <c r="E43" i="62"/>
  <c r="F43" i="62"/>
  <c r="G43" i="62"/>
  <c r="H43" i="62"/>
  <c r="E44" i="62"/>
  <c r="M44" i="62" s="1"/>
  <c r="F44" i="62"/>
  <c r="L44" i="62" s="1"/>
  <c r="G44" i="62"/>
  <c r="H44" i="62"/>
  <c r="E45" i="62"/>
  <c r="F45" i="62"/>
  <c r="G45" i="62"/>
  <c r="H45" i="62"/>
  <c r="E46" i="62"/>
  <c r="M46" i="62" s="1"/>
  <c r="F46" i="62"/>
  <c r="G46" i="62"/>
  <c r="H46" i="62"/>
  <c r="E47" i="62"/>
  <c r="F47" i="62"/>
  <c r="G47" i="62"/>
  <c r="H47" i="62"/>
  <c r="E48" i="62"/>
  <c r="F48" i="62"/>
  <c r="G48" i="62"/>
  <c r="H48" i="62"/>
  <c r="E49" i="62"/>
  <c r="F49" i="62"/>
  <c r="G49" i="62"/>
  <c r="H49" i="62"/>
  <c r="E50" i="62"/>
  <c r="F50" i="62"/>
  <c r="G50" i="62"/>
  <c r="H50" i="62"/>
  <c r="E51" i="62"/>
  <c r="M51" i="62" s="1"/>
  <c r="F51" i="62"/>
  <c r="G51" i="62"/>
  <c r="H51" i="62"/>
  <c r="E52" i="62"/>
  <c r="F52" i="62"/>
  <c r="G52" i="62"/>
  <c r="H52" i="62"/>
  <c r="E53" i="62"/>
  <c r="F53" i="62"/>
  <c r="G53" i="62"/>
  <c r="H53" i="62"/>
  <c r="E54" i="62"/>
  <c r="F54" i="62"/>
  <c r="G54" i="62"/>
  <c r="H54" i="62"/>
  <c r="E55" i="62"/>
  <c r="F55" i="62"/>
  <c r="G55" i="62"/>
  <c r="H55" i="62"/>
  <c r="E56" i="62"/>
  <c r="F56" i="62"/>
  <c r="G56" i="62"/>
  <c r="H56" i="62"/>
  <c r="E57" i="62"/>
  <c r="F57" i="62"/>
  <c r="G57" i="62"/>
  <c r="H57" i="62"/>
  <c r="E58" i="62"/>
  <c r="F58" i="62"/>
  <c r="G58" i="62"/>
  <c r="H58" i="62"/>
  <c r="E59" i="62"/>
  <c r="M59" i="62" s="1"/>
  <c r="F59" i="62"/>
  <c r="L59" i="62" s="1"/>
  <c r="G59" i="62"/>
  <c r="H59" i="62"/>
  <c r="E60" i="62"/>
  <c r="F60" i="62"/>
  <c r="G60" i="62"/>
  <c r="H60" i="62"/>
  <c r="E61" i="62"/>
  <c r="M61" i="62" s="1"/>
  <c r="F61" i="62"/>
  <c r="N61" i="62" s="1"/>
  <c r="G61" i="62"/>
  <c r="H61" i="62"/>
  <c r="E62" i="62"/>
  <c r="F62" i="62"/>
  <c r="G62" i="62"/>
  <c r="H62" i="62"/>
  <c r="E63" i="62"/>
  <c r="F63" i="62"/>
  <c r="G63" i="62"/>
  <c r="H63" i="62"/>
  <c r="E64" i="62"/>
  <c r="F64" i="62"/>
  <c r="G64" i="62"/>
  <c r="H64" i="62"/>
  <c r="E65" i="62"/>
  <c r="F65" i="62"/>
  <c r="G65" i="62"/>
  <c r="H65" i="62"/>
  <c r="E66" i="62"/>
  <c r="M66" i="62" s="1"/>
  <c r="F66" i="62"/>
  <c r="N66" i="62" s="1"/>
  <c r="G66" i="62"/>
  <c r="H66" i="62"/>
  <c r="E67" i="62"/>
  <c r="F67" i="62"/>
  <c r="G67" i="62"/>
  <c r="H67" i="62"/>
  <c r="E68" i="62"/>
  <c r="M68" i="62" s="1"/>
  <c r="F68" i="62"/>
  <c r="G68" i="62"/>
  <c r="H68" i="62"/>
  <c r="E69" i="62"/>
  <c r="F69" i="62"/>
  <c r="G69" i="62"/>
  <c r="H69" i="62"/>
  <c r="E70" i="62"/>
  <c r="F70" i="62"/>
  <c r="G70" i="62"/>
  <c r="H70" i="62"/>
  <c r="E71" i="62"/>
  <c r="F71" i="62"/>
  <c r="G71" i="62"/>
  <c r="H71" i="62"/>
  <c r="E72" i="62"/>
  <c r="M72" i="62" s="1"/>
  <c r="F72" i="62"/>
  <c r="L72" i="62" s="1"/>
  <c r="G72" i="62"/>
  <c r="H72" i="62"/>
  <c r="E73" i="62"/>
  <c r="M73" i="62" s="1"/>
  <c r="F73" i="62"/>
  <c r="N73" i="62" s="1"/>
  <c r="G73" i="62"/>
  <c r="H73" i="62"/>
  <c r="E74" i="62"/>
  <c r="M74" i="62" s="1"/>
  <c r="F74" i="62"/>
  <c r="N74" i="62" s="1"/>
  <c r="G74" i="62"/>
  <c r="H74" i="62"/>
  <c r="E75" i="62"/>
  <c r="F75" i="62"/>
  <c r="G75" i="62"/>
  <c r="H75" i="62"/>
  <c r="E76" i="62"/>
  <c r="F76" i="62"/>
  <c r="L76" i="62" s="1"/>
  <c r="G76" i="62"/>
  <c r="H76" i="62"/>
  <c r="E77" i="62"/>
  <c r="M77" i="62" s="1"/>
  <c r="F77" i="62"/>
  <c r="N77" i="62" s="1"/>
  <c r="G77" i="62"/>
  <c r="H77" i="62"/>
  <c r="E78" i="62"/>
  <c r="M78" i="62" s="1"/>
  <c r="F78" i="62"/>
  <c r="N78" i="62" s="1"/>
  <c r="G78" i="62"/>
  <c r="H78" i="62"/>
  <c r="E79" i="62"/>
  <c r="K79" i="62" s="1"/>
  <c r="F79" i="62"/>
  <c r="N79" i="62" s="1"/>
  <c r="G79" i="62"/>
  <c r="H79" i="62"/>
  <c r="E80" i="62"/>
  <c r="F80" i="62"/>
  <c r="G80" i="62"/>
  <c r="H80" i="62"/>
  <c r="E81" i="62"/>
  <c r="M81" i="62" s="1"/>
  <c r="F81" i="62"/>
  <c r="N81" i="62" s="1"/>
  <c r="G81" i="62"/>
  <c r="H81" i="62"/>
  <c r="E82" i="62"/>
  <c r="F82" i="62"/>
  <c r="G82" i="62"/>
  <c r="H82" i="62"/>
  <c r="E83" i="62"/>
  <c r="F83" i="62"/>
  <c r="G83" i="62"/>
  <c r="H83" i="62"/>
  <c r="E84" i="62"/>
  <c r="F84" i="62"/>
  <c r="G84" i="62"/>
  <c r="H84" i="62"/>
  <c r="E85" i="62"/>
  <c r="F85" i="62"/>
  <c r="G85" i="62"/>
  <c r="H85" i="62"/>
  <c r="E86" i="62"/>
  <c r="F86" i="62"/>
  <c r="G86" i="62"/>
  <c r="H86" i="62"/>
  <c r="E87" i="62"/>
  <c r="F87" i="62"/>
  <c r="G87" i="62"/>
  <c r="H87" i="62"/>
  <c r="E88" i="62"/>
  <c r="F88" i="62"/>
  <c r="G88" i="62"/>
  <c r="H88" i="62"/>
  <c r="E89" i="62"/>
  <c r="F89" i="62"/>
  <c r="G89" i="62"/>
  <c r="H89" i="62"/>
  <c r="E90" i="62"/>
  <c r="F90" i="62"/>
  <c r="G90" i="62"/>
  <c r="H90" i="62"/>
  <c r="E91" i="62"/>
  <c r="F91" i="62"/>
  <c r="G91" i="62"/>
  <c r="H91" i="62"/>
  <c r="E92" i="62"/>
  <c r="F92" i="62"/>
  <c r="G92" i="62"/>
  <c r="H92" i="62"/>
  <c r="E93" i="62"/>
  <c r="F93" i="62"/>
  <c r="G93" i="62"/>
  <c r="H93" i="62"/>
  <c r="E94" i="62"/>
  <c r="F94" i="62"/>
  <c r="G94" i="62"/>
  <c r="H94" i="62"/>
  <c r="E95" i="62"/>
  <c r="F95" i="62"/>
  <c r="G95" i="62"/>
  <c r="H95" i="62"/>
  <c r="E96" i="62"/>
  <c r="F96" i="62"/>
  <c r="G96" i="62"/>
  <c r="H96" i="62"/>
  <c r="E97" i="62"/>
  <c r="F97" i="62"/>
  <c r="G97" i="62"/>
  <c r="H97" i="62"/>
  <c r="E98" i="62"/>
  <c r="F98" i="62"/>
  <c r="G98" i="62"/>
  <c r="H98" i="62"/>
  <c r="E99" i="62"/>
  <c r="F99" i="62"/>
  <c r="G99" i="62"/>
  <c r="H99" i="62"/>
  <c r="E100" i="62"/>
  <c r="F100" i="62"/>
  <c r="G100" i="62"/>
  <c r="H100" i="62"/>
  <c r="E101" i="62"/>
  <c r="F101" i="62"/>
  <c r="G101" i="62"/>
  <c r="H101" i="62"/>
  <c r="E102" i="62"/>
  <c r="F102" i="62"/>
  <c r="G102" i="62"/>
  <c r="H102" i="62"/>
  <c r="E103" i="62"/>
  <c r="F103" i="62"/>
  <c r="G103" i="62"/>
  <c r="H103" i="62"/>
  <c r="E104" i="62"/>
  <c r="F104" i="62"/>
  <c r="G104" i="62"/>
  <c r="H104" i="62"/>
  <c r="E105" i="62"/>
  <c r="F105" i="62"/>
  <c r="G105" i="62"/>
  <c r="H105" i="62"/>
  <c r="E106" i="62"/>
  <c r="F106" i="62"/>
  <c r="G106" i="62"/>
  <c r="H106" i="62"/>
  <c r="E107" i="62"/>
  <c r="F107" i="62"/>
  <c r="G107" i="62"/>
  <c r="H107" i="62"/>
  <c r="E108" i="62"/>
  <c r="F108" i="62"/>
  <c r="G108" i="62"/>
  <c r="H108" i="62"/>
  <c r="E109" i="62"/>
  <c r="F109" i="62"/>
  <c r="G109" i="62"/>
  <c r="H109" i="62"/>
  <c r="E110" i="62"/>
  <c r="F110" i="62"/>
  <c r="G110" i="62"/>
  <c r="H110" i="62"/>
  <c r="E111" i="62"/>
  <c r="F111" i="62"/>
  <c r="G111" i="62"/>
  <c r="H111" i="62"/>
  <c r="E112" i="62"/>
  <c r="F112" i="62"/>
  <c r="N112" i="62" s="1"/>
  <c r="G112" i="62"/>
  <c r="H112" i="62"/>
  <c r="E113" i="62"/>
  <c r="M113" i="62" s="1"/>
  <c r="F113" i="62"/>
  <c r="N113" i="62" s="1"/>
  <c r="G113" i="62"/>
  <c r="H113" i="62"/>
  <c r="E114" i="62"/>
  <c r="K114" i="62" s="1"/>
  <c r="F114" i="62"/>
  <c r="N114" i="62" s="1"/>
  <c r="G114" i="62"/>
  <c r="H114" i="62"/>
  <c r="E115" i="62"/>
  <c r="F115" i="62"/>
  <c r="G115" i="62"/>
  <c r="H115" i="62"/>
  <c r="E116" i="62"/>
  <c r="F116" i="62"/>
  <c r="G116" i="62"/>
  <c r="H116" i="62"/>
  <c r="E117" i="62"/>
  <c r="F117" i="62"/>
  <c r="G117" i="62"/>
  <c r="H117" i="62"/>
  <c r="E118" i="62"/>
  <c r="F118" i="62"/>
  <c r="G118" i="62"/>
  <c r="H118" i="62"/>
  <c r="E119" i="62"/>
  <c r="K119" i="62" s="1"/>
  <c r="F119" i="62"/>
  <c r="N119" i="62" s="1"/>
  <c r="G119" i="62"/>
  <c r="H119" i="62"/>
  <c r="E120" i="62"/>
  <c r="F120" i="62"/>
  <c r="G120" i="62"/>
  <c r="H120" i="62"/>
  <c r="E121" i="62"/>
  <c r="F121" i="62"/>
  <c r="G121" i="62"/>
  <c r="H121" i="62"/>
  <c r="E122" i="62"/>
  <c r="F122" i="62"/>
  <c r="G122" i="62"/>
  <c r="H122" i="62"/>
  <c r="E123" i="62"/>
  <c r="M123" i="62" s="1"/>
  <c r="F123" i="62"/>
  <c r="N123" i="62" s="1"/>
  <c r="G123" i="62"/>
  <c r="H123" i="62"/>
  <c r="E124" i="62"/>
  <c r="K124" i="62" s="1"/>
  <c r="F124" i="62"/>
  <c r="G124" i="62"/>
  <c r="H124" i="62"/>
  <c r="E125" i="62"/>
  <c r="M125" i="62" s="1"/>
  <c r="F125" i="62"/>
  <c r="N125" i="62" s="1"/>
  <c r="G125" i="62"/>
  <c r="H125" i="62"/>
  <c r="E126" i="62"/>
  <c r="F126" i="62"/>
  <c r="G126" i="62"/>
  <c r="H126" i="62"/>
  <c r="E127" i="62"/>
  <c r="M127" i="62" s="1"/>
  <c r="F127" i="62"/>
  <c r="L127" i="62" s="1"/>
  <c r="G127" i="62"/>
  <c r="H127" i="62"/>
  <c r="E128" i="62"/>
  <c r="F128" i="62"/>
  <c r="G128" i="62"/>
  <c r="E129" i="62"/>
  <c r="M129" i="62" s="1"/>
  <c r="F129" i="62"/>
  <c r="G129" i="62"/>
  <c r="E130" i="62"/>
  <c r="F130" i="62"/>
  <c r="G130" i="62"/>
  <c r="E131" i="62"/>
  <c r="F131" i="62"/>
  <c r="G131" i="62"/>
  <c r="E132" i="62"/>
  <c r="F132" i="62"/>
  <c r="N132" i="62" s="1"/>
  <c r="G132" i="62"/>
  <c r="E133" i="62"/>
  <c r="F133" i="62"/>
  <c r="L133" i="62" s="1"/>
  <c r="G133" i="62"/>
  <c r="E134" i="62"/>
  <c r="K134" i="62" s="1"/>
  <c r="F134" i="62"/>
  <c r="L134" i="62" s="1"/>
  <c r="G134" i="62"/>
  <c r="E135" i="62"/>
  <c r="K135" i="62" s="1"/>
  <c r="F135" i="62"/>
  <c r="L135" i="62" s="1"/>
  <c r="G135" i="62"/>
  <c r="E136" i="62"/>
  <c r="M136" i="62" s="1"/>
  <c r="F136" i="62"/>
  <c r="L136" i="62" s="1"/>
  <c r="G136" i="62"/>
  <c r="E137" i="62"/>
  <c r="M137" i="62" s="1"/>
  <c r="F137" i="62"/>
  <c r="N137" i="62" s="1"/>
  <c r="G137" i="62"/>
  <c r="E138" i="62"/>
  <c r="F138" i="62"/>
  <c r="G138" i="62"/>
  <c r="E139" i="62"/>
  <c r="F139" i="62"/>
  <c r="L139" i="62" s="1"/>
  <c r="G139" i="62"/>
  <c r="E140" i="62"/>
  <c r="K140" i="62" s="1"/>
  <c r="F140" i="62"/>
  <c r="G140" i="62"/>
  <c r="E141" i="62"/>
  <c r="F141" i="62"/>
  <c r="N141" i="62" s="1"/>
  <c r="G141" i="62"/>
  <c r="E142" i="62"/>
  <c r="M142" i="62" s="1"/>
  <c r="F142" i="62"/>
  <c r="L142" i="62" s="1"/>
  <c r="G142" i="62"/>
  <c r="H10" i="62"/>
  <c r="G10" i="62"/>
  <c r="F10" i="62"/>
  <c r="E10" i="62"/>
  <c r="N59" i="62"/>
  <c r="R59" i="62" s="1"/>
  <c r="M37" i="62"/>
  <c r="L79" i="62"/>
  <c r="M12" i="62"/>
  <c r="L11" i="62"/>
  <c r="M17" i="62"/>
  <c r="L61" i="62"/>
  <c r="K12" i="62"/>
  <c r="G13" i="58"/>
  <c r="G14" i="58"/>
  <c r="M14" i="58" s="1"/>
  <c r="Q14" i="58" s="1"/>
  <c r="D14" i="58"/>
  <c r="G15" i="58"/>
  <c r="G16" i="58"/>
  <c r="M16" i="58" s="1"/>
  <c r="Q16" i="58" s="1"/>
  <c r="D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M28" i="58" s="1"/>
  <c r="Q28" i="58" s="1"/>
  <c r="D28" i="58"/>
  <c r="G29" i="58"/>
  <c r="G30" i="58"/>
  <c r="G31" i="58"/>
  <c r="G32" i="58"/>
  <c r="G33" i="58"/>
  <c r="G34" i="58"/>
  <c r="G35" i="58"/>
  <c r="G36" i="58"/>
  <c r="G37" i="58"/>
  <c r="G38" i="58"/>
  <c r="M38" i="58" s="1"/>
  <c r="Q38" i="58" s="1"/>
  <c r="D38" i="58"/>
  <c r="G39" i="58"/>
  <c r="G40" i="58"/>
  <c r="G41" i="58"/>
  <c r="G42" i="58"/>
  <c r="G43" i="58"/>
  <c r="G44" i="58"/>
  <c r="G45" i="58"/>
  <c r="G46" i="58"/>
  <c r="G47" i="58"/>
  <c r="G48" i="58"/>
  <c r="D48" i="58"/>
  <c r="M48" i="58"/>
  <c r="Q48" i="58" s="1"/>
  <c r="G49" i="58"/>
  <c r="G50" i="58"/>
  <c r="D50" i="58"/>
  <c r="M50" i="58" s="1"/>
  <c r="Q50" i="58" s="1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D82" i="58"/>
  <c r="M82" i="58"/>
  <c r="Q82" i="58" s="1"/>
  <c r="G83" i="58"/>
  <c r="G84" i="58"/>
  <c r="G85" i="58"/>
  <c r="G86" i="58"/>
  <c r="G87" i="58"/>
  <c r="G88" i="58"/>
  <c r="G89" i="58"/>
  <c r="G90" i="58"/>
  <c r="H13" i="58"/>
  <c r="H14" i="58"/>
  <c r="V14" i="58"/>
  <c r="H15" i="58"/>
  <c r="H16" i="58"/>
  <c r="V16" i="58" s="1"/>
  <c r="H17" i="58"/>
  <c r="V17" i="58" s="1"/>
  <c r="H18" i="58"/>
  <c r="H19" i="58"/>
  <c r="H20" i="58"/>
  <c r="V20" i="58" s="1"/>
  <c r="H21" i="58"/>
  <c r="V21" i="58" s="1"/>
  <c r="H22" i="58"/>
  <c r="V22" i="58" s="1"/>
  <c r="H23" i="58"/>
  <c r="H24" i="58"/>
  <c r="V24" i="58"/>
  <c r="H25" i="58"/>
  <c r="V25" i="58"/>
  <c r="H26" i="58"/>
  <c r="N26" i="58" s="1"/>
  <c r="R26" i="58" s="1"/>
  <c r="D26" i="58"/>
  <c r="H27" i="58"/>
  <c r="H28" i="58"/>
  <c r="V28" i="58" s="1"/>
  <c r="H29" i="58"/>
  <c r="V29" i="58" s="1"/>
  <c r="H30" i="58"/>
  <c r="V30" i="58" s="1"/>
  <c r="H31" i="58"/>
  <c r="H32" i="58"/>
  <c r="V32" i="58"/>
  <c r="H33" i="58"/>
  <c r="V33" i="58"/>
  <c r="H34" i="58"/>
  <c r="H35" i="58"/>
  <c r="H36" i="58"/>
  <c r="V36" i="58"/>
  <c r="H37" i="58"/>
  <c r="V37" i="58"/>
  <c r="H38" i="58"/>
  <c r="V38" i="58"/>
  <c r="H39" i="58"/>
  <c r="H40" i="58"/>
  <c r="V40" i="58" s="1"/>
  <c r="H41" i="58"/>
  <c r="V41" i="58" s="1"/>
  <c r="H42" i="58"/>
  <c r="V42" i="58" s="1"/>
  <c r="H43" i="58"/>
  <c r="H44" i="58"/>
  <c r="V44" i="58"/>
  <c r="H45" i="58"/>
  <c r="V45" i="58"/>
  <c r="H46" i="58"/>
  <c r="V46" i="58"/>
  <c r="H47" i="58"/>
  <c r="H48" i="58"/>
  <c r="V48" i="58" s="1"/>
  <c r="H49" i="58"/>
  <c r="V49" i="58" s="1"/>
  <c r="H50" i="58"/>
  <c r="N50" i="58" s="1"/>
  <c r="R50" i="58" s="1"/>
  <c r="H51" i="58"/>
  <c r="H52" i="58"/>
  <c r="V52" i="58" s="1"/>
  <c r="H53" i="58"/>
  <c r="V53" i="58" s="1"/>
  <c r="H54" i="58"/>
  <c r="V54" i="58" s="1"/>
  <c r="H55" i="58"/>
  <c r="H56" i="58"/>
  <c r="V56" i="58"/>
  <c r="H57" i="58"/>
  <c r="V57" i="58"/>
  <c r="H58" i="58"/>
  <c r="V58" i="58"/>
  <c r="H59" i="58"/>
  <c r="H60" i="58"/>
  <c r="V60" i="58" s="1"/>
  <c r="H61" i="58"/>
  <c r="V61" i="58" s="1"/>
  <c r="H62" i="58"/>
  <c r="V62" i="58" s="1"/>
  <c r="H63" i="58"/>
  <c r="H64" i="58"/>
  <c r="V64" i="58"/>
  <c r="H65" i="58"/>
  <c r="V65" i="58"/>
  <c r="H66" i="58"/>
  <c r="H67" i="58"/>
  <c r="H68" i="58"/>
  <c r="V68" i="58"/>
  <c r="H69" i="58"/>
  <c r="V69" i="58"/>
  <c r="H70" i="58"/>
  <c r="V70" i="58"/>
  <c r="H71" i="58"/>
  <c r="H72" i="58"/>
  <c r="V72" i="58" s="1"/>
  <c r="H73" i="58"/>
  <c r="V73" i="58" s="1"/>
  <c r="H74" i="58"/>
  <c r="V74" i="58" s="1"/>
  <c r="H75" i="58"/>
  <c r="H76" i="58"/>
  <c r="V76" i="58"/>
  <c r="H77" i="58"/>
  <c r="V77" i="58"/>
  <c r="H78" i="58"/>
  <c r="V78" i="58"/>
  <c r="H79" i="58"/>
  <c r="H80" i="58"/>
  <c r="V80" i="58" s="1"/>
  <c r="H81" i="58"/>
  <c r="V81" i="58" s="1"/>
  <c r="H82" i="58"/>
  <c r="H83" i="58"/>
  <c r="H84" i="58"/>
  <c r="H85" i="58"/>
  <c r="H86" i="58"/>
  <c r="H87" i="58"/>
  <c r="H88" i="58"/>
  <c r="H89" i="58"/>
  <c r="H90" i="58"/>
  <c r="F13" i="58"/>
  <c r="F14" i="58"/>
  <c r="L14" i="58"/>
  <c r="P14" i="58" s="1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108" i="58"/>
  <c r="D20" i="58"/>
  <c r="L20" i="58"/>
  <c r="P20" i="58" s="1"/>
  <c r="D22" i="58"/>
  <c r="L22" i="58" s="1"/>
  <c r="P22" i="58" s="1"/>
  <c r="L28" i="58"/>
  <c r="P28" i="58"/>
  <c r="D30" i="58"/>
  <c r="L30" i="58"/>
  <c r="P30" i="58" s="1"/>
  <c r="D32" i="58"/>
  <c r="L32" i="58" s="1"/>
  <c r="P32" i="58" s="1"/>
  <c r="D36" i="58"/>
  <c r="L36" i="58"/>
  <c r="P36" i="58" s="1"/>
  <c r="L38" i="58"/>
  <c r="P38" i="58" s="1"/>
  <c r="D44" i="58"/>
  <c r="L44" i="58" s="1"/>
  <c r="P44" i="58" s="1"/>
  <c r="L50" i="58"/>
  <c r="P50" i="58"/>
  <c r="D52" i="58"/>
  <c r="L52" i="58"/>
  <c r="P52" i="58" s="1"/>
  <c r="D56" i="58"/>
  <c r="L56" i="58" s="1"/>
  <c r="P56" i="58" s="1"/>
  <c r="D66" i="58"/>
  <c r="L66" i="58"/>
  <c r="P66" i="58" s="1"/>
  <c r="D68" i="58"/>
  <c r="L68" i="58" s="1"/>
  <c r="P68" i="58" s="1"/>
  <c r="D72" i="58"/>
  <c r="L72" i="58"/>
  <c r="P72" i="58" s="1"/>
  <c r="D74" i="58"/>
  <c r="L74" i="58" s="1"/>
  <c r="P74" i="58" s="1"/>
  <c r="D88" i="58"/>
  <c r="L88" i="58"/>
  <c r="P88" i="58" s="1"/>
  <c r="V15" i="58"/>
  <c r="V18" i="58"/>
  <c r="V19" i="58"/>
  <c r="V23" i="58"/>
  <c r="V27" i="58"/>
  <c r="V31" i="58"/>
  <c r="V34" i="58"/>
  <c r="V35" i="58"/>
  <c r="V39" i="58"/>
  <c r="V43" i="58"/>
  <c r="V47" i="58"/>
  <c r="V50" i="58"/>
  <c r="V51" i="58"/>
  <c r="V55" i="58"/>
  <c r="V59" i="58"/>
  <c r="V63" i="58"/>
  <c r="V66" i="58"/>
  <c r="V67" i="58"/>
  <c r="V71" i="58"/>
  <c r="V75" i="58"/>
  <c r="V79" i="58"/>
  <c r="V82" i="58"/>
  <c r="U14" i="58"/>
  <c r="U15" i="58" s="1"/>
  <c r="U16" i="58" s="1"/>
  <c r="U17" i="58" s="1"/>
  <c r="U18" i="58" s="1"/>
  <c r="U19" i="58" s="1"/>
  <c r="U20" i="58" s="1"/>
  <c r="U21" i="58" s="1"/>
  <c r="U22" i="58" s="1"/>
  <c r="U23" i="58" s="1"/>
  <c r="U24" i="58" s="1"/>
  <c r="U25" i="58" s="1"/>
  <c r="U26" i="58" s="1"/>
  <c r="U27" i="58" s="1"/>
  <c r="U28" i="58" s="1"/>
  <c r="U29" i="58" s="1"/>
  <c r="U30" i="58" s="1"/>
  <c r="U31" i="58" s="1"/>
  <c r="U32" i="58" s="1"/>
  <c r="U33" i="58" s="1"/>
  <c r="U34" i="58" s="1"/>
  <c r="U35" i="58" s="1"/>
  <c r="U36" i="58" s="1"/>
  <c r="U37" i="58" s="1"/>
  <c r="U38" i="58" s="1"/>
  <c r="U39" i="58" s="1"/>
  <c r="U40" i="58" s="1"/>
  <c r="U41" i="58" s="1"/>
  <c r="U42" i="58" s="1"/>
  <c r="U43" i="58" s="1"/>
  <c r="U44" i="58" s="1"/>
  <c r="U45" i="58" s="1"/>
  <c r="U46" i="58" s="1"/>
  <c r="U47" i="58" s="1"/>
  <c r="U48" i="58" s="1"/>
  <c r="U49" i="58" s="1"/>
  <c r="U50" i="58" s="1"/>
  <c r="U51" i="58" s="1"/>
  <c r="U52" i="58" s="1"/>
  <c r="U53" i="58" s="1"/>
  <c r="U54" i="58" s="1"/>
  <c r="U55" i="58" s="1"/>
  <c r="U56" i="58" s="1"/>
  <c r="U57" i="58" s="1"/>
  <c r="U58" i="58" s="1"/>
  <c r="U59" i="58" s="1"/>
  <c r="U60" i="58" s="1"/>
  <c r="U61" i="58" s="1"/>
  <c r="U62" i="58" s="1"/>
  <c r="U63" i="58" s="1"/>
  <c r="U64" i="58" s="1"/>
  <c r="U65" i="58" s="1"/>
  <c r="U66" i="58" s="1"/>
  <c r="U67" i="58" s="1"/>
  <c r="U68" i="58" s="1"/>
  <c r="U69" i="58" s="1"/>
  <c r="U70" i="58" s="1"/>
  <c r="U71" i="58" s="1"/>
  <c r="U72" i="58" s="1"/>
  <c r="U73" i="58" s="1"/>
  <c r="U74" i="58" s="1"/>
  <c r="U75" i="58" s="1"/>
  <c r="U76" i="58" s="1"/>
  <c r="U77" i="58" s="1"/>
  <c r="U78" i="58" s="1"/>
  <c r="U79" i="58" s="1"/>
  <c r="U80" i="58" s="1"/>
  <c r="U81" i="58" s="1"/>
  <c r="O97" i="60"/>
  <c r="E96" i="60"/>
  <c r="D96" i="60"/>
  <c r="G67" i="60"/>
  <c r="F67" i="60"/>
  <c r="D67" i="60"/>
  <c r="H59" i="60"/>
  <c r="G59" i="60"/>
  <c r="F59" i="60"/>
  <c r="L59" i="60" s="1"/>
  <c r="P59" i="60" s="1"/>
  <c r="D59" i="60"/>
  <c r="E59" i="60"/>
  <c r="H65" i="60"/>
  <c r="G65" i="60"/>
  <c r="F65" i="60"/>
  <c r="E65" i="60"/>
  <c r="D65" i="60"/>
  <c r="H70" i="60"/>
  <c r="D70" i="60"/>
  <c r="N70" i="60"/>
  <c r="R70" i="60" s="1"/>
  <c r="G70" i="60"/>
  <c r="F70" i="60"/>
  <c r="E70" i="60"/>
  <c r="H73" i="60"/>
  <c r="G73" i="60"/>
  <c r="F73" i="60"/>
  <c r="E73" i="60"/>
  <c r="D73" i="60"/>
  <c r="M73" i="60"/>
  <c r="Q73" i="60" s="1"/>
  <c r="F90" i="60"/>
  <c r="D90" i="60"/>
  <c r="H95" i="60"/>
  <c r="G95" i="60"/>
  <c r="F95" i="60"/>
  <c r="E95" i="60"/>
  <c r="D95" i="60"/>
  <c r="H94" i="60"/>
  <c r="G94" i="60"/>
  <c r="F94" i="60"/>
  <c r="E94" i="60"/>
  <c r="D94" i="60"/>
  <c r="H93" i="60"/>
  <c r="G93" i="60"/>
  <c r="F93" i="60"/>
  <c r="E93" i="60"/>
  <c r="D93" i="60"/>
  <c r="H92" i="60"/>
  <c r="G92" i="60"/>
  <c r="F92" i="60"/>
  <c r="E92" i="60"/>
  <c r="D92" i="60"/>
  <c r="H91" i="60"/>
  <c r="G91" i="60"/>
  <c r="G86" i="60"/>
  <c r="M86" i="60" s="1"/>
  <c r="Q86" i="60" s="1"/>
  <c r="D86" i="60"/>
  <c r="F91" i="60"/>
  <c r="E91" i="60"/>
  <c r="D91" i="60"/>
  <c r="H90" i="60"/>
  <c r="G90" i="60"/>
  <c r="E90" i="60"/>
  <c r="H89" i="60"/>
  <c r="G89" i="60"/>
  <c r="F89" i="60"/>
  <c r="F84" i="60"/>
  <c r="L84" i="60" s="1"/>
  <c r="P84" i="60" s="1"/>
  <c r="D84" i="60"/>
  <c r="E89" i="60"/>
  <c r="D89" i="60"/>
  <c r="H88" i="60"/>
  <c r="G88" i="60"/>
  <c r="F88" i="60"/>
  <c r="E88" i="60"/>
  <c r="D88" i="60"/>
  <c r="L88" i="60"/>
  <c r="P88" i="60" s="1"/>
  <c r="F82" i="60"/>
  <c r="D82" i="60"/>
  <c r="L82" i="60"/>
  <c r="P82" i="60" s="1"/>
  <c r="H87" i="60"/>
  <c r="G87" i="60"/>
  <c r="D87" i="60"/>
  <c r="M87" i="60" s="1"/>
  <c r="Q87" i="60" s="1"/>
  <c r="F87" i="60"/>
  <c r="E87" i="60"/>
  <c r="H86" i="60"/>
  <c r="F86" i="60"/>
  <c r="L86" i="60" s="1"/>
  <c r="P86" i="60" s="1"/>
  <c r="E86" i="60"/>
  <c r="H80" i="60"/>
  <c r="D80" i="60"/>
  <c r="G80" i="60"/>
  <c r="M80" i="60" s="1"/>
  <c r="Q80" i="60" s="1"/>
  <c r="H85" i="60"/>
  <c r="G85" i="60"/>
  <c r="F85" i="60"/>
  <c r="E85" i="60"/>
  <c r="D85" i="60"/>
  <c r="H84" i="60"/>
  <c r="H79" i="60"/>
  <c r="D79" i="60"/>
  <c r="G84" i="60"/>
  <c r="E84" i="60"/>
  <c r="H83" i="60"/>
  <c r="H78" i="60"/>
  <c r="D78" i="60"/>
  <c r="G83" i="60"/>
  <c r="F83" i="60"/>
  <c r="E83" i="60"/>
  <c r="D83" i="60"/>
  <c r="F78" i="60"/>
  <c r="L78" i="60" s="1"/>
  <c r="P78" i="60" s="1"/>
  <c r="H82" i="60"/>
  <c r="G82" i="60"/>
  <c r="E82" i="60"/>
  <c r="H81" i="60"/>
  <c r="D81" i="60"/>
  <c r="N81" i="60"/>
  <c r="R81" i="60" s="1"/>
  <c r="G81" i="60"/>
  <c r="M81" i="60" s="1"/>
  <c r="Q81" i="60" s="1"/>
  <c r="G76" i="60"/>
  <c r="D76" i="60"/>
  <c r="F81" i="60"/>
  <c r="L81" i="60"/>
  <c r="P81" i="60" s="1"/>
  <c r="E81" i="60"/>
  <c r="F80" i="60"/>
  <c r="F75" i="60"/>
  <c r="L75" i="60" s="1"/>
  <c r="P75" i="60" s="1"/>
  <c r="D75" i="60"/>
  <c r="E80" i="60"/>
  <c r="G79" i="60"/>
  <c r="F79" i="60"/>
  <c r="E79" i="60"/>
  <c r="G78" i="60"/>
  <c r="E78" i="60"/>
  <c r="H72" i="60"/>
  <c r="D72" i="60"/>
  <c r="H77" i="60"/>
  <c r="G77" i="60"/>
  <c r="F77" i="60"/>
  <c r="D77" i="60"/>
  <c r="L77" i="60"/>
  <c r="P77" i="60" s="1"/>
  <c r="E77" i="60"/>
  <c r="H76" i="60"/>
  <c r="F76" i="60"/>
  <c r="L76" i="60" s="1"/>
  <c r="P76" i="60" s="1"/>
  <c r="E76" i="60"/>
  <c r="H71" i="60"/>
  <c r="N71" i="60" s="1"/>
  <c r="R71" i="60" s="1"/>
  <c r="D71" i="60"/>
  <c r="H75" i="60"/>
  <c r="G75" i="60"/>
  <c r="M75" i="60"/>
  <c r="Q75" i="60" s="1"/>
  <c r="E75" i="60"/>
  <c r="H74" i="60"/>
  <c r="D74" i="60"/>
  <c r="G74" i="60"/>
  <c r="F74" i="60"/>
  <c r="E74" i="60"/>
  <c r="H69" i="60"/>
  <c r="D69" i="60"/>
  <c r="N69" i="60"/>
  <c r="R69" i="60" s="1"/>
  <c r="G72" i="60"/>
  <c r="F72" i="60"/>
  <c r="E72" i="60"/>
  <c r="G71" i="60"/>
  <c r="M71" i="60"/>
  <c r="Q71" i="60" s="1"/>
  <c r="F71" i="60"/>
  <c r="E71" i="60"/>
  <c r="G69" i="60"/>
  <c r="F69" i="60"/>
  <c r="E69" i="60"/>
  <c r="H68" i="60"/>
  <c r="G68" i="60"/>
  <c r="F68" i="60"/>
  <c r="E68" i="60"/>
  <c r="D68" i="60"/>
  <c r="H66" i="60"/>
  <c r="D66" i="60"/>
  <c r="N66" i="60"/>
  <c r="R66" i="60" s="1"/>
  <c r="G66" i="60"/>
  <c r="F66" i="60"/>
  <c r="L66" i="60"/>
  <c r="P66" i="60" s="1"/>
  <c r="E66" i="60"/>
  <c r="H64" i="60"/>
  <c r="N64" i="60" s="1"/>
  <c r="R64" i="60" s="1"/>
  <c r="D64" i="60"/>
  <c r="G64" i="60"/>
  <c r="F64" i="60"/>
  <c r="E64" i="60"/>
  <c r="H63" i="60"/>
  <c r="D63" i="60"/>
  <c r="N63" i="60"/>
  <c r="R63" i="60" s="1"/>
  <c r="G63" i="60"/>
  <c r="M63" i="60" s="1"/>
  <c r="Q63" i="60" s="1"/>
  <c r="F63" i="60"/>
  <c r="L63" i="60"/>
  <c r="P63" i="60" s="1"/>
  <c r="F62" i="60"/>
  <c r="L62" i="60" s="1"/>
  <c r="P62" i="60" s="1"/>
  <c r="D62" i="60"/>
  <c r="E63" i="60"/>
  <c r="H62" i="60"/>
  <c r="N62" i="60"/>
  <c r="R62" i="60" s="1"/>
  <c r="G62" i="60"/>
  <c r="E62" i="60"/>
  <c r="G61" i="60"/>
  <c r="D61" i="60"/>
  <c r="M61" i="60"/>
  <c r="Q61" i="60" s="1"/>
  <c r="H61" i="60"/>
  <c r="N61" i="60" s="1"/>
  <c r="R61" i="60" s="1"/>
  <c r="F61" i="60"/>
  <c r="L61" i="60"/>
  <c r="P61" i="60" s="1"/>
  <c r="E61" i="60"/>
  <c r="N59" i="60"/>
  <c r="R59" i="60"/>
  <c r="H60" i="60"/>
  <c r="N60" i="60" s="1"/>
  <c r="R60" i="60" s="1"/>
  <c r="D60" i="60"/>
  <c r="G60" i="60"/>
  <c r="F60" i="60"/>
  <c r="E60" i="60"/>
  <c r="H58" i="60"/>
  <c r="D58" i="60"/>
  <c r="G58" i="60"/>
  <c r="M58" i="60" s="1"/>
  <c r="Q58" i="60" s="1"/>
  <c r="F58" i="60"/>
  <c r="E58" i="60"/>
  <c r="H57" i="60"/>
  <c r="G57" i="60"/>
  <c r="D57" i="60"/>
  <c r="L57" i="60" s="1"/>
  <c r="P57" i="60" s="1"/>
  <c r="M57" i="60"/>
  <c r="F57" i="60"/>
  <c r="E57" i="60"/>
  <c r="H56" i="60"/>
  <c r="D56" i="60"/>
  <c r="G56" i="60"/>
  <c r="M56" i="60"/>
  <c r="Q56" i="60" s="1"/>
  <c r="F56" i="60"/>
  <c r="E56" i="60"/>
  <c r="H55" i="60"/>
  <c r="N55" i="60" s="1"/>
  <c r="R55" i="60" s="1"/>
  <c r="D55" i="60"/>
  <c r="G55" i="60"/>
  <c r="F55" i="60"/>
  <c r="L55" i="60"/>
  <c r="P55" i="60"/>
  <c r="E55" i="60"/>
  <c r="H54" i="60"/>
  <c r="D54" i="60"/>
  <c r="F54" i="60"/>
  <c r="G54" i="60"/>
  <c r="E54" i="60"/>
  <c r="H53" i="60"/>
  <c r="G53" i="60"/>
  <c r="F53" i="60"/>
  <c r="E53" i="60"/>
  <c r="D53" i="60"/>
  <c r="H52" i="60"/>
  <c r="D52" i="60"/>
  <c r="G52" i="60"/>
  <c r="F52" i="60"/>
  <c r="E52" i="60"/>
  <c r="H51" i="60"/>
  <c r="D51" i="60"/>
  <c r="G51" i="60"/>
  <c r="F51" i="60"/>
  <c r="E51" i="60"/>
  <c r="H50" i="60"/>
  <c r="G50" i="60"/>
  <c r="D50" i="60"/>
  <c r="F50" i="60"/>
  <c r="L50" i="60" s="1"/>
  <c r="P50" i="60" s="1"/>
  <c r="E50" i="60"/>
  <c r="H49" i="60"/>
  <c r="D49" i="60"/>
  <c r="F49" i="60"/>
  <c r="L49" i="60"/>
  <c r="P49" i="60"/>
  <c r="G49" i="60"/>
  <c r="E49" i="60"/>
  <c r="H48" i="60"/>
  <c r="D48" i="60"/>
  <c r="G48" i="60"/>
  <c r="M48" i="60" s="1"/>
  <c r="Q48" i="60" s="1"/>
  <c r="F48" i="60"/>
  <c r="E48" i="60"/>
  <c r="H47" i="60"/>
  <c r="G47" i="60"/>
  <c r="F47" i="60"/>
  <c r="E47" i="60"/>
  <c r="D47" i="60"/>
  <c r="H46" i="60"/>
  <c r="N46" i="60" s="1"/>
  <c r="R46" i="60" s="1"/>
  <c r="D46" i="60"/>
  <c r="L46" i="60" s="1"/>
  <c r="P46" i="60" s="1"/>
  <c r="G46" i="60"/>
  <c r="M46" i="60"/>
  <c r="Q46" i="60" s="1"/>
  <c r="F46" i="60"/>
  <c r="E46" i="60"/>
  <c r="H45" i="60"/>
  <c r="D45" i="60"/>
  <c r="N45" i="60"/>
  <c r="R45" i="60" s="1"/>
  <c r="G45" i="60"/>
  <c r="F45" i="60"/>
  <c r="E45" i="60"/>
  <c r="H44" i="60"/>
  <c r="D44" i="60"/>
  <c r="G44" i="60"/>
  <c r="M44" i="60"/>
  <c r="Q44" i="60" s="1"/>
  <c r="F44" i="60"/>
  <c r="E44" i="60"/>
  <c r="H43" i="60"/>
  <c r="G43" i="60"/>
  <c r="F43" i="60"/>
  <c r="E43" i="60"/>
  <c r="D43" i="60"/>
  <c r="H42" i="60"/>
  <c r="G42" i="60"/>
  <c r="D42" i="60"/>
  <c r="F42" i="60"/>
  <c r="L42" i="60" s="1"/>
  <c r="P42" i="60" s="1"/>
  <c r="E42" i="60"/>
  <c r="H41" i="60"/>
  <c r="D41" i="60"/>
  <c r="G41" i="60"/>
  <c r="M41" i="60" s="1"/>
  <c r="Q41" i="60" s="1"/>
  <c r="F41" i="60"/>
  <c r="E41" i="60"/>
  <c r="H40" i="60"/>
  <c r="D40" i="60"/>
  <c r="G40" i="60"/>
  <c r="F40" i="60"/>
  <c r="E40" i="60"/>
  <c r="H39" i="60"/>
  <c r="D39" i="60"/>
  <c r="L39" i="60" s="1"/>
  <c r="P39" i="60" s="1"/>
  <c r="N39" i="60"/>
  <c r="R39" i="60" s="1"/>
  <c r="G39" i="60"/>
  <c r="M39" i="60"/>
  <c r="Q39" i="60"/>
  <c r="F39" i="60"/>
  <c r="E39" i="60"/>
  <c r="H38" i="60"/>
  <c r="D38" i="60"/>
  <c r="G38" i="60"/>
  <c r="F38" i="60"/>
  <c r="E38" i="60"/>
  <c r="H37" i="60"/>
  <c r="G37" i="60"/>
  <c r="D37" i="60"/>
  <c r="F37" i="60"/>
  <c r="E37" i="60"/>
  <c r="H36" i="60"/>
  <c r="D36" i="60"/>
  <c r="G36" i="60"/>
  <c r="F36" i="60"/>
  <c r="E36" i="60"/>
  <c r="H35" i="60"/>
  <c r="N35" i="60" s="1"/>
  <c r="R35" i="60" s="1"/>
  <c r="D35" i="60"/>
  <c r="G35" i="60"/>
  <c r="F35" i="60"/>
  <c r="E35" i="60"/>
  <c r="L35" i="60"/>
  <c r="P35" i="60"/>
  <c r="H34" i="60"/>
  <c r="D34" i="60"/>
  <c r="N34" i="60"/>
  <c r="R34" i="60"/>
  <c r="G34" i="60"/>
  <c r="F34" i="60"/>
  <c r="L34" i="60" s="1"/>
  <c r="P34" i="60" s="1"/>
  <c r="E34" i="60"/>
  <c r="H33" i="60"/>
  <c r="G33" i="60"/>
  <c r="F33" i="60"/>
  <c r="E33" i="60"/>
  <c r="D33" i="60"/>
  <c r="H32" i="60"/>
  <c r="D32" i="60"/>
  <c r="G32" i="60"/>
  <c r="F32" i="60"/>
  <c r="L32" i="60" s="1"/>
  <c r="P32" i="60" s="1"/>
  <c r="E32" i="60"/>
  <c r="H31" i="60"/>
  <c r="G31" i="60"/>
  <c r="M31" i="60" s="1"/>
  <c r="Q31" i="60" s="1"/>
  <c r="D31" i="60"/>
  <c r="F31" i="60"/>
  <c r="E31" i="60"/>
  <c r="H30" i="60"/>
  <c r="D30" i="60"/>
  <c r="N30" i="60" s="1"/>
  <c r="R30" i="60" s="1"/>
  <c r="G30" i="60"/>
  <c r="F30" i="60"/>
  <c r="L30" i="60" s="1"/>
  <c r="P30" i="60" s="1"/>
  <c r="E30" i="60"/>
  <c r="H29" i="60"/>
  <c r="G29" i="60"/>
  <c r="D29" i="60"/>
  <c r="M29" i="60"/>
  <c r="Q29" i="60"/>
  <c r="F29" i="60"/>
  <c r="E29" i="60"/>
  <c r="H28" i="60"/>
  <c r="N28" i="60" s="1"/>
  <c r="R28" i="60" s="1"/>
  <c r="D28" i="60"/>
  <c r="L28" i="60" s="1"/>
  <c r="P28" i="60" s="1"/>
  <c r="G28" i="60"/>
  <c r="M28" i="60"/>
  <c r="Q28" i="60" s="1"/>
  <c r="F28" i="60"/>
  <c r="E28" i="60"/>
  <c r="H27" i="60"/>
  <c r="D27" i="60"/>
  <c r="N27" i="60" s="1"/>
  <c r="R27" i="60" s="1"/>
  <c r="G27" i="60"/>
  <c r="M27" i="60"/>
  <c r="Q27" i="60" s="1"/>
  <c r="F27" i="60"/>
  <c r="E27" i="60"/>
  <c r="H26" i="60"/>
  <c r="N26" i="60" s="1"/>
  <c r="R26" i="60" s="1"/>
  <c r="D26" i="60"/>
  <c r="G26" i="60"/>
  <c r="M26" i="60" s="1"/>
  <c r="Q26" i="60" s="1"/>
  <c r="F26" i="60"/>
  <c r="E26" i="60"/>
  <c r="H25" i="60"/>
  <c r="G25" i="60"/>
  <c r="F25" i="60"/>
  <c r="E25" i="60"/>
  <c r="D25" i="60"/>
  <c r="M25" i="60" s="1"/>
  <c r="Q25" i="60" s="1"/>
  <c r="H24" i="60"/>
  <c r="G24" i="60"/>
  <c r="F24" i="60"/>
  <c r="D24" i="60"/>
  <c r="L24" i="60"/>
  <c r="P24" i="60" s="1"/>
  <c r="E24" i="60"/>
  <c r="H23" i="60"/>
  <c r="G23" i="60"/>
  <c r="F23" i="60"/>
  <c r="E23" i="60"/>
  <c r="D23" i="60"/>
  <c r="H22" i="60"/>
  <c r="N22" i="60" s="1"/>
  <c r="R22" i="60" s="1"/>
  <c r="D22" i="60"/>
  <c r="G22" i="60"/>
  <c r="M22" i="60" s="1"/>
  <c r="Q22" i="60" s="1"/>
  <c r="F22" i="60"/>
  <c r="L22" i="60"/>
  <c r="P22" i="60" s="1"/>
  <c r="E22" i="60"/>
  <c r="H21" i="60"/>
  <c r="D21" i="60"/>
  <c r="G21" i="60"/>
  <c r="F21" i="60"/>
  <c r="E21" i="60"/>
  <c r="H20" i="60"/>
  <c r="N20" i="60" s="1"/>
  <c r="R20" i="60" s="1"/>
  <c r="D20" i="60"/>
  <c r="G20" i="60"/>
  <c r="M20" i="60" s="1"/>
  <c r="Q20" i="60" s="1"/>
  <c r="F20" i="60"/>
  <c r="L20" i="60"/>
  <c r="P20" i="60" s="1"/>
  <c r="E20" i="60"/>
  <c r="E13" i="60"/>
  <c r="E97" i="60" s="1"/>
  <c r="E14" i="60"/>
  <c r="E15" i="60"/>
  <c r="E16" i="60"/>
  <c r="E17" i="60"/>
  <c r="E18" i="60"/>
  <c r="E19" i="60"/>
  <c r="H19" i="60"/>
  <c r="N19" i="60" s="1"/>
  <c r="R19" i="60" s="1"/>
  <c r="D19" i="60"/>
  <c r="G19" i="60"/>
  <c r="F19" i="60"/>
  <c r="L19" i="60" s="1"/>
  <c r="P19" i="60" s="1"/>
  <c r="H18" i="60"/>
  <c r="N18" i="60" s="1"/>
  <c r="R18" i="60" s="1"/>
  <c r="D18" i="60"/>
  <c r="L18" i="60" s="1"/>
  <c r="P18" i="60" s="1"/>
  <c r="G18" i="60"/>
  <c r="M18" i="60"/>
  <c r="Q18" i="60" s="1"/>
  <c r="F18" i="60"/>
  <c r="H17" i="60"/>
  <c r="D17" i="60"/>
  <c r="N17" i="60"/>
  <c r="R17" i="60"/>
  <c r="G17" i="60"/>
  <c r="M17" i="60" s="1"/>
  <c r="Q17" i="60" s="1"/>
  <c r="F17" i="60"/>
  <c r="L17" i="60" s="1"/>
  <c r="P17" i="60" s="1"/>
  <c r="H16" i="60"/>
  <c r="D16" i="60"/>
  <c r="G16" i="60"/>
  <c r="F16" i="60"/>
  <c r="H15" i="60"/>
  <c r="D15" i="60"/>
  <c r="G15" i="60"/>
  <c r="M15" i="60" s="1"/>
  <c r="Q15" i="60" s="1"/>
  <c r="F15" i="60"/>
  <c r="H14" i="60"/>
  <c r="D14" i="60"/>
  <c r="G14" i="60"/>
  <c r="M14" i="60"/>
  <c r="Q14" i="60" s="1"/>
  <c r="F14" i="60"/>
  <c r="H13" i="60"/>
  <c r="G13" i="60"/>
  <c r="F13" i="60"/>
  <c r="D13" i="60"/>
  <c r="O92" i="58"/>
  <c r="D23" i="58"/>
  <c r="N23" i="58" s="1"/>
  <c r="R23" i="58" s="1"/>
  <c r="D24" i="58"/>
  <c r="N87" i="15"/>
  <c r="O87" i="15" s="1"/>
  <c r="N4" i="15"/>
  <c r="O4" i="15" s="1"/>
  <c r="E23" i="58"/>
  <c r="D47" i="58"/>
  <c r="L47" i="58" s="1"/>
  <c r="P47" i="58" s="1"/>
  <c r="N26" i="15"/>
  <c r="O26" i="15" s="1"/>
  <c r="E47" i="58"/>
  <c r="D69" i="58"/>
  <c r="M69" i="58"/>
  <c r="Q69" i="58" s="1"/>
  <c r="E69" i="58"/>
  <c r="N69" i="58"/>
  <c r="R69" i="58"/>
  <c r="D90" i="58"/>
  <c r="M90" i="58" s="1"/>
  <c r="Q90" i="58" s="1"/>
  <c r="E90" i="58"/>
  <c r="E24" i="58"/>
  <c r="E56" i="58"/>
  <c r="N90" i="15"/>
  <c r="O90" i="15"/>
  <c r="N24" i="15"/>
  <c r="O24" i="15" s="1"/>
  <c r="D89" i="58"/>
  <c r="N47" i="15"/>
  <c r="O47" i="15" s="1"/>
  <c r="D83" i="58"/>
  <c r="N101" i="15" s="1"/>
  <c r="O101" i="15" s="1"/>
  <c r="N27" i="15"/>
  <c r="O27" i="15" s="1"/>
  <c r="N31" i="15"/>
  <c r="O31" i="15"/>
  <c r="N35" i="15"/>
  <c r="O35" i="15" s="1"/>
  <c r="N38" i="15"/>
  <c r="O38" i="15"/>
  <c r="N41" i="15"/>
  <c r="O41" i="15" s="1"/>
  <c r="N48" i="15"/>
  <c r="O48" i="15"/>
  <c r="N52" i="15"/>
  <c r="O52" i="15" s="1"/>
  <c r="N53" i="15"/>
  <c r="O53" i="15"/>
  <c r="N54" i="15"/>
  <c r="O54" i="15" s="1"/>
  <c r="N55" i="15"/>
  <c r="O55" i="15"/>
  <c r="N57" i="15"/>
  <c r="O57" i="15" s="1"/>
  <c r="N58" i="15"/>
  <c r="O58" i="15"/>
  <c r="N60" i="15"/>
  <c r="O60" i="15" s="1"/>
  <c r="N88" i="15"/>
  <c r="O88" i="15"/>
  <c r="N89" i="15"/>
  <c r="O89" i="15" s="1"/>
  <c r="N91" i="15"/>
  <c r="O91" i="15"/>
  <c r="N95" i="15"/>
  <c r="O95" i="15" s="1"/>
  <c r="N96" i="15"/>
  <c r="O96" i="15"/>
  <c r="N97" i="15"/>
  <c r="O97" i="15" s="1"/>
  <c r="N100" i="15"/>
  <c r="O100" i="15"/>
  <c r="N104" i="15"/>
  <c r="O104" i="15" s="1"/>
  <c r="N105" i="15"/>
  <c r="O105" i="15"/>
  <c r="N106" i="15"/>
  <c r="O106" i="15" s="1"/>
  <c r="N109" i="15"/>
  <c r="O109" i="15"/>
  <c r="M53" i="60"/>
  <c r="Q53" i="60" s="1"/>
  <c r="N24" i="60"/>
  <c r="R24" i="60"/>
  <c r="L74" i="60"/>
  <c r="P74" i="60" s="1"/>
  <c r="M66" i="60"/>
  <c r="Q66" i="60"/>
  <c r="M69" i="60"/>
  <c r="Q69" i="60" s="1"/>
  <c r="M85" i="60"/>
  <c r="Q85" i="60"/>
  <c r="N29" i="60"/>
  <c r="R29" i="60" s="1"/>
  <c r="N31" i="60"/>
  <c r="R31" i="60"/>
  <c r="N50" i="60"/>
  <c r="R50" i="60" s="1"/>
  <c r="M74" i="60"/>
  <c r="Q74" i="60"/>
  <c r="L85" i="60"/>
  <c r="P85" i="60" s="1"/>
  <c r="L52" i="60"/>
  <c r="P52" i="60"/>
  <c r="M24" i="60"/>
  <c r="Q24" i="60" s="1"/>
  <c r="L27" i="60"/>
  <c r="P27" i="60"/>
  <c r="L29" i="60"/>
  <c r="P29" i="60" s="1"/>
  <c r="L31" i="60"/>
  <c r="P31" i="60"/>
  <c r="L40" i="60"/>
  <c r="P40" i="60" s="1"/>
  <c r="L73" i="60"/>
  <c r="P73" i="60"/>
  <c r="M88" i="60"/>
  <c r="Q88" i="60" s="1"/>
  <c r="M62" i="60"/>
  <c r="Q62" i="60"/>
  <c r="M84" i="60"/>
  <c r="Q84" i="60" s="1"/>
  <c r="L25" i="60"/>
  <c r="P25" i="60"/>
  <c r="M59" i="60"/>
  <c r="Q59" i="60" s="1"/>
  <c r="L60" i="60"/>
  <c r="P60" i="60"/>
  <c r="L69" i="60"/>
  <c r="P69" i="60" s="1"/>
  <c r="L70" i="60"/>
  <c r="P70" i="60"/>
  <c r="L71" i="60"/>
  <c r="P71" i="60" s="1"/>
  <c r="N75" i="60"/>
  <c r="R75" i="60"/>
  <c r="M82" i="60"/>
  <c r="Q82" i="60" s="1"/>
  <c r="M90" i="60"/>
  <c r="Q90" i="60"/>
  <c r="L69" i="58"/>
  <c r="P69" i="58" s="1"/>
  <c r="M56" i="58"/>
  <c r="Q56" i="58"/>
  <c r="N47" i="60"/>
  <c r="R47" i="60" s="1"/>
  <c r="N37" i="60"/>
  <c r="R37" i="60"/>
  <c r="Q57" i="60"/>
  <c r="N57" i="60"/>
  <c r="R57" i="60"/>
  <c r="M60" i="60"/>
  <c r="Q60" i="60" s="1"/>
  <c r="L83" i="60"/>
  <c r="P83" i="60"/>
  <c r="L41" i="60"/>
  <c r="P41" i="60" s="1"/>
  <c r="N73" i="60"/>
  <c r="R73" i="60"/>
  <c r="N77" i="60"/>
  <c r="R77" i="60" s="1"/>
  <c r="M83" i="60"/>
  <c r="Q83" i="60"/>
  <c r="D25" i="58"/>
  <c r="L25" i="58" s="1"/>
  <c r="P25" i="58" s="1"/>
  <c r="D29" i="58"/>
  <c r="D33" i="58"/>
  <c r="L33" i="58" s="1"/>
  <c r="P33" i="58" s="1"/>
  <c r="D34" i="58"/>
  <c r="N36" i="58"/>
  <c r="R36" i="58" s="1"/>
  <c r="D37" i="58"/>
  <c r="L37" i="58"/>
  <c r="P37" i="58"/>
  <c r="D40" i="58"/>
  <c r="D41" i="58"/>
  <c r="D45" i="58"/>
  <c r="L45" i="58"/>
  <c r="P45" i="58" s="1"/>
  <c r="D54" i="58"/>
  <c r="D59" i="58"/>
  <c r="M59" i="58"/>
  <c r="Q59" i="58" s="1"/>
  <c r="D67" i="58"/>
  <c r="N21" i="15"/>
  <c r="O21" i="15"/>
  <c r="N7" i="15"/>
  <c r="O7" i="15"/>
  <c r="D76" i="58"/>
  <c r="D80" i="58"/>
  <c r="D18" i="58"/>
  <c r="N72" i="15" s="1"/>
  <c r="O72" i="15" s="1"/>
  <c r="E18" i="58"/>
  <c r="D15" i="58"/>
  <c r="N25" i="15" s="1"/>
  <c r="O25" i="15" s="1"/>
  <c r="E15" i="58"/>
  <c r="N77" i="15"/>
  <c r="O77" i="15" s="1"/>
  <c r="E16" i="58"/>
  <c r="D17" i="58"/>
  <c r="N17" i="58"/>
  <c r="R17" i="58" s="1"/>
  <c r="E17" i="58"/>
  <c r="N62" i="15"/>
  <c r="O62" i="15"/>
  <c r="E14" i="58"/>
  <c r="D19" i="58"/>
  <c r="N46" i="15"/>
  <c r="O46" i="15"/>
  <c r="E19" i="58"/>
  <c r="N94" i="15"/>
  <c r="O94" i="15"/>
  <c r="E20" i="58"/>
  <c r="D21" i="58"/>
  <c r="M21" i="58" s="1"/>
  <c r="Q21" i="58" s="1"/>
  <c r="E21" i="58"/>
  <c r="N17" i="15"/>
  <c r="O17" i="15" s="1"/>
  <c r="E22" i="58"/>
  <c r="E25" i="58"/>
  <c r="M25" i="58"/>
  <c r="Q25" i="58" s="1"/>
  <c r="N50" i="15"/>
  <c r="O50" i="15"/>
  <c r="E26" i="58"/>
  <c r="E29" i="58"/>
  <c r="D27" i="58"/>
  <c r="E27" i="58"/>
  <c r="N10" i="15"/>
  <c r="O10" i="15" s="1"/>
  <c r="E28" i="58"/>
  <c r="E30" i="58"/>
  <c r="D31" i="58"/>
  <c r="M31" i="58" s="1"/>
  <c r="Q31" i="58" s="1"/>
  <c r="E31" i="58"/>
  <c r="N9" i="15"/>
  <c r="O9" i="15" s="1"/>
  <c r="E32" i="58"/>
  <c r="N32" i="58"/>
  <c r="R32" i="58" s="1"/>
  <c r="N67" i="15"/>
  <c r="O67" i="15"/>
  <c r="E37" i="58"/>
  <c r="N37" i="58"/>
  <c r="R37" i="58" s="1"/>
  <c r="E34" i="58"/>
  <c r="E33" i="58"/>
  <c r="D35" i="58"/>
  <c r="M35" i="58" s="1"/>
  <c r="Q35" i="58" s="1"/>
  <c r="E35" i="58"/>
  <c r="N82" i="15"/>
  <c r="O82" i="15" s="1"/>
  <c r="E36" i="58"/>
  <c r="N36" i="15"/>
  <c r="O36" i="15" s="1"/>
  <c r="E38" i="58"/>
  <c r="N38" i="58"/>
  <c r="R38" i="58"/>
  <c r="D39" i="58"/>
  <c r="E39" i="58"/>
  <c r="N66" i="15"/>
  <c r="O66" i="15"/>
  <c r="E40" i="58"/>
  <c r="N40" i="58"/>
  <c r="R40" i="58"/>
  <c r="E41" i="58"/>
  <c r="D43" i="58"/>
  <c r="M43" i="58" s="1"/>
  <c r="Q43" i="58" s="1"/>
  <c r="E43" i="58"/>
  <c r="M44" i="58"/>
  <c r="Q44" i="58" s="1"/>
  <c r="E44" i="58"/>
  <c r="N80" i="15"/>
  <c r="O80" i="15" s="1"/>
  <c r="E45" i="58"/>
  <c r="M45" i="58"/>
  <c r="Q45" i="58"/>
  <c r="N45" i="58"/>
  <c r="R45" i="58" s="1"/>
  <c r="D46" i="58"/>
  <c r="E46" i="58"/>
  <c r="N48" i="58"/>
  <c r="R48" i="58" s="1"/>
  <c r="E48" i="58"/>
  <c r="D49" i="58"/>
  <c r="E49" i="58"/>
  <c r="N19" i="15"/>
  <c r="O19" i="15"/>
  <c r="E50" i="58"/>
  <c r="D51" i="58"/>
  <c r="N51" i="58" s="1"/>
  <c r="R51" i="58" s="1"/>
  <c r="E51" i="58"/>
  <c r="E52" i="58"/>
  <c r="E54" i="58"/>
  <c r="D57" i="58"/>
  <c r="N57" i="58"/>
  <c r="R57" i="58" s="1"/>
  <c r="E57" i="58"/>
  <c r="D58" i="58"/>
  <c r="E58" i="58"/>
  <c r="E59" i="58"/>
  <c r="D61" i="58"/>
  <c r="L61" i="58"/>
  <c r="P61" i="58"/>
  <c r="E61" i="58"/>
  <c r="M61" i="58"/>
  <c r="Q61" i="58"/>
  <c r="N61" i="58"/>
  <c r="R61" i="58" s="1"/>
  <c r="D62" i="58"/>
  <c r="N40" i="15"/>
  <c r="O40" i="15"/>
  <c r="E62" i="58"/>
  <c r="M62" i="58"/>
  <c r="Q62" i="58"/>
  <c r="N62" i="58"/>
  <c r="R62" i="58" s="1"/>
  <c r="D64" i="58"/>
  <c r="N12" i="15"/>
  <c r="O12" i="15"/>
  <c r="E64" i="58"/>
  <c r="D65" i="58"/>
  <c r="N65" i="58"/>
  <c r="R65" i="58"/>
  <c r="E65" i="58"/>
  <c r="N64" i="15"/>
  <c r="O64" i="15"/>
  <c r="E66" i="58"/>
  <c r="M66" i="58"/>
  <c r="Q66" i="58" s="1"/>
  <c r="N66" i="58"/>
  <c r="R66" i="58"/>
  <c r="E67" i="58"/>
  <c r="M67" i="58"/>
  <c r="Q67" i="58"/>
  <c r="N67" i="58"/>
  <c r="R67" i="58"/>
  <c r="N107" i="15"/>
  <c r="O107" i="15"/>
  <c r="E68" i="58"/>
  <c r="D70" i="58"/>
  <c r="N30" i="15" s="1"/>
  <c r="O30" i="15" s="1"/>
  <c r="E70" i="58"/>
  <c r="D71" i="58"/>
  <c r="E71" i="58"/>
  <c r="M71" i="58"/>
  <c r="Q71" i="58" s="1"/>
  <c r="E72" i="58"/>
  <c r="M72" i="58"/>
  <c r="Q72" i="58"/>
  <c r="D73" i="58"/>
  <c r="N73" i="58" s="1"/>
  <c r="R73" i="58" s="1"/>
  <c r="E73" i="58"/>
  <c r="E74" i="58"/>
  <c r="D75" i="58"/>
  <c r="N75" i="58" s="1"/>
  <c r="R75" i="58" s="1"/>
  <c r="E75" i="58"/>
  <c r="N8" i="15"/>
  <c r="O8" i="15" s="1"/>
  <c r="E76" i="58"/>
  <c r="M76" i="58"/>
  <c r="Q76" i="58"/>
  <c r="D77" i="58"/>
  <c r="N22" i="15"/>
  <c r="O22" i="15"/>
  <c r="E77" i="58"/>
  <c r="N77" i="58"/>
  <c r="R77" i="58"/>
  <c r="D78" i="58"/>
  <c r="N18" i="15"/>
  <c r="O18" i="15" s="1"/>
  <c r="E78" i="58"/>
  <c r="D79" i="58"/>
  <c r="E79" i="58"/>
  <c r="E80" i="58"/>
  <c r="D81" i="58"/>
  <c r="E81" i="58"/>
  <c r="E82" i="58"/>
  <c r="D53" i="58"/>
  <c r="M53" i="58"/>
  <c r="Q53" i="58"/>
  <c r="E53" i="58"/>
  <c r="N53" i="58"/>
  <c r="R53" i="58"/>
  <c r="E83" i="58"/>
  <c r="D60" i="58"/>
  <c r="E60" i="58"/>
  <c r="D55" i="58"/>
  <c r="N49" i="15"/>
  <c r="O49" i="15"/>
  <c r="E55" i="58"/>
  <c r="D42" i="58"/>
  <c r="N43" i="15"/>
  <c r="O43" i="15"/>
  <c r="E42" i="58"/>
  <c r="D63" i="58"/>
  <c r="L63" i="58"/>
  <c r="P63" i="58"/>
  <c r="E63" i="58"/>
  <c r="D84" i="58"/>
  <c r="N5" i="15"/>
  <c r="O5" i="15"/>
  <c r="E84" i="58"/>
  <c r="D85" i="58"/>
  <c r="N6" i="15"/>
  <c r="O6" i="15"/>
  <c r="E85" i="58"/>
  <c r="D86" i="58"/>
  <c r="N20" i="15"/>
  <c r="O20" i="15" s="1"/>
  <c r="E86" i="58"/>
  <c r="D87" i="58"/>
  <c r="E87" i="58"/>
  <c r="N92" i="15"/>
  <c r="O92" i="15" s="1"/>
  <c r="E88" i="58"/>
  <c r="E89" i="58"/>
  <c r="E13" i="58"/>
  <c r="D13" i="58"/>
  <c r="M26" i="58"/>
  <c r="Q26" i="58"/>
  <c r="L85" i="58"/>
  <c r="P85" i="58" s="1"/>
  <c r="L77" i="58"/>
  <c r="P77" i="58" s="1"/>
  <c r="L73" i="58"/>
  <c r="P73" i="58"/>
  <c r="L64" i="58"/>
  <c r="P64" i="58" s="1"/>
  <c r="L42" i="58"/>
  <c r="P42" i="58"/>
  <c r="L26" i="58"/>
  <c r="P26" i="58" s="1"/>
  <c r="N22" i="58"/>
  <c r="R22" i="58"/>
  <c r="N21" i="58"/>
  <c r="R21" i="58" s="1"/>
  <c r="N16" i="58"/>
  <c r="R16" i="58"/>
  <c r="N18" i="58"/>
  <c r="R18" i="58" s="1"/>
  <c r="L79" i="58"/>
  <c r="P79" i="58"/>
  <c r="L71" i="58"/>
  <c r="P71" i="58" s="1"/>
  <c r="L62" i="58"/>
  <c r="P62" i="58"/>
  <c r="L49" i="58"/>
  <c r="P49" i="58" s="1"/>
  <c r="L18" i="58"/>
  <c r="P18" i="58"/>
  <c r="G106" i="58"/>
  <c r="H106" i="58"/>
  <c r="N60" i="58"/>
  <c r="R60" i="58"/>
  <c r="M84" i="58"/>
  <c r="Q84" i="58" s="1"/>
  <c r="M42" i="58"/>
  <c r="Q42" i="58"/>
  <c r="N27" i="58"/>
  <c r="R27" i="58" s="1"/>
  <c r="N25" i="58"/>
  <c r="R25" i="58"/>
  <c r="M22" i="58"/>
  <c r="Q22" i="58" s="1"/>
  <c r="M20" i="58"/>
  <c r="Q20" i="58"/>
  <c r="M19" i="58"/>
  <c r="Q19" i="58" s="1"/>
  <c r="M17" i="58"/>
  <c r="Q17" i="58"/>
  <c r="M18" i="58"/>
  <c r="Q18" i="58" s="1"/>
  <c r="L86" i="58"/>
  <c r="P86" i="58"/>
  <c r="L78" i="58"/>
  <c r="P78" i="58" s="1"/>
  <c r="L70" i="58"/>
  <c r="P70" i="58"/>
  <c r="L57" i="58"/>
  <c r="P57" i="58" s="1"/>
  <c r="L48" i="58"/>
  <c r="P48" i="58"/>
  <c r="L39" i="58"/>
  <c r="P39" i="58" s="1"/>
  <c r="L35" i="58"/>
  <c r="P35" i="58"/>
  <c r="L31" i="58"/>
  <c r="P31" i="58" s="1"/>
  <c r="L27" i="58"/>
  <c r="P27" i="58"/>
  <c r="L17" i="58"/>
  <c r="P17" i="58" s="1"/>
  <c r="G107" i="58"/>
  <c r="G103" i="58"/>
  <c r="G108" i="58"/>
  <c r="G104" i="58"/>
  <c r="F107" i="58"/>
  <c r="H107" i="58"/>
  <c r="H108" i="58"/>
  <c r="N15" i="15"/>
  <c r="O15" i="15"/>
  <c r="N3" i="15"/>
  <c r="O3" i="15" s="1"/>
  <c r="E11" i="23"/>
  <c r="D13" i="57"/>
  <c r="E91" i="58"/>
  <c r="D91" i="58"/>
  <c r="N56" i="15" s="1"/>
  <c r="O56" i="15" s="1"/>
  <c r="H111" i="57"/>
  <c r="G111" i="57"/>
  <c r="E111" i="57"/>
  <c r="D111" i="57"/>
  <c r="H110" i="57"/>
  <c r="G110" i="57"/>
  <c r="E110" i="57"/>
  <c r="D110" i="57"/>
  <c r="H109" i="57"/>
  <c r="G109" i="57"/>
  <c r="E109" i="57"/>
  <c r="D109" i="57"/>
  <c r="H108" i="57"/>
  <c r="G108" i="57"/>
  <c r="E108" i="57"/>
  <c r="D108" i="57"/>
  <c r="H107" i="57"/>
  <c r="G107" i="57"/>
  <c r="E107" i="57"/>
  <c r="D107" i="57"/>
  <c r="H106" i="57"/>
  <c r="G106" i="57"/>
  <c r="E106" i="57"/>
  <c r="D106" i="57"/>
  <c r="H105" i="57"/>
  <c r="G105" i="57"/>
  <c r="E105" i="57"/>
  <c r="D105" i="57"/>
  <c r="H104" i="57"/>
  <c r="G104" i="57"/>
  <c r="E104" i="57"/>
  <c r="D104" i="57"/>
  <c r="H103" i="57"/>
  <c r="G103" i="57"/>
  <c r="E103" i="57"/>
  <c r="D103" i="57"/>
  <c r="H102" i="57"/>
  <c r="G102" i="57"/>
  <c r="E102" i="57"/>
  <c r="D102" i="57"/>
  <c r="H101" i="57"/>
  <c r="G101" i="57"/>
  <c r="E101" i="57"/>
  <c r="D101" i="57"/>
  <c r="H100" i="57"/>
  <c r="G100" i="57"/>
  <c r="E100" i="57"/>
  <c r="D100" i="57"/>
  <c r="H99" i="57"/>
  <c r="G99" i="57"/>
  <c r="E99" i="57"/>
  <c r="D99" i="57"/>
  <c r="H98" i="57"/>
  <c r="G98" i="57"/>
  <c r="E98" i="57"/>
  <c r="D98" i="57"/>
  <c r="H97" i="57"/>
  <c r="G97" i="57"/>
  <c r="E97" i="57"/>
  <c r="D97" i="57"/>
  <c r="H96" i="57"/>
  <c r="G96" i="57"/>
  <c r="E96" i="57"/>
  <c r="D96" i="57"/>
  <c r="H95" i="57"/>
  <c r="G95" i="57"/>
  <c r="E95" i="57"/>
  <c r="D95" i="57"/>
  <c r="H94" i="57"/>
  <c r="G94" i="57"/>
  <c r="E94" i="57"/>
  <c r="D94" i="57"/>
  <c r="H93" i="57"/>
  <c r="G93" i="57"/>
  <c r="E93" i="57"/>
  <c r="D93" i="57"/>
  <c r="H92" i="57"/>
  <c r="G92" i="57"/>
  <c r="E92" i="57"/>
  <c r="D92" i="57"/>
  <c r="H91" i="57"/>
  <c r="G91" i="57"/>
  <c r="E91" i="57"/>
  <c r="D91" i="57"/>
  <c r="H90" i="57"/>
  <c r="G90" i="57"/>
  <c r="E90" i="57"/>
  <c r="D90" i="57"/>
  <c r="H58" i="57"/>
  <c r="G58" i="57"/>
  <c r="F58" i="57"/>
  <c r="E58" i="57"/>
  <c r="D58" i="57"/>
  <c r="H28" i="57"/>
  <c r="G28" i="57"/>
  <c r="F28" i="57"/>
  <c r="E28" i="57"/>
  <c r="D28" i="57"/>
  <c r="H63" i="57"/>
  <c r="G63" i="57"/>
  <c r="F63" i="57"/>
  <c r="E63" i="57"/>
  <c r="D63" i="57"/>
  <c r="H35" i="57"/>
  <c r="G35" i="57"/>
  <c r="F35" i="57"/>
  <c r="E35" i="57"/>
  <c r="D35" i="57"/>
  <c r="H50" i="57"/>
  <c r="G50" i="57"/>
  <c r="F50" i="57"/>
  <c r="E50" i="57"/>
  <c r="D50" i="57"/>
  <c r="H22" i="57"/>
  <c r="G22" i="57"/>
  <c r="F22" i="57"/>
  <c r="E22" i="57"/>
  <c r="D22" i="57"/>
  <c r="G34" i="57"/>
  <c r="H66" i="57"/>
  <c r="G66" i="57"/>
  <c r="F66" i="57"/>
  <c r="E66" i="57"/>
  <c r="D66" i="57"/>
  <c r="H19" i="57"/>
  <c r="G19" i="57"/>
  <c r="F19" i="57"/>
  <c r="E19" i="57"/>
  <c r="D19" i="57"/>
  <c r="H38" i="57"/>
  <c r="G38" i="57"/>
  <c r="F38" i="57"/>
  <c r="E38" i="57"/>
  <c r="D38" i="57"/>
  <c r="H32" i="57"/>
  <c r="G32" i="57"/>
  <c r="F32" i="57"/>
  <c r="E32" i="57"/>
  <c r="D32" i="57"/>
  <c r="H46" i="57"/>
  <c r="G46" i="57"/>
  <c r="F46" i="57"/>
  <c r="E46" i="57"/>
  <c r="D46" i="57"/>
  <c r="H29" i="57"/>
  <c r="G29" i="57"/>
  <c r="F29" i="57"/>
  <c r="E29" i="57"/>
  <c r="D29" i="57"/>
  <c r="H89" i="57"/>
  <c r="G89" i="57"/>
  <c r="F89" i="57"/>
  <c r="E89" i="57"/>
  <c r="D89" i="57"/>
  <c r="H15" i="57"/>
  <c r="G15" i="57"/>
  <c r="F15" i="57"/>
  <c r="E15" i="57"/>
  <c r="D15" i="57"/>
  <c r="H88" i="57"/>
  <c r="G88" i="57"/>
  <c r="F88" i="57"/>
  <c r="E88" i="57"/>
  <c r="D88" i="57"/>
  <c r="H87" i="57"/>
  <c r="G87" i="57"/>
  <c r="F87" i="57"/>
  <c r="E87" i="57"/>
  <c r="D87" i="57"/>
  <c r="H53" i="57"/>
  <c r="G53" i="57"/>
  <c r="F53" i="57"/>
  <c r="E53" i="57"/>
  <c r="D53" i="57"/>
  <c r="H27" i="57"/>
  <c r="G27" i="57"/>
  <c r="F27" i="57"/>
  <c r="E27" i="57"/>
  <c r="D27" i="57"/>
  <c r="H30" i="57"/>
  <c r="G30" i="57"/>
  <c r="F30" i="57"/>
  <c r="E30" i="57"/>
  <c r="D30" i="57"/>
  <c r="H64" i="57"/>
  <c r="G64" i="57"/>
  <c r="F64" i="57"/>
  <c r="E64" i="57"/>
  <c r="D64" i="57"/>
  <c r="H60" i="57"/>
  <c r="G60" i="57"/>
  <c r="F60" i="57"/>
  <c r="E60" i="57"/>
  <c r="D60" i="57"/>
  <c r="H26" i="57"/>
  <c r="G26" i="57"/>
  <c r="F26" i="57"/>
  <c r="E26" i="57"/>
  <c r="D26" i="57"/>
  <c r="H86" i="57"/>
  <c r="G86" i="57"/>
  <c r="F86" i="57"/>
  <c r="E86" i="57"/>
  <c r="D86" i="57"/>
  <c r="H85" i="57"/>
  <c r="G85" i="57"/>
  <c r="F85" i="57"/>
  <c r="E85" i="57"/>
  <c r="D85" i="57"/>
  <c r="H57" i="57"/>
  <c r="G57" i="57"/>
  <c r="F57" i="57"/>
  <c r="E57" i="57"/>
  <c r="D57" i="57"/>
  <c r="H47" i="57"/>
  <c r="G47" i="57"/>
  <c r="F47" i="57"/>
  <c r="E47" i="57"/>
  <c r="D47" i="57"/>
  <c r="H25" i="57"/>
  <c r="G25" i="57"/>
  <c r="F25" i="57"/>
  <c r="E25" i="57"/>
  <c r="D25" i="57"/>
  <c r="H84" i="57"/>
  <c r="G84" i="57"/>
  <c r="F84" i="57"/>
  <c r="E84" i="57"/>
  <c r="D84" i="57"/>
  <c r="H33" i="57"/>
  <c r="G33" i="57"/>
  <c r="F33" i="57"/>
  <c r="E33" i="57"/>
  <c r="D33" i="57"/>
  <c r="H51" i="57"/>
  <c r="G51" i="57"/>
  <c r="F51" i="57"/>
  <c r="E51" i="57"/>
  <c r="D51" i="57"/>
  <c r="H83" i="57"/>
  <c r="G83" i="57"/>
  <c r="F83" i="57"/>
  <c r="E83" i="57"/>
  <c r="D83" i="57"/>
  <c r="H55" i="57"/>
  <c r="G55" i="57"/>
  <c r="F55" i="57"/>
  <c r="E55" i="57"/>
  <c r="D55" i="57"/>
  <c r="H44" i="57"/>
  <c r="G44" i="57"/>
  <c r="F44" i="57"/>
  <c r="E44" i="57"/>
  <c r="D44" i="57"/>
  <c r="H74" i="57"/>
  <c r="G74" i="57"/>
  <c r="F74" i="57"/>
  <c r="E74" i="57"/>
  <c r="D74" i="57"/>
  <c r="H23" i="57"/>
  <c r="G23" i="57"/>
  <c r="F23" i="57"/>
  <c r="E23" i="57"/>
  <c r="D23" i="57"/>
  <c r="H62" i="57"/>
  <c r="G62" i="57"/>
  <c r="F62" i="57"/>
  <c r="E62" i="57"/>
  <c r="D62" i="57"/>
  <c r="H45" i="57"/>
  <c r="G45" i="57"/>
  <c r="F45" i="57"/>
  <c r="E45" i="57"/>
  <c r="D45" i="57"/>
  <c r="H76" i="57"/>
  <c r="G76" i="57"/>
  <c r="F76" i="57"/>
  <c r="E76" i="57"/>
  <c r="D76" i="57"/>
  <c r="H69" i="57"/>
  <c r="G69" i="57"/>
  <c r="F69" i="57"/>
  <c r="E69" i="57"/>
  <c r="D69" i="57"/>
  <c r="H42" i="57"/>
  <c r="G42" i="57"/>
  <c r="F42" i="57"/>
  <c r="E42" i="57"/>
  <c r="D42" i="57"/>
  <c r="H70" i="57"/>
  <c r="G70" i="57"/>
  <c r="F70" i="57"/>
  <c r="E70" i="57"/>
  <c r="D70" i="57"/>
  <c r="H71" i="57"/>
  <c r="G71" i="57"/>
  <c r="F71" i="57"/>
  <c r="E71" i="57"/>
  <c r="D71" i="57"/>
  <c r="H61" i="57"/>
  <c r="G61" i="57"/>
  <c r="F61" i="57"/>
  <c r="E61" i="57"/>
  <c r="D61" i="57"/>
  <c r="H68" i="57"/>
  <c r="G68" i="57"/>
  <c r="F68" i="57"/>
  <c r="E68" i="57"/>
  <c r="D68" i="57"/>
  <c r="H75" i="57"/>
  <c r="G75" i="57"/>
  <c r="F75" i="57"/>
  <c r="E75" i="57"/>
  <c r="D75" i="57"/>
  <c r="H13" i="57"/>
  <c r="G13" i="57"/>
  <c r="F13" i="57"/>
  <c r="E13" i="57"/>
  <c r="H37" i="57"/>
  <c r="G37" i="57"/>
  <c r="F37" i="57"/>
  <c r="E37" i="57"/>
  <c r="D37" i="57"/>
  <c r="H67" i="57"/>
  <c r="G67" i="57"/>
  <c r="F67" i="57"/>
  <c r="E67" i="57"/>
  <c r="D67" i="57"/>
  <c r="H36" i="57"/>
  <c r="G36" i="57"/>
  <c r="F36" i="57"/>
  <c r="E36" i="57"/>
  <c r="D36" i="57"/>
  <c r="H59" i="57"/>
  <c r="G59" i="57"/>
  <c r="F59" i="57"/>
  <c r="E59" i="57"/>
  <c r="D59" i="57"/>
  <c r="H82" i="57"/>
  <c r="G82" i="57"/>
  <c r="F82" i="57"/>
  <c r="E82" i="57"/>
  <c r="D82" i="57"/>
  <c r="H73" i="57"/>
  <c r="G73" i="57"/>
  <c r="F73" i="57"/>
  <c r="E73" i="57"/>
  <c r="D73" i="57"/>
  <c r="H52" i="57"/>
  <c r="G52" i="57"/>
  <c r="F52" i="57"/>
  <c r="E52" i="57"/>
  <c r="D52" i="57"/>
  <c r="H20" i="57"/>
  <c r="H121" i="57" s="1"/>
  <c r="G20" i="57"/>
  <c r="F20" i="57"/>
  <c r="E20" i="57"/>
  <c r="D20" i="57"/>
  <c r="H31" i="57"/>
  <c r="G31" i="57"/>
  <c r="F31" i="57"/>
  <c r="E31" i="57"/>
  <c r="D31" i="57"/>
  <c r="H81" i="57"/>
  <c r="G81" i="57"/>
  <c r="F81" i="57"/>
  <c r="E81" i="57"/>
  <c r="D81" i="57"/>
  <c r="H80" i="57"/>
  <c r="G80" i="57"/>
  <c r="F80" i="57"/>
  <c r="E80" i="57"/>
  <c r="D80" i="57"/>
  <c r="H79" i="57"/>
  <c r="G79" i="57"/>
  <c r="F79" i="57"/>
  <c r="E79" i="57"/>
  <c r="D79" i="57"/>
  <c r="H65" i="57"/>
  <c r="G65" i="57"/>
  <c r="F65" i="57"/>
  <c r="E65" i="57"/>
  <c r="D65" i="57"/>
  <c r="H78" i="57"/>
  <c r="G78" i="57"/>
  <c r="F78" i="57"/>
  <c r="E78" i="57"/>
  <c r="D78" i="57"/>
  <c r="H49" i="57"/>
  <c r="G49" i="57"/>
  <c r="F49" i="57"/>
  <c r="E49" i="57"/>
  <c r="D49" i="57"/>
  <c r="H40" i="57"/>
  <c r="G40" i="57"/>
  <c r="F40" i="57"/>
  <c r="E40" i="57"/>
  <c r="D40" i="57"/>
  <c r="H21" i="57"/>
  <c r="G21" i="57"/>
  <c r="F21" i="57"/>
  <c r="E21" i="57"/>
  <c r="D21" i="57"/>
  <c r="H77" i="57"/>
  <c r="G77" i="57"/>
  <c r="F77" i="57"/>
  <c r="E77" i="57"/>
  <c r="D77" i="57"/>
  <c r="H16" i="57"/>
  <c r="G16" i="57"/>
  <c r="G120" i="57" s="1"/>
  <c r="G14" i="57"/>
  <c r="G17" i="57"/>
  <c r="G18" i="57"/>
  <c r="G24" i="57"/>
  <c r="G39" i="57"/>
  <c r="G41" i="57"/>
  <c r="G43" i="57"/>
  <c r="G48" i="57"/>
  <c r="G54" i="57"/>
  <c r="G56" i="57"/>
  <c r="F16" i="57"/>
  <c r="E16" i="57"/>
  <c r="D16" i="57"/>
  <c r="H48" i="57"/>
  <c r="F48" i="57"/>
  <c r="E48" i="57"/>
  <c r="D48" i="57"/>
  <c r="H17" i="57"/>
  <c r="F17" i="57"/>
  <c r="E17" i="57"/>
  <c r="D17" i="57"/>
  <c r="H56" i="57"/>
  <c r="F56" i="57"/>
  <c r="E56" i="57"/>
  <c r="D56" i="57"/>
  <c r="H41" i="57"/>
  <c r="F41" i="57"/>
  <c r="E41" i="57"/>
  <c r="D41" i="57"/>
  <c r="H24" i="57"/>
  <c r="F24" i="57"/>
  <c r="E24" i="57"/>
  <c r="D24" i="57"/>
  <c r="H14" i="57"/>
  <c r="F14" i="57"/>
  <c r="E14" i="57"/>
  <c r="D14" i="57"/>
  <c r="H18" i="57"/>
  <c r="F18" i="57"/>
  <c r="F39" i="57"/>
  <c r="F43" i="57"/>
  <c r="F54" i="57"/>
  <c r="F116" i="57"/>
  <c r="E18" i="57"/>
  <c r="D18" i="57"/>
  <c r="H39" i="57"/>
  <c r="E39" i="57"/>
  <c r="D39" i="57"/>
  <c r="H54" i="57"/>
  <c r="E54" i="57"/>
  <c r="D54" i="57"/>
  <c r="H43" i="57"/>
  <c r="E43" i="57"/>
  <c r="D43" i="57"/>
  <c r="H114" i="57"/>
  <c r="H118" i="57" s="1"/>
  <c r="F122" i="57"/>
  <c r="P133" i="54"/>
  <c r="O36" i="54"/>
  <c r="O83" i="54"/>
  <c r="H122" i="57"/>
  <c r="G122" i="57"/>
  <c r="N109" i="54"/>
  <c r="Q109" i="54"/>
  <c r="G109" i="54"/>
  <c r="S109" i="54" s="1"/>
  <c r="F109" i="54"/>
  <c r="R109" i="54"/>
  <c r="E109" i="54"/>
  <c r="N108" i="54"/>
  <c r="Q108" i="54"/>
  <c r="G108" i="54"/>
  <c r="S108" i="54"/>
  <c r="F108" i="54"/>
  <c r="R108" i="54"/>
  <c r="E108" i="54"/>
  <c r="N107" i="54"/>
  <c r="Q107" i="54"/>
  <c r="G107" i="54"/>
  <c r="S107" i="54"/>
  <c r="F107" i="54"/>
  <c r="R107" i="54" s="1"/>
  <c r="E107" i="54"/>
  <c r="N106" i="54"/>
  <c r="Q106" i="54"/>
  <c r="G106" i="54"/>
  <c r="S106" i="54"/>
  <c r="F106" i="54"/>
  <c r="R106" i="54"/>
  <c r="E106" i="54"/>
  <c r="N105" i="54"/>
  <c r="Q105" i="54"/>
  <c r="G105" i="54"/>
  <c r="S105" i="54" s="1"/>
  <c r="F105" i="54"/>
  <c r="R105" i="54"/>
  <c r="E105" i="54"/>
  <c r="N104" i="54"/>
  <c r="Q104" i="54"/>
  <c r="G104" i="54"/>
  <c r="F104" i="54"/>
  <c r="R104" i="54" s="1"/>
  <c r="E104" i="54"/>
  <c r="N103" i="54"/>
  <c r="Q103" i="54"/>
  <c r="G103" i="54"/>
  <c r="S103" i="54"/>
  <c r="F103" i="54"/>
  <c r="R103" i="54"/>
  <c r="E103" i="54"/>
  <c r="N102" i="54"/>
  <c r="Q102" i="54"/>
  <c r="G102" i="54"/>
  <c r="S102" i="54" s="1"/>
  <c r="F102" i="54"/>
  <c r="R102" i="54"/>
  <c r="E102" i="54"/>
  <c r="N101" i="54"/>
  <c r="Q101" i="54"/>
  <c r="G101" i="54"/>
  <c r="S101" i="54"/>
  <c r="F101" i="54"/>
  <c r="R101" i="54"/>
  <c r="E101" i="54"/>
  <c r="N100" i="54"/>
  <c r="Q100" i="54"/>
  <c r="G100" i="54"/>
  <c r="S100" i="54"/>
  <c r="F100" i="54"/>
  <c r="R100" i="54" s="1"/>
  <c r="E100" i="54"/>
  <c r="N99" i="54"/>
  <c r="Q99" i="54"/>
  <c r="G99" i="54"/>
  <c r="S99" i="54"/>
  <c r="F99" i="54"/>
  <c r="R99" i="54"/>
  <c r="E99" i="54"/>
  <c r="N98" i="54"/>
  <c r="Q98" i="54"/>
  <c r="G98" i="54"/>
  <c r="S98" i="54" s="1"/>
  <c r="F98" i="54"/>
  <c r="R98" i="54"/>
  <c r="E98" i="54"/>
  <c r="N97" i="54"/>
  <c r="G97" i="54"/>
  <c r="S97" i="54"/>
  <c r="F97" i="54"/>
  <c r="E97" i="54"/>
  <c r="N96" i="54"/>
  <c r="Q96" i="54"/>
  <c r="G96" i="54"/>
  <c r="S96" i="54" s="1"/>
  <c r="F96" i="54"/>
  <c r="R96" i="54" s="1"/>
  <c r="E96" i="54"/>
  <c r="N95" i="54"/>
  <c r="Q95" i="54"/>
  <c r="G95" i="54"/>
  <c r="S95" i="54"/>
  <c r="F95" i="54"/>
  <c r="R95" i="54"/>
  <c r="E95" i="54"/>
  <c r="N94" i="54"/>
  <c r="Q94" i="54"/>
  <c r="G94" i="54"/>
  <c r="F94" i="54"/>
  <c r="E94" i="54"/>
  <c r="N93" i="54"/>
  <c r="Q93" i="54"/>
  <c r="G93" i="54"/>
  <c r="S93" i="54"/>
  <c r="F93" i="54"/>
  <c r="R93" i="54"/>
  <c r="E93" i="54"/>
  <c r="N92" i="54"/>
  <c r="Q92" i="54"/>
  <c r="G92" i="54"/>
  <c r="F92" i="54"/>
  <c r="R92" i="54"/>
  <c r="E92" i="54"/>
  <c r="N91" i="54"/>
  <c r="Q91" i="54"/>
  <c r="G91" i="54"/>
  <c r="S91" i="54" s="1"/>
  <c r="F91" i="54"/>
  <c r="R91" i="54"/>
  <c r="E91" i="54"/>
  <c r="N90" i="54"/>
  <c r="Q90" i="54"/>
  <c r="G90" i="54"/>
  <c r="F90" i="54"/>
  <c r="R90" i="54" s="1"/>
  <c r="E90" i="54"/>
  <c r="N89" i="54"/>
  <c r="Q89" i="54"/>
  <c r="G89" i="54"/>
  <c r="S89" i="54"/>
  <c r="F89" i="54"/>
  <c r="R89" i="54"/>
  <c r="E89" i="54"/>
  <c r="N88" i="54"/>
  <c r="G88" i="54"/>
  <c r="F88" i="54"/>
  <c r="E88" i="54"/>
  <c r="N66" i="54"/>
  <c r="M66" i="54"/>
  <c r="Q66" i="54"/>
  <c r="G66" i="54"/>
  <c r="F66" i="54"/>
  <c r="E66" i="54"/>
  <c r="N29" i="54"/>
  <c r="M29" i="54"/>
  <c r="Q29" i="54"/>
  <c r="S29" i="54"/>
  <c r="F29" i="54"/>
  <c r="R29" i="54" s="1"/>
  <c r="E29" i="54"/>
  <c r="N73" i="54"/>
  <c r="M73" i="54"/>
  <c r="Q73" i="54"/>
  <c r="G73" i="54"/>
  <c r="F73" i="54"/>
  <c r="R73" i="54"/>
  <c r="E73" i="54"/>
  <c r="Q134" i="54"/>
  <c r="N37" i="54"/>
  <c r="M37" i="54"/>
  <c r="G37" i="54"/>
  <c r="F37" i="54"/>
  <c r="R37" i="54"/>
  <c r="E37" i="54"/>
  <c r="N55" i="54"/>
  <c r="M55" i="54"/>
  <c r="Q55" i="54"/>
  <c r="G55" i="54"/>
  <c r="F55" i="54"/>
  <c r="E55" i="54"/>
  <c r="N22" i="54"/>
  <c r="M22" i="54"/>
  <c r="Q22" i="54"/>
  <c r="F22" i="54"/>
  <c r="R22" i="54"/>
  <c r="E22" i="54"/>
  <c r="S36" i="54"/>
  <c r="Q36" i="54"/>
  <c r="N36" i="54"/>
  <c r="F36" i="54"/>
  <c r="R36" i="54"/>
  <c r="N76" i="54"/>
  <c r="M76" i="54"/>
  <c r="Q76" i="54"/>
  <c r="G76" i="54"/>
  <c r="F76" i="54"/>
  <c r="E76" i="54"/>
  <c r="N19" i="54"/>
  <c r="M19" i="54"/>
  <c r="F19" i="54"/>
  <c r="E19" i="54"/>
  <c r="N40" i="54"/>
  <c r="M40" i="54"/>
  <c r="Q40" i="54"/>
  <c r="G40" i="54"/>
  <c r="F40" i="54"/>
  <c r="R40" i="54"/>
  <c r="E40" i="54"/>
  <c r="N34" i="54"/>
  <c r="M34" i="54"/>
  <c r="Q34" i="54"/>
  <c r="G34" i="54"/>
  <c r="F34" i="54"/>
  <c r="R34" i="54"/>
  <c r="E34" i="54"/>
  <c r="N49" i="54"/>
  <c r="M49" i="54"/>
  <c r="Q49" i="54"/>
  <c r="G49" i="54"/>
  <c r="S49" i="54" s="1"/>
  <c r="F49" i="54"/>
  <c r="E49" i="54"/>
  <c r="P132" i="54"/>
  <c r="N30" i="54"/>
  <c r="M30" i="54"/>
  <c r="Q30" i="54"/>
  <c r="G30" i="54"/>
  <c r="S30" i="54" s="1"/>
  <c r="F30" i="54"/>
  <c r="E30" i="54"/>
  <c r="M32" i="54"/>
  <c r="Q32" i="54"/>
  <c r="F32" i="54"/>
  <c r="G32" i="54"/>
  <c r="E32" i="54"/>
  <c r="N14" i="54"/>
  <c r="M14" i="54"/>
  <c r="F14" i="54"/>
  <c r="E14" i="54"/>
  <c r="M54" i="54"/>
  <c r="Q54" i="54"/>
  <c r="F54" i="54"/>
  <c r="G54" i="54"/>
  <c r="S54" i="54" s="1"/>
  <c r="E54" i="54"/>
  <c r="P137" i="54"/>
  <c r="M53" i="54"/>
  <c r="Q53" i="54"/>
  <c r="F53" i="54"/>
  <c r="G53" i="54"/>
  <c r="S53" i="54"/>
  <c r="E53" i="54"/>
  <c r="N59" i="54"/>
  <c r="M59" i="54"/>
  <c r="Q59" i="54"/>
  <c r="G59" i="54"/>
  <c r="S59" i="54"/>
  <c r="F59" i="54"/>
  <c r="E59" i="54"/>
  <c r="N27" i="54"/>
  <c r="M27" i="54"/>
  <c r="Q27" i="54"/>
  <c r="F27" i="54"/>
  <c r="E27" i="54"/>
  <c r="N31" i="54"/>
  <c r="M31" i="54"/>
  <c r="G31" i="54"/>
  <c r="F31" i="54"/>
  <c r="E31" i="54"/>
  <c r="N74" i="54"/>
  <c r="M74" i="54"/>
  <c r="Q74" i="54"/>
  <c r="G74" i="54"/>
  <c r="F74" i="54"/>
  <c r="E74" i="54"/>
  <c r="N70" i="54"/>
  <c r="M70" i="54"/>
  <c r="G70" i="54"/>
  <c r="S70" i="54"/>
  <c r="F70" i="54"/>
  <c r="E70" i="54"/>
  <c r="N26" i="54"/>
  <c r="M26" i="54"/>
  <c r="F26" i="54"/>
  <c r="E26" i="54"/>
  <c r="M11" i="54"/>
  <c r="L11" i="54"/>
  <c r="L12" i="54" s="1"/>
  <c r="L13" i="54" s="1"/>
  <c r="L14" i="54" s="1"/>
  <c r="L15" i="54" s="1"/>
  <c r="L16" i="54" s="1"/>
  <c r="L17" i="54" s="1"/>
  <c r="L18" i="54" s="1"/>
  <c r="L19" i="54" s="1"/>
  <c r="L20" i="54" s="1"/>
  <c r="L21" i="54" s="1"/>
  <c r="L22" i="54" s="1"/>
  <c r="L23" i="54" s="1"/>
  <c r="L24" i="54" s="1"/>
  <c r="L25" i="54" s="1"/>
  <c r="L26" i="54" s="1"/>
  <c r="L27" i="54" s="1"/>
  <c r="L28" i="54" s="1"/>
  <c r="L29" i="54" s="1"/>
  <c r="L30" i="54" s="1"/>
  <c r="L31" i="54" s="1"/>
  <c r="L32" i="54" s="1"/>
  <c r="L33" i="54" s="1"/>
  <c r="L34" i="54" s="1"/>
  <c r="L35" i="54" s="1"/>
  <c r="L36" i="54" s="1"/>
  <c r="L37" i="54" s="1"/>
  <c r="L38" i="54" s="1"/>
  <c r="L39" i="54" s="1"/>
  <c r="L40" i="54" s="1"/>
  <c r="L41" i="54" s="1"/>
  <c r="L42" i="54" s="1"/>
  <c r="L43" i="54" s="1"/>
  <c r="L44" i="54" s="1"/>
  <c r="L45" i="54" s="1"/>
  <c r="L46" i="54" s="1"/>
  <c r="L47" i="54" s="1"/>
  <c r="L48" i="54" s="1"/>
  <c r="L49" i="54" s="1"/>
  <c r="L50" i="54" s="1"/>
  <c r="L51" i="54" s="1"/>
  <c r="L52" i="54" s="1"/>
  <c r="L53" i="54" s="1"/>
  <c r="L54" i="54" s="1"/>
  <c r="L55" i="54" s="1"/>
  <c r="L56" i="54" s="1"/>
  <c r="L57" i="54" s="1"/>
  <c r="L58" i="54" s="1"/>
  <c r="L59" i="54" s="1"/>
  <c r="L60" i="54" s="1"/>
  <c r="L61" i="54" s="1"/>
  <c r="L62" i="54" s="1"/>
  <c r="L63" i="54" s="1"/>
  <c r="L64" i="54" s="1"/>
  <c r="L65" i="54" s="1"/>
  <c r="L66" i="54" s="1"/>
  <c r="L67" i="54" s="1"/>
  <c r="L68" i="54" s="1"/>
  <c r="L69" i="54" s="1"/>
  <c r="L70" i="54" s="1"/>
  <c r="L71" i="54" s="1"/>
  <c r="L72" i="54" s="1"/>
  <c r="L73" i="54" s="1"/>
  <c r="L74" i="54" s="1"/>
  <c r="L75" i="54" s="1"/>
  <c r="L76" i="54" s="1"/>
  <c r="L77" i="54" s="1"/>
  <c r="L78" i="54" s="1"/>
  <c r="L79" i="54" s="1"/>
  <c r="L80" i="54" s="1"/>
  <c r="L81" i="54" s="1"/>
  <c r="L82" i="54" s="1"/>
  <c r="L83" i="54" s="1"/>
  <c r="L84" i="54" s="1"/>
  <c r="L85" i="54" s="1"/>
  <c r="L86" i="54" s="1"/>
  <c r="E11" i="54"/>
  <c r="M15" i="54"/>
  <c r="Q15" i="54"/>
  <c r="E15" i="54"/>
  <c r="N64" i="54"/>
  <c r="M64" i="54"/>
  <c r="Q64" i="54"/>
  <c r="G64" i="54"/>
  <c r="F64" i="54"/>
  <c r="R64" i="54" s="1"/>
  <c r="E64" i="54"/>
  <c r="N50" i="54"/>
  <c r="M50" i="54"/>
  <c r="Q50" i="54"/>
  <c r="G50" i="54"/>
  <c r="F50" i="54"/>
  <c r="R50" i="54"/>
  <c r="E50" i="54"/>
  <c r="N25" i="54"/>
  <c r="M25" i="54"/>
  <c r="F25" i="54"/>
  <c r="E25" i="54"/>
  <c r="M68" i="54"/>
  <c r="Q68" i="54"/>
  <c r="F68" i="54"/>
  <c r="G68" i="54"/>
  <c r="S68" i="54" s="1"/>
  <c r="E68" i="54"/>
  <c r="N35" i="54"/>
  <c r="M35" i="54"/>
  <c r="Q35" i="54"/>
  <c r="G35" i="54"/>
  <c r="S35" i="54"/>
  <c r="F35" i="54"/>
  <c r="R35" i="54" s="1"/>
  <c r="E35" i="54"/>
  <c r="N57" i="54"/>
  <c r="M57" i="54"/>
  <c r="Q57" i="54"/>
  <c r="G57" i="54"/>
  <c r="F57" i="54"/>
  <c r="R57" i="54"/>
  <c r="E57" i="54"/>
  <c r="M46" i="54"/>
  <c r="Q46" i="54"/>
  <c r="F46" i="54"/>
  <c r="G46" i="54"/>
  <c r="S46" i="54" s="1"/>
  <c r="E46" i="54"/>
  <c r="N62" i="54"/>
  <c r="M62" i="54"/>
  <c r="Q62" i="54"/>
  <c r="G62" i="54"/>
  <c r="F62" i="54"/>
  <c r="R62" i="54"/>
  <c r="E62" i="54"/>
  <c r="N47" i="54"/>
  <c r="M47" i="54"/>
  <c r="Q47" i="54"/>
  <c r="G47" i="54"/>
  <c r="S47" i="54" s="1"/>
  <c r="F47" i="54"/>
  <c r="E47" i="54"/>
  <c r="S83" i="54"/>
  <c r="Q83" i="54"/>
  <c r="F83" i="54"/>
  <c r="R83" i="54"/>
  <c r="N85" i="54"/>
  <c r="M85" i="54"/>
  <c r="Q85" i="54"/>
  <c r="G85" i="54"/>
  <c r="F85" i="54"/>
  <c r="E85" i="54"/>
  <c r="N23" i="54"/>
  <c r="M23" i="54"/>
  <c r="Q23" i="54"/>
  <c r="S23" i="54"/>
  <c r="F23" i="54"/>
  <c r="E23" i="54"/>
  <c r="N72" i="54"/>
  <c r="M72" i="54"/>
  <c r="Q72" i="54"/>
  <c r="G72" i="54"/>
  <c r="F72" i="54"/>
  <c r="E72" i="54"/>
  <c r="N48" i="54"/>
  <c r="M48" i="54"/>
  <c r="G48" i="54"/>
  <c r="F48" i="54"/>
  <c r="R48" i="54" s="1"/>
  <c r="E48" i="54"/>
  <c r="N87" i="54"/>
  <c r="M87" i="54"/>
  <c r="Q87" i="54"/>
  <c r="G87" i="54"/>
  <c r="F87" i="54"/>
  <c r="E87" i="54"/>
  <c r="N80" i="54"/>
  <c r="M80" i="54"/>
  <c r="Q80" i="54"/>
  <c r="G80" i="54"/>
  <c r="F80" i="54"/>
  <c r="R80" i="54" s="1"/>
  <c r="E80" i="54"/>
  <c r="N44" i="54"/>
  <c r="M44" i="54"/>
  <c r="Q44" i="54"/>
  <c r="G44" i="54"/>
  <c r="F44" i="54"/>
  <c r="R44" i="54"/>
  <c r="E44" i="54"/>
  <c r="N81" i="54"/>
  <c r="M81" i="54"/>
  <c r="Q81" i="54"/>
  <c r="G81" i="54"/>
  <c r="S81" i="54" s="1"/>
  <c r="F81" i="54"/>
  <c r="E81" i="54"/>
  <c r="N82" i="54"/>
  <c r="M82" i="54"/>
  <c r="Q82" i="54"/>
  <c r="G82" i="54"/>
  <c r="F82" i="54"/>
  <c r="R82" i="54" s="1"/>
  <c r="E82" i="54"/>
  <c r="N71" i="54"/>
  <c r="M71" i="54"/>
  <c r="Q71" i="54"/>
  <c r="G71" i="54"/>
  <c r="S71" i="54"/>
  <c r="F71" i="54"/>
  <c r="E71" i="54"/>
  <c r="N78" i="54"/>
  <c r="M78" i="54"/>
  <c r="Q78" i="54"/>
  <c r="G78" i="54"/>
  <c r="S78" i="54" s="1"/>
  <c r="F78" i="54"/>
  <c r="E78" i="54"/>
  <c r="N86" i="54"/>
  <c r="M86" i="54"/>
  <c r="Q86" i="54"/>
  <c r="G86" i="54"/>
  <c r="F86" i="54"/>
  <c r="E86" i="54"/>
  <c r="N12" i="54"/>
  <c r="M12" i="54"/>
  <c r="Q12" i="54"/>
  <c r="F12" i="54"/>
  <c r="R12" i="54" s="1"/>
  <c r="E12" i="54"/>
  <c r="P134" i="54"/>
  <c r="N39" i="54"/>
  <c r="M39" i="54"/>
  <c r="Q39" i="54"/>
  <c r="G39" i="54"/>
  <c r="F39" i="54"/>
  <c r="R39" i="54"/>
  <c r="E39" i="54"/>
  <c r="N77" i="54"/>
  <c r="M77" i="54"/>
  <c r="G77" i="54"/>
  <c r="S77" i="54" s="1"/>
  <c r="F77" i="54"/>
  <c r="E77" i="54"/>
  <c r="N38" i="54"/>
  <c r="M38" i="54"/>
  <c r="Q38" i="54"/>
  <c r="G38" i="54"/>
  <c r="F38" i="54"/>
  <c r="R38" i="54" s="1"/>
  <c r="E38" i="54"/>
  <c r="N69" i="54"/>
  <c r="M69" i="54"/>
  <c r="Q69" i="54"/>
  <c r="G69" i="54"/>
  <c r="S69" i="54"/>
  <c r="F69" i="54"/>
  <c r="E69" i="54"/>
  <c r="M79" i="54"/>
  <c r="Q79" i="54"/>
  <c r="F79" i="54"/>
  <c r="G79" i="54" s="1"/>
  <c r="E79" i="54"/>
  <c r="N84" i="54"/>
  <c r="M84" i="54"/>
  <c r="Q84" i="54"/>
  <c r="G84" i="54"/>
  <c r="F84" i="54"/>
  <c r="R84" i="54"/>
  <c r="E84" i="54"/>
  <c r="N58" i="54"/>
  <c r="M58" i="54"/>
  <c r="Q58" i="54"/>
  <c r="G58" i="54"/>
  <c r="F58" i="54"/>
  <c r="E58" i="54"/>
  <c r="N20" i="54"/>
  <c r="M20" i="54"/>
  <c r="Q20" i="54"/>
  <c r="F20" i="54"/>
  <c r="E20" i="54"/>
  <c r="Q133" i="54"/>
  <c r="N33" i="54"/>
  <c r="M33" i="54"/>
  <c r="Q33" i="54"/>
  <c r="G33" i="54"/>
  <c r="F33" i="54"/>
  <c r="R33" i="54"/>
  <c r="E33" i="54"/>
  <c r="M56" i="54"/>
  <c r="Q56" i="54"/>
  <c r="F56" i="54"/>
  <c r="G56" i="54"/>
  <c r="S56" i="54" s="1"/>
  <c r="E56" i="54"/>
  <c r="M65" i="54"/>
  <c r="Q65" i="54"/>
  <c r="F65" i="54"/>
  <c r="G65" i="54"/>
  <c r="S65" i="54"/>
  <c r="E65" i="54"/>
  <c r="M67" i="54"/>
  <c r="Q67" i="54"/>
  <c r="F67" i="54"/>
  <c r="R67" i="54" s="1"/>
  <c r="E67" i="54"/>
  <c r="N75" i="54"/>
  <c r="M75" i="54"/>
  <c r="G75" i="54"/>
  <c r="S75" i="54"/>
  <c r="F75" i="54"/>
  <c r="E75" i="54"/>
  <c r="M60" i="54"/>
  <c r="F60" i="54"/>
  <c r="G60" i="54" s="1"/>
  <c r="E60" i="54"/>
  <c r="N52" i="54"/>
  <c r="M52" i="54"/>
  <c r="G52" i="54"/>
  <c r="F52" i="54"/>
  <c r="E52" i="54"/>
  <c r="N42" i="54"/>
  <c r="M42" i="54"/>
  <c r="G42" i="54"/>
  <c r="F42" i="54"/>
  <c r="R42" i="54"/>
  <c r="E42" i="54"/>
  <c r="N21" i="54"/>
  <c r="M21" i="54"/>
  <c r="F21" i="54"/>
  <c r="R21" i="54" s="1"/>
  <c r="E21" i="54"/>
  <c r="M28" i="54"/>
  <c r="E28" i="54"/>
  <c r="N16" i="54"/>
  <c r="M16" i="54"/>
  <c r="Q16" i="54"/>
  <c r="F16" i="54"/>
  <c r="R16" i="54" s="1"/>
  <c r="E16" i="54"/>
  <c r="N51" i="54"/>
  <c r="M51" i="54"/>
  <c r="Q51" i="54"/>
  <c r="G51" i="54"/>
  <c r="F51" i="54"/>
  <c r="E51" i="54"/>
  <c r="N17" i="54"/>
  <c r="N13" i="54"/>
  <c r="N18" i="54"/>
  <c r="N24" i="54"/>
  <c r="N41" i="54"/>
  <c r="N43" i="54"/>
  <c r="N45" i="54"/>
  <c r="N61" i="54"/>
  <c r="N63" i="54"/>
  <c r="M17" i="54"/>
  <c r="Q17" i="54"/>
  <c r="F17" i="54"/>
  <c r="R17" i="54" s="1"/>
  <c r="E17" i="54"/>
  <c r="M63" i="54"/>
  <c r="Q63" i="54"/>
  <c r="G63" i="54"/>
  <c r="S63" i="54"/>
  <c r="F63" i="54"/>
  <c r="E63" i="54"/>
  <c r="P135" i="54"/>
  <c r="M43" i="54"/>
  <c r="G43" i="54"/>
  <c r="F43" i="54"/>
  <c r="E43" i="54"/>
  <c r="M24" i="54"/>
  <c r="Q24" i="54"/>
  <c r="F24" i="54"/>
  <c r="E24" i="54"/>
  <c r="M13" i="54"/>
  <c r="M124" i="54" s="1"/>
  <c r="M18" i="54"/>
  <c r="M41" i="54"/>
  <c r="M45" i="54"/>
  <c r="M61" i="54"/>
  <c r="F13" i="54"/>
  <c r="R13" i="54"/>
  <c r="E13" i="54"/>
  <c r="Q18" i="54"/>
  <c r="F18" i="54"/>
  <c r="R18" i="54"/>
  <c r="E18" i="54"/>
  <c r="Q135" i="54"/>
  <c r="Q41" i="54"/>
  <c r="G41" i="54"/>
  <c r="F41" i="54"/>
  <c r="R41" i="54" s="1"/>
  <c r="E41" i="54"/>
  <c r="Q61" i="54"/>
  <c r="G61" i="54"/>
  <c r="F61" i="54"/>
  <c r="R61" i="54" s="1"/>
  <c r="E61" i="54"/>
  <c r="Q136" i="54"/>
  <c r="Q45" i="54"/>
  <c r="G45" i="54"/>
  <c r="S45" i="54" s="1"/>
  <c r="F45" i="54"/>
  <c r="R45" i="54"/>
  <c r="E45" i="54"/>
  <c r="S88" i="54"/>
  <c r="S92" i="54"/>
  <c r="S104" i="54"/>
  <c r="S90" i="54"/>
  <c r="S94" i="54"/>
  <c r="R70" i="54"/>
  <c r="R94" i="54"/>
  <c r="R75" i="54"/>
  <c r="Q132" i="54"/>
  <c r="S74" i="54"/>
  <c r="S79" i="54"/>
  <c r="S32" i="54"/>
  <c r="S52" i="54"/>
  <c r="G67" i="54"/>
  <c r="S17" i="54"/>
  <c r="S25" i="54"/>
  <c r="S82" i="54"/>
  <c r="S80" i="54"/>
  <c r="S87" i="54"/>
  <c r="R68" i="54"/>
  <c r="S76" i="54"/>
  <c r="R55" i="54"/>
  <c r="R54" i="54"/>
  <c r="R32" i="54"/>
  <c r="S21" i="54"/>
  <c r="S38" i="54"/>
  <c r="R87" i="54"/>
  <c r="S41" i="54"/>
  <c r="S39" i="54"/>
  <c r="S64" i="54"/>
  <c r="S22" i="54"/>
  <c r="Q21" i="54"/>
  <c r="Q70" i="54"/>
  <c r="R86" i="54"/>
  <c r="R78" i="54"/>
  <c r="R59" i="54"/>
  <c r="S13" i="54"/>
  <c r="S16" i="54"/>
  <c r="S33" i="54"/>
  <c r="S20" i="54"/>
  <c r="R79" i="54"/>
  <c r="S12" i="54"/>
  <c r="S26" i="54"/>
  <c r="S27" i="54"/>
  <c r="S34" i="54"/>
  <c r="S40" i="54"/>
  <c r="S73" i="54"/>
  <c r="R51" i="54"/>
  <c r="Q75" i="54"/>
  <c r="R24" i="54"/>
  <c r="R43" i="54"/>
  <c r="R65" i="54"/>
  <c r="R58" i="54"/>
  <c r="R71" i="54"/>
  <c r="R81" i="54"/>
  <c r="R47" i="54"/>
  <c r="R27" i="54"/>
  <c r="R30" i="54"/>
  <c r="R49" i="54"/>
  <c r="S61" i="54"/>
  <c r="R63" i="54"/>
  <c r="S51" i="54"/>
  <c r="S58" i="54"/>
  <c r="R72" i="54"/>
  <c r="S85" i="54"/>
  <c r="S57" i="54"/>
  <c r="R74" i="54"/>
  <c r="R53" i="54"/>
  <c r="S14" i="54"/>
  <c r="R76" i="54"/>
  <c r="R69" i="54"/>
  <c r="R85" i="54"/>
  <c r="Q13" i="54"/>
  <c r="S72" i="54"/>
  <c r="S62" i="54"/>
  <c r="S24" i="54"/>
  <c r="R19" i="54"/>
  <c r="S18" i="54"/>
  <c r="S44" i="54"/>
  <c r="R66" i="54"/>
  <c r="S55" i="54"/>
  <c r="S66" i="54"/>
  <c r="L108" i="53"/>
  <c r="K108" i="53"/>
  <c r="I108" i="53"/>
  <c r="H108" i="53"/>
  <c r="M108" i="53"/>
  <c r="G108" i="53"/>
  <c r="O108" i="53"/>
  <c r="F108" i="53"/>
  <c r="N108" i="53"/>
  <c r="E108" i="53"/>
  <c r="L107" i="53"/>
  <c r="K107" i="53"/>
  <c r="I107" i="53"/>
  <c r="H107" i="53"/>
  <c r="M107" i="53"/>
  <c r="G107" i="53"/>
  <c r="O107" i="53"/>
  <c r="F107" i="53"/>
  <c r="N107" i="53"/>
  <c r="E107" i="53"/>
  <c r="L106" i="53"/>
  <c r="K106" i="53"/>
  <c r="I106" i="53"/>
  <c r="H106" i="53"/>
  <c r="M106" i="53"/>
  <c r="G106" i="53"/>
  <c r="O106" i="53"/>
  <c r="F106" i="53"/>
  <c r="N106" i="53"/>
  <c r="E106" i="53"/>
  <c r="L105" i="53"/>
  <c r="K105" i="53"/>
  <c r="I105" i="53"/>
  <c r="H105" i="53"/>
  <c r="M105" i="53"/>
  <c r="G105" i="53"/>
  <c r="O105" i="53"/>
  <c r="F105" i="53"/>
  <c r="N105" i="53"/>
  <c r="E105" i="53"/>
  <c r="L104" i="53"/>
  <c r="K104" i="53"/>
  <c r="I104" i="53"/>
  <c r="H104" i="53"/>
  <c r="M104" i="53"/>
  <c r="G104" i="53"/>
  <c r="O104" i="53"/>
  <c r="F104" i="53"/>
  <c r="N104" i="53"/>
  <c r="E104" i="53"/>
  <c r="L103" i="53"/>
  <c r="K103" i="53"/>
  <c r="I103" i="53"/>
  <c r="H103" i="53"/>
  <c r="M103" i="53"/>
  <c r="G103" i="53"/>
  <c r="F103" i="53"/>
  <c r="N103" i="53" s="1"/>
  <c r="E103" i="53"/>
  <c r="L102" i="53"/>
  <c r="K102" i="53"/>
  <c r="I102" i="53"/>
  <c r="H102" i="53"/>
  <c r="M102" i="53"/>
  <c r="G102" i="53"/>
  <c r="O102" i="53" s="1"/>
  <c r="F102" i="53"/>
  <c r="N102" i="53"/>
  <c r="E102" i="53"/>
  <c r="L101" i="53"/>
  <c r="K101" i="53"/>
  <c r="I101" i="53"/>
  <c r="H101" i="53"/>
  <c r="M101" i="53" s="1"/>
  <c r="G101" i="53"/>
  <c r="O101" i="53"/>
  <c r="F101" i="53"/>
  <c r="N101" i="53" s="1"/>
  <c r="E101" i="53"/>
  <c r="L100" i="53"/>
  <c r="K100" i="53"/>
  <c r="I100" i="53"/>
  <c r="H100" i="53"/>
  <c r="M100" i="53"/>
  <c r="G100" i="53"/>
  <c r="O100" i="53" s="1"/>
  <c r="F100" i="53"/>
  <c r="N100" i="53"/>
  <c r="E100" i="53"/>
  <c r="L99" i="53"/>
  <c r="K99" i="53"/>
  <c r="I99" i="53"/>
  <c r="H99" i="53"/>
  <c r="M99" i="53" s="1"/>
  <c r="G99" i="53"/>
  <c r="O99" i="53" s="1"/>
  <c r="F99" i="53"/>
  <c r="N99" i="53" s="1"/>
  <c r="E99" i="53"/>
  <c r="L98" i="53"/>
  <c r="K98" i="53"/>
  <c r="I98" i="53"/>
  <c r="H98" i="53"/>
  <c r="M98" i="53"/>
  <c r="G98" i="53"/>
  <c r="O98" i="53" s="1"/>
  <c r="F98" i="53"/>
  <c r="N98" i="53"/>
  <c r="E98" i="53"/>
  <c r="L97" i="53"/>
  <c r="K97" i="53"/>
  <c r="I97" i="53"/>
  <c r="H97" i="53"/>
  <c r="M97" i="53" s="1"/>
  <c r="G97" i="53"/>
  <c r="O97" i="53"/>
  <c r="F97" i="53"/>
  <c r="N97" i="53" s="1"/>
  <c r="E97" i="53"/>
  <c r="L96" i="53"/>
  <c r="K96" i="53"/>
  <c r="I96" i="53"/>
  <c r="H96" i="53"/>
  <c r="M96" i="53" s="1"/>
  <c r="G96" i="53"/>
  <c r="O96" i="53" s="1"/>
  <c r="F96" i="53"/>
  <c r="E96" i="53"/>
  <c r="L95" i="53"/>
  <c r="K95" i="53"/>
  <c r="I95" i="53"/>
  <c r="H95" i="53"/>
  <c r="M95" i="53" s="1"/>
  <c r="G95" i="53"/>
  <c r="O95" i="53"/>
  <c r="F95" i="53"/>
  <c r="N95" i="53" s="1"/>
  <c r="E95" i="53"/>
  <c r="L94" i="53"/>
  <c r="K94" i="53"/>
  <c r="I94" i="53"/>
  <c r="H94" i="53"/>
  <c r="M94" i="53"/>
  <c r="G94" i="53"/>
  <c r="O94" i="53" s="1"/>
  <c r="F94" i="53"/>
  <c r="N94" i="53"/>
  <c r="E94" i="53"/>
  <c r="L93" i="53"/>
  <c r="K93" i="53"/>
  <c r="I93" i="53"/>
  <c r="H93" i="53"/>
  <c r="G93" i="53"/>
  <c r="F93" i="53"/>
  <c r="E93" i="53"/>
  <c r="L92" i="53"/>
  <c r="K92" i="53"/>
  <c r="I92" i="53"/>
  <c r="H92" i="53"/>
  <c r="M92" i="53"/>
  <c r="G92" i="53"/>
  <c r="O92" i="53" s="1"/>
  <c r="F92" i="53"/>
  <c r="N92" i="53"/>
  <c r="E92" i="53"/>
  <c r="L91" i="53"/>
  <c r="K91" i="53"/>
  <c r="I91" i="53"/>
  <c r="H91" i="53"/>
  <c r="M91" i="53" s="1"/>
  <c r="G91" i="53"/>
  <c r="F91" i="53"/>
  <c r="E91" i="53"/>
  <c r="L90" i="53"/>
  <c r="K90" i="53"/>
  <c r="I90" i="53"/>
  <c r="H90" i="53"/>
  <c r="M90" i="53" s="1"/>
  <c r="G90" i="53"/>
  <c r="O90" i="53" s="1"/>
  <c r="F90" i="53"/>
  <c r="N90" i="53" s="1"/>
  <c r="E90" i="53"/>
  <c r="L89" i="53"/>
  <c r="K89" i="53"/>
  <c r="I89" i="53"/>
  <c r="H89" i="53"/>
  <c r="G89" i="53"/>
  <c r="F89" i="53"/>
  <c r="N89" i="53" s="1"/>
  <c r="E89" i="53"/>
  <c r="L88" i="53"/>
  <c r="K88" i="53"/>
  <c r="I88" i="53"/>
  <c r="H88" i="53"/>
  <c r="M88" i="53"/>
  <c r="G88" i="53"/>
  <c r="O88" i="53" s="1"/>
  <c r="F88" i="53"/>
  <c r="N88" i="53"/>
  <c r="E88" i="53"/>
  <c r="L87" i="53"/>
  <c r="K87" i="53"/>
  <c r="I87" i="53"/>
  <c r="H87" i="53"/>
  <c r="M87" i="53"/>
  <c r="G87" i="53"/>
  <c r="F87" i="53"/>
  <c r="E87" i="53"/>
  <c r="L86" i="53"/>
  <c r="K86" i="53"/>
  <c r="J86" i="53"/>
  <c r="I86" i="53"/>
  <c r="H86" i="53"/>
  <c r="G86" i="53"/>
  <c r="F86" i="53"/>
  <c r="E86" i="53"/>
  <c r="L85" i="53"/>
  <c r="K85" i="53"/>
  <c r="J85" i="53"/>
  <c r="I85" i="53"/>
  <c r="H85" i="53"/>
  <c r="G85" i="53"/>
  <c r="F85" i="53"/>
  <c r="E85" i="53"/>
  <c r="L84" i="53"/>
  <c r="K84" i="53"/>
  <c r="J84" i="53"/>
  <c r="I84" i="53"/>
  <c r="H84" i="53"/>
  <c r="M84" i="53" s="1"/>
  <c r="G84" i="53"/>
  <c r="F84" i="53"/>
  <c r="N84" i="53"/>
  <c r="E84" i="53"/>
  <c r="L83" i="53"/>
  <c r="K83" i="53"/>
  <c r="J83" i="53"/>
  <c r="I83" i="53"/>
  <c r="H83" i="53"/>
  <c r="M83" i="53" s="1"/>
  <c r="G83" i="53"/>
  <c r="F83" i="53"/>
  <c r="N83" i="53"/>
  <c r="E83" i="53"/>
  <c r="L82" i="53"/>
  <c r="K82" i="53"/>
  <c r="J82" i="53"/>
  <c r="I82" i="53"/>
  <c r="H82" i="53"/>
  <c r="M82" i="53" s="1"/>
  <c r="G82" i="53"/>
  <c r="F82" i="53"/>
  <c r="E82" i="53"/>
  <c r="M81" i="53"/>
  <c r="L81" i="53"/>
  <c r="K81" i="53"/>
  <c r="J81" i="53"/>
  <c r="I74" i="53"/>
  <c r="H74" i="53"/>
  <c r="O74" i="53" s="1"/>
  <c r="G74" i="53"/>
  <c r="O81" i="53"/>
  <c r="F74" i="53"/>
  <c r="E74" i="53"/>
  <c r="K80" i="53"/>
  <c r="F81" i="53"/>
  <c r="N81" i="53"/>
  <c r="L79" i="53"/>
  <c r="K79" i="53"/>
  <c r="J79" i="53"/>
  <c r="I80" i="53"/>
  <c r="H80" i="53"/>
  <c r="M80" i="53"/>
  <c r="G80" i="53"/>
  <c r="O80" i="53"/>
  <c r="F80" i="53"/>
  <c r="E80" i="53"/>
  <c r="L78" i="53"/>
  <c r="K78" i="53"/>
  <c r="J78" i="53"/>
  <c r="I79" i="53"/>
  <c r="H79" i="53"/>
  <c r="M79" i="53"/>
  <c r="G79" i="53"/>
  <c r="F79" i="53"/>
  <c r="E79" i="53"/>
  <c r="L77" i="53"/>
  <c r="K77" i="53"/>
  <c r="J77" i="53"/>
  <c r="I78" i="53"/>
  <c r="H78" i="53"/>
  <c r="M78" i="53" s="1"/>
  <c r="G78" i="53"/>
  <c r="F78" i="53"/>
  <c r="E78" i="53"/>
  <c r="L76" i="53"/>
  <c r="K76" i="53"/>
  <c r="J76" i="53"/>
  <c r="I77" i="53"/>
  <c r="H77" i="53"/>
  <c r="M77" i="53"/>
  <c r="G77" i="53"/>
  <c r="O77" i="53"/>
  <c r="F77" i="53"/>
  <c r="E77" i="53"/>
  <c r="L75" i="53"/>
  <c r="K75" i="53"/>
  <c r="J75" i="53"/>
  <c r="I76" i="53"/>
  <c r="H76" i="53"/>
  <c r="M76" i="53"/>
  <c r="G76" i="53"/>
  <c r="F76" i="53"/>
  <c r="E76" i="53"/>
  <c r="L74" i="53"/>
  <c r="K74" i="53"/>
  <c r="J74" i="53"/>
  <c r="I75" i="53"/>
  <c r="H75" i="53"/>
  <c r="G75" i="53"/>
  <c r="F75" i="53"/>
  <c r="E75" i="53"/>
  <c r="L73" i="53"/>
  <c r="K73" i="53"/>
  <c r="J73" i="53"/>
  <c r="I73" i="53"/>
  <c r="H73" i="53"/>
  <c r="M73" i="53" s="1"/>
  <c r="G73" i="53"/>
  <c r="O73" i="53" s="1"/>
  <c r="F73" i="53"/>
  <c r="E73" i="53"/>
  <c r="L72" i="53"/>
  <c r="K72" i="53"/>
  <c r="J72" i="53"/>
  <c r="I72" i="53"/>
  <c r="H72" i="53"/>
  <c r="M72" i="53" s="1"/>
  <c r="G72" i="53"/>
  <c r="O72" i="53" s="1"/>
  <c r="F72" i="53"/>
  <c r="E72" i="53"/>
  <c r="L71" i="53"/>
  <c r="K71" i="53"/>
  <c r="J71" i="53"/>
  <c r="I71" i="53"/>
  <c r="H71" i="53"/>
  <c r="G71" i="53"/>
  <c r="O71" i="53"/>
  <c r="F71" i="53"/>
  <c r="E71" i="53"/>
  <c r="L70" i="53"/>
  <c r="K70" i="53"/>
  <c r="J70" i="53"/>
  <c r="I70" i="53"/>
  <c r="H70" i="53"/>
  <c r="M70" i="53"/>
  <c r="G70" i="53"/>
  <c r="O70" i="53"/>
  <c r="F70" i="53"/>
  <c r="E70" i="53"/>
  <c r="L69" i="53"/>
  <c r="K69" i="53"/>
  <c r="J69" i="53"/>
  <c r="I69" i="53"/>
  <c r="H69" i="53"/>
  <c r="G69" i="53"/>
  <c r="F69" i="53"/>
  <c r="E69" i="53"/>
  <c r="L68" i="53"/>
  <c r="K68" i="53"/>
  <c r="J68" i="53"/>
  <c r="I68" i="53"/>
  <c r="H68" i="53"/>
  <c r="M68" i="53"/>
  <c r="G68" i="53"/>
  <c r="F68" i="53"/>
  <c r="E68" i="53"/>
  <c r="L67" i="53"/>
  <c r="K67" i="53"/>
  <c r="J67" i="53"/>
  <c r="I67" i="53"/>
  <c r="H67" i="53"/>
  <c r="M67" i="53" s="1"/>
  <c r="G67" i="53"/>
  <c r="F67" i="53"/>
  <c r="N67" i="53"/>
  <c r="E67" i="53"/>
  <c r="L66" i="53"/>
  <c r="K66" i="53"/>
  <c r="J66" i="53"/>
  <c r="I66" i="53"/>
  <c r="H66" i="53"/>
  <c r="M66" i="53" s="1"/>
  <c r="G66" i="53"/>
  <c r="O66" i="53" s="1"/>
  <c r="F66" i="53"/>
  <c r="E66" i="53"/>
  <c r="L65" i="53"/>
  <c r="K65" i="53"/>
  <c r="J65" i="53"/>
  <c r="I65" i="53"/>
  <c r="H65" i="53"/>
  <c r="M65" i="53" s="1"/>
  <c r="G65" i="53"/>
  <c r="F65" i="53"/>
  <c r="E65" i="53"/>
  <c r="L64" i="53"/>
  <c r="K64" i="53"/>
  <c r="J64" i="53"/>
  <c r="I64" i="53"/>
  <c r="H64" i="53"/>
  <c r="M64" i="53"/>
  <c r="G64" i="53"/>
  <c r="F64" i="53"/>
  <c r="E64" i="53"/>
  <c r="L63" i="53"/>
  <c r="K63" i="53"/>
  <c r="J63" i="53"/>
  <c r="I63" i="53"/>
  <c r="H63" i="53"/>
  <c r="M63" i="53" s="1"/>
  <c r="G63" i="53"/>
  <c r="F63" i="53"/>
  <c r="E63" i="53"/>
  <c r="L62" i="53"/>
  <c r="K62" i="53"/>
  <c r="J62" i="53"/>
  <c r="I62" i="53"/>
  <c r="H62" i="53"/>
  <c r="M62" i="53"/>
  <c r="G62" i="53"/>
  <c r="O62" i="53"/>
  <c r="F62" i="53"/>
  <c r="E62" i="53"/>
  <c r="L61" i="53"/>
  <c r="K61" i="53"/>
  <c r="J61" i="53"/>
  <c r="I61" i="53"/>
  <c r="H61" i="53"/>
  <c r="G61" i="53"/>
  <c r="F61" i="53"/>
  <c r="E61" i="53"/>
  <c r="L60" i="53"/>
  <c r="K60" i="53"/>
  <c r="J60" i="53"/>
  <c r="I60" i="53"/>
  <c r="H60" i="53"/>
  <c r="M60" i="53"/>
  <c r="G60" i="53"/>
  <c r="F60" i="53"/>
  <c r="N60" i="53" s="1"/>
  <c r="E60" i="53"/>
  <c r="L59" i="53"/>
  <c r="K59" i="53"/>
  <c r="J59" i="53"/>
  <c r="I59" i="53"/>
  <c r="H59" i="53"/>
  <c r="M59" i="53"/>
  <c r="G59" i="53"/>
  <c r="F59" i="53"/>
  <c r="E59" i="53"/>
  <c r="L58" i="53"/>
  <c r="K58" i="53"/>
  <c r="J58" i="53"/>
  <c r="I58" i="53"/>
  <c r="H58" i="53"/>
  <c r="M58" i="53" s="1"/>
  <c r="G58" i="53"/>
  <c r="F58" i="53"/>
  <c r="E58" i="53"/>
  <c r="L57" i="53"/>
  <c r="K57" i="53"/>
  <c r="J57" i="53"/>
  <c r="I57" i="53"/>
  <c r="H57" i="53"/>
  <c r="G57" i="53"/>
  <c r="F57" i="53"/>
  <c r="E57" i="53"/>
  <c r="L56" i="53"/>
  <c r="K56" i="53"/>
  <c r="J56" i="53"/>
  <c r="I56" i="53"/>
  <c r="H56" i="53"/>
  <c r="M56" i="53"/>
  <c r="G56" i="53"/>
  <c r="F56" i="53"/>
  <c r="N56" i="53" s="1"/>
  <c r="E56" i="53"/>
  <c r="L55" i="53"/>
  <c r="K55" i="53"/>
  <c r="J55" i="53"/>
  <c r="I55" i="53"/>
  <c r="H55" i="53"/>
  <c r="M55" i="53"/>
  <c r="G55" i="53"/>
  <c r="F55" i="53"/>
  <c r="N55" i="53" s="1"/>
  <c r="E55" i="53"/>
  <c r="L54" i="53"/>
  <c r="K54" i="53"/>
  <c r="J54" i="53"/>
  <c r="I54" i="53"/>
  <c r="H54" i="53"/>
  <c r="M54" i="53"/>
  <c r="G54" i="53"/>
  <c r="O54" i="53"/>
  <c r="F54" i="53"/>
  <c r="E54" i="53"/>
  <c r="L53" i="53"/>
  <c r="K53" i="53"/>
  <c r="J53" i="53"/>
  <c r="I53" i="53"/>
  <c r="H53" i="53"/>
  <c r="M53" i="53"/>
  <c r="G53" i="53"/>
  <c r="F53" i="53"/>
  <c r="E53" i="53"/>
  <c r="O52" i="53"/>
  <c r="M52" i="53"/>
  <c r="F52" i="53"/>
  <c r="N52" i="53" s="1"/>
  <c r="L51" i="53"/>
  <c r="K51" i="53"/>
  <c r="J51" i="53"/>
  <c r="I51" i="53"/>
  <c r="H51" i="53"/>
  <c r="M51" i="53" s="1"/>
  <c r="G51" i="53"/>
  <c r="F51" i="53"/>
  <c r="E51" i="53"/>
  <c r="L50" i="53"/>
  <c r="K50" i="53"/>
  <c r="J50" i="53"/>
  <c r="I50" i="53"/>
  <c r="H50" i="53"/>
  <c r="M50" i="53"/>
  <c r="G50" i="53"/>
  <c r="F50" i="53"/>
  <c r="N50" i="53" s="1"/>
  <c r="E50" i="53"/>
  <c r="L49" i="53"/>
  <c r="K49" i="53"/>
  <c r="J49" i="53"/>
  <c r="I49" i="53"/>
  <c r="H49" i="53"/>
  <c r="M49" i="53"/>
  <c r="G49" i="53"/>
  <c r="O49" i="53"/>
  <c r="F49" i="53"/>
  <c r="E49" i="53"/>
  <c r="L48" i="53"/>
  <c r="K48" i="53"/>
  <c r="J48" i="53"/>
  <c r="I48" i="53"/>
  <c r="H48" i="53"/>
  <c r="M48" i="53"/>
  <c r="G48" i="53"/>
  <c r="F48" i="53"/>
  <c r="E48" i="53"/>
  <c r="L47" i="53"/>
  <c r="K47" i="53"/>
  <c r="J47" i="53"/>
  <c r="I47" i="53"/>
  <c r="H47" i="53"/>
  <c r="G47" i="53"/>
  <c r="F47" i="53"/>
  <c r="N47" i="53" s="1"/>
  <c r="E47" i="53"/>
  <c r="L46" i="53"/>
  <c r="K46" i="53"/>
  <c r="J46" i="53"/>
  <c r="I46" i="53"/>
  <c r="H46" i="53"/>
  <c r="M46" i="53"/>
  <c r="G46" i="53"/>
  <c r="O46" i="53"/>
  <c r="F46" i="53"/>
  <c r="E46" i="53"/>
  <c r="L45" i="53"/>
  <c r="K45" i="53"/>
  <c r="J45" i="53"/>
  <c r="I45" i="53"/>
  <c r="H45" i="53"/>
  <c r="M45" i="53"/>
  <c r="G45" i="53"/>
  <c r="F45" i="53"/>
  <c r="E45" i="53"/>
  <c r="L44" i="53"/>
  <c r="K44" i="53"/>
  <c r="J44" i="53"/>
  <c r="I44" i="53"/>
  <c r="H44" i="53"/>
  <c r="G44" i="53"/>
  <c r="F44" i="53"/>
  <c r="E44" i="53"/>
  <c r="L43" i="53"/>
  <c r="K43" i="53"/>
  <c r="J43" i="53"/>
  <c r="I43" i="53"/>
  <c r="H43" i="53"/>
  <c r="M43" i="53" s="1"/>
  <c r="G43" i="53"/>
  <c r="F43" i="53"/>
  <c r="E43" i="53"/>
  <c r="L42" i="53"/>
  <c r="K42" i="53"/>
  <c r="J42" i="53"/>
  <c r="I42" i="53"/>
  <c r="H42" i="53"/>
  <c r="M42" i="53"/>
  <c r="G42" i="53"/>
  <c r="F42" i="53"/>
  <c r="N42" i="53" s="1"/>
  <c r="E42" i="53"/>
  <c r="L41" i="53"/>
  <c r="K41" i="53"/>
  <c r="J41" i="53"/>
  <c r="I41" i="53"/>
  <c r="H41" i="53"/>
  <c r="M41" i="53"/>
  <c r="G41" i="53"/>
  <c r="O41" i="53"/>
  <c r="F41" i="53"/>
  <c r="E41" i="53"/>
  <c r="L40" i="53"/>
  <c r="K40" i="53"/>
  <c r="J40" i="53"/>
  <c r="I40" i="53"/>
  <c r="H40" i="53"/>
  <c r="G40" i="53"/>
  <c r="O40" i="53" s="1"/>
  <c r="F40" i="53"/>
  <c r="E40" i="53"/>
  <c r="L39" i="53"/>
  <c r="K39" i="53"/>
  <c r="J39" i="53"/>
  <c r="I39" i="53"/>
  <c r="H39" i="53"/>
  <c r="M39" i="53" s="1"/>
  <c r="G39" i="53"/>
  <c r="F39" i="53"/>
  <c r="E39" i="53"/>
  <c r="L38" i="53"/>
  <c r="K38" i="53"/>
  <c r="J38" i="53"/>
  <c r="I38" i="53"/>
  <c r="H38" i="53"/>
  <c r="M38" i="53"/>
  <c r="G38" i="53"/>
  <c r="F38" i="53"/>
  <c r="E38" i="53"/>
  <c r="L37" i="53"/>
  <c r="K37" i="53"/>
  <c r="J37" i="53"/>
  <c r="I37" i="53"/>
  <c r="H37" i="53"/>
  <c r="M37" i="53" s="1"/>
  <c r="G37" i="53"/>
  <c r="F37" i="53"/>
  <c r="E37" i="53"/>
  <c r="L36" i="53"/>
  <c r="K36" i="53"/>
  <c r="J36" i="53"/>
  <c r="I36" i="53"/>
  <c r="H36" i="53"/>
  <c r="M36" i="53"/>
  <c r="G36" i="53"/>
  <c r="O36" i="53"/>
  <c r="F36" i="53"/>
  <c r="E36" i="53"/>
  <c r="L35" i="53"/>
  <c r="K35" i="53"/>
  <c r="J35" i="53"/>
  <c r="I35" i="53"/>
  <c r="H35" i="53"/>
  <c r="G35" i="53"/>
  <c r="F35" i="53"/>
  <c r="E35" i="53"/>
  <c r="L34" i="53"/>
  <c r="K34" i="53"/>
  <c r="J34" i="53"/>
  <c r="I34" i="53"/>
  <c r="H34" i="53"/>
  <c r="M34" i="53"/>
  <c r="G34" i="53"/>
  <c r="F34" i="53"/>
  <c r="E34" i="53"/>
  <c r="L33" i="53"/>
  <c r="K33" i="53"/>
  <c r="J33" i="53"/>
  <c r="I33" i="53"/>
  <c r="H33" i="53"/>
  <c r="M33" i="53" s="1"/>
  <c r="G33" i="53"/>
  <c r="F33" i="53"/>
  <c r="N33" i="53"/>
  <c r="E33" i="53"/>
  <c r="L32" i="53"/>
  <c r="K32" i="53"/>
  <c r="J32" i="53"/>
  <c r="I32" i="53"/>
  <c r="H32" i="53"/>
  <c r="G32" i="53"/>
  <c r="F32" i="53"/>
  <c r="E32" i="53"/>
  <c r="L31" i="53"/>
  <c r="K31" i="53"/>
  <c r="J31" i="53"/>
  <c r="I31" i="53"/>
  <c r="H31" i="53"/>
  <c r="M31" i="53" s="1"/>
  <c r="G31" i="53"/>
  <c r="F31" i="53"/>
  <c r="E31" i="53"/>
  <c r="L30" i="53"/>
  <c r="K30" i="53"/>
  <c r="J30" i="53"/>
  <c r="I30" i="53"/>
  <c r="H30" i="53"/>
  <c r="M30" i="53"/>
  <c r="G30" i="53"/>
  <c r="F30" i="53"/>
  <c r="E30" i="53"/>
  <c r="L29" i="53"/>
  <c r="K29" i="53"/>
  <c r="J29" i="53"/>
  <c r="I29" i="53"/>
  <c r="H29" i="53"/>
  <c r="M29" i="53" s="1"/>
  <c r="G29" i="53"/>
  <c r="F29" i="53"/>
  <c r="E29" i="53"/>
  <c r="L28" i="53"/>
  <c r="K28" i="53"/>
  <c r="J28" i="53"/>
  <c r="I28" i="53"/>
  <c r="H28" i="53"/>
  <c r="G28" i="53"/>
  <c r="O28" i="53" s="1"/>
  <c r="M28" i="53"/>
  <c r="F28" i="53"/>
  <c r="E28" i="53"/>
  <c r="L27" i="53"/>
  <c r="K27" i="53"/>
  <c r="J27" i="53"/>
  <c r="I27" i="53"/>
  <c r="H27" i="53"/>
  <c r="G27" i="53"/>
  <c r="F27" i="53"/>
  <c r="N27" i="53"/>
  <c r="E27" i="53"/>
  <c r="L26" i="53"/>
  <c r="K26" i="53"/>
  <c r="J26" i="53"/>
  <c r="I26" i="53"/>
  <c r="H26" i="53"/>
  <c r="M26" i="53" s="1"/>
  <c r="G26" i="53"/>
  <c r="O26" i="53" s="1"/>
  <c r="F26" i="53"/>
  <c r="E26" i="53"/>
  <c r="L25" i="53"/>
  <c r="K25" i="53"/>
  <c r="J25" i="53"/>
  <c r="I25" i="53"/>
  <c r="H25" i="53"/>
  <c r="M25" i="53" s="1"/>
  <c r="G25" i="53"/>
  <c r="F25" i="53"/>
  <c r="E25" i="53"/>
  <c r="L24" i="53"/>
  <c r="K24" i="53"/>
  <c r="J24" i="53"/>
  <c r="I24" i="53"/>
  <c r="H24" i="53"/>
  <c r="G24" i="53"/>
  <c r="F24" i="53"/>
  <c r="E24" i="53"/>
  <c r="L23" i="53"/>
  <c r="K23" i="53"/>
  <c r="J23" i="53"/>
  <c r="I23" i="53"/>
  <c r="H23" i="53"/>
  <c r="M23" i="53"/>
  <c r="G23" i="53"/>
  <c r="F23" i="53"/>
  <c r="E23" i="53"/>
  <c r="L22" i="53"/>
  <c r="K22" i="53"/>
  <c r="J22" i="53"/>
  <c r="I22" i="53"/>
  <c r="H22" i="53"/>
  <c r="M22" i="53" s="1"/>
  <c r="G22" i="53"/>
  <c r="F22" i="53"/>
  <c r="N22" i="53"/>
  <c r="E22" i="53"/>
  <c r="L21" i="53"/>
  <c r="K21" i="53"/>
  <c r="J21" i="53"/>
  <c r="I21" i="53"/>
  <c r="H21" i="53"/>
  <c r="M21" i="53" s="1"/>
  <c r="G21" i="53"/>
  <c r="F21" i="53"/>
  <c r="E21" i="53"/>
  <c r="L20" i="53"/>
  <c r="K20" i="53"/>
  <c r="J20" i="53"/>
  <c r="I20" i="53"/>
  <c r="H20" i="53"/>
  <c r="M20" i="53"/>
  <c r="G20" i="53"/>
  <c r="F20" i="53"/>
  <c r="E20" i="53"/>
  <c r="L19" i="53"/>
  <c r="K19" i="53"/>
  <c r="J19" i="53"/>
  <c r="I19" i="53"/>
  <c r="H19" i="53"/>
  <c r="M19" i="53" s="1"/>
  <c r="G19" i="53"/>
  <c r="F19" i="53"/>
  <c r="N19" i="53"/>
  <c r="E19" i="53"/>
  <c r="L18" i="53"/>
  <c r="K18" i="53"/>
  <c r="J18" i="53"/>
  <c r="I18" i="53"/>
  <c r="H18" i="53"/>
  <c r="M18" i="53" s="1"/>
  <c r="G18" i="53"/>
  <c r="F18" i="53"/>
  <c r="N18" i="53"/>
  <c r="E18" i="53"/>
  <c r="L17" i="53"/>
  <c r="K17" i="53"/>
  <c r="J17" i="53"/>
  <c r="I17" i="53"/>
  <c r="H17" i="53"/>
  <c r="M17" i="53" s="1"/>
  <c r="G17" i="53"/>
  <c r="O17" i="53" s="1"/>
  <c r="F17" i="53"/>
  <c r="E17" i="53"/>
  <c r="L16" i="53"/>
  <c r="K16" i="53"/>
  <c r="J16" i="53"/>
  <c r="I16" i="53"/>
  <c r="H16" i="53"/>
  <c r="G16" i="53"/>
  <c r="F16" i="53"/>
  <c r="E16" i="53"/>
  <c r="L15" i="53"/>
  <c r="K15" i="53"/>
  <c r="J15" i="53"/>
  <c r="I15" i="53"/>
  <c r="H15" i="53"/>
  <c r="M15" i="53" s="1"/>
  <c r="G15" i="53"/>
  <c r="F15" i="53"/>
  <c r="E15" i="53"/>
  <c r="E10" i="53"/>
  <c r="E11" i="53"/>
  <c r="E12" i="53"/>
  <c r="E13" i="53"/>
  <c r="E109" i="53" s="1"/>
  <c r="E14" i="53"/>
  <c r="L14" i="53"/>
  <c r="K14" i="53"/>
  <c r="J14" i="53"/>
  <c r="I14" i="53"/>
  <c r="H14" i="53"/>
  <c r="M14" i="53"/>
  <c r="G14" i="53"/>
  <c r="O14" i="53"/>
  <c r="F14" i="53"/>
  <c r="F10" i="53"/>
  <c r="F11" i="53"/>
  <c r="F12" i="53"/>
  <c r="F13" i="53"/>
  <c r="F109" i="53"/>
  <c r="L13" i="53"/>
  <c r="K13" i="53"/>
  <c r="J13" i="53"/>
  <c r="I13" i="53"/>
  <c r="H13" i="53"/>
  <c r="M13" i="53"/>
  <c r="G13" i="53"/>
  <c r="O13" i="53"/>
  <c r="L12" i="53"/>
  <c r="K12" i="53"/>
  <c r="J12" i="53"/>
  <c r="I12" i="53"/>
  <c r="H12" i="53"/>
  <c r="M12" i="53"/>
  <c r="G12" i="53"/>
  <c r="L11" i="53"/>
  <c r="K11" i="53"/>
  <c r="J11" i="53"/>
  <c r="I11" i="53"/>
  <c r="H11" i="53"/>
  <c r="G11" i="53"/>
  <c r="N11" i="53"/>
  <c r="L10" i="53"/>
  <c r="K10" i="53"/>
  <c r="J10" i="53"/>
  <c r="I10" i="53"/>
  <c r="H10" i="53"/>
  <c r="M10" i="53"/>
  <c r="G10" i="53"/>
  <c r="M110" i="51"/>
  <c r="L110" i="51"/>
  <c r="J110" i="51"/>
  <c r="I110" i="51"/>
  <c r="N110" i="51"/>
  <c r="H110" i="51"/>
  <c r="P110" i="51"/>
  <c r="G110" i="51"/>
  <c r="O110" i="51"/>
  <c r="F110" i="51"/>
  <c r="M109" i="51"/>
  <c r="L109" i="51"/>
  <c r="J109" i="51"/>
  <c r="I109" i="51"/>
  <c r="N109" i="51"/>
  <c r="H109" i="51"/>
  <c r="P109" i="51"/>
  <c r="G109" i="51"/>
  <c r="O109" i="51"/>
  <c r="F109" i="51"/>
  <c r="M108" i="51"/>
  <c r="L108" i="51"/>
  <c r="J108" i="51"/>
  <c r="I108" i="51"/>
  <c r="N108" i="51"/>
  <c r="H108" i="51"/>
  <c r="P108" i="51"/>
  <c r="G108" i="51"/>
  <c r="O108" i="51"/>
  <c r="F108" i="51"/>
  <c r="M107" i="51"/>
  <c r="L107" i="51"/>
  <c r="J107" i="51"/>
  <c r="I107" i="51"/>
  <c r="N107" i="51"/>
  <c r="H107" i="51"/>
  <c r="P107" i="51"/>
  <c r="G107" i="51"/>
  <c r="O107" i="51"/>
  <c r="F107" i="51"/>
  <c r="M106" i="51"/>
  <c r="L106" i="51"/>
  <c r="J106" i="51"/>
  <c r="I106" i="51"/>
  <c r="N106" i="51"/>
  <c r="H106" i="51"/>
  <c r="P106" i="51"/>
  <c r="G106" i="51"/>
  <c r="O106" i="51"/>
  <c r="F106" i="51"/>
  <c r="M105" i="51"/>
  <c r="L105" i="51"/>
  <c r="J105" i="51"/>
  <c r="I105" i="51"/>
  <c r="N105" i="51"/>
  <c r="H105" i="51"/>
  <c r="G105" i="51"/>
  <c r="O105" i="51" s="1"/>
  <c r="F105" i="51"/>
  <c r="M104" i="51"/>
  <c r="L104" i="51"/>
  <c r="J104" i="51"/>
  <c r="I104" i="51"/>
  <c r="N104" i="51" s="1"/>
  <c r="H104" i="51"/>
  <c r="P104" i="51" s="1"/>
  <c r="G104" i="51"/>
  <c r="O104" i="51" s="1"/>
  <c r="F104" i="51"/>
  <c r="M103" i="51"/>
  <c r="L103" i="51"/>
  <c r="J103" i="51"/>
  <c r="I103" i="51"/>
  <c r="N103" i="51" s="1"/>
  <c r="H103" i="51"/>
  <c r="P103" i="51" s="1"/>
  <c r="G103" i="51"/>
  <c r="O103" i="51" s="1"/>
  <c r="F103" i="51"/>
  <c r="M102" i="51"/>
  <c r="L102" i="51"/>
  <c r="J102" i="51"/>
  <c r="I102" i="51"/>
  <c r="N102" i="51" s="1"/>
  <c r="H102" i="51"/>
  <c r="P102" i="51" s="1"/>
  <c r="G102" i="51"/>
  <c r="O102" i="51" s="1"/>
  <c r="F102" i="51"/>
  <c r="M101" i="51"/>
  <c r="L101" i="51"/>
  <c r="J101" i="51"/>
  <c r="I101" i="51"/>
  <c r="N101" i="51" s="1"/>
  <c r="H101" i="51"/>
  <c r="P101" i="51" s="1"/>
  <c r="G101" i="51"/>
  <c r="O101" i="51" s="1"/>
  <c r="F101" i="51"/>
  <c r="M100" i="51"/>
  <c r="L100" i="51"/>
  <c r="J100" i="51"/>
  <c r="I100" i="51"/>
  <c r="N100" i="51" s="1"/>
  <c r="H100" i="51"/>
  <c r="P100" i="51" s="1"/>
  <c r="G100" i="51"/>
  <c r="O100" i="51" s="1"/>
  <c r="F100" i="51"/>
  <c r="M99" i="51"/>
  <c r="L99" i="51"/>
  <c r="J99" i="51"/>
  <c r="I99" i="51"/>
  <c r="N99" i="51" s="1"/>
  <c r="H99" i="51"/>
  <c r="P99" i="51" s="1"/>
  <c r="G99" i="51"/>
  <c r="O99" i="51" s="1"/>
  <c r="F99" i="51"/>
  <c r="M98" i="51"/>
  <c r="L98" i="51"/>
  <c r="J98" i="51"/>
  <c r="I98" i="51"/>
  <c r="N98" i="51" s="1"/>
  <c r="H98" i="51"/>
  <c r="P98" i="51" s="1"/>
  <c r="G98" i="51"/>
  <c r="F98" i="51"/>
  <c r="M97" i="51"/>
  <c r="L97" i="51"/>
  <c r="J97" i="51"/>
  <c r="I97" i="51"/>
  <c r="N97" i="51"/>
  <c r="H97" i="51"/>
  <c r="P97" i="51"/>
  <c r="G97" i="51"/>
  <c r="O97" i="51"/>
  <c r="F97" i="51"/>
  <c r="M96" i="51"/>
  <c r="L96" i="51"/>
  <c r="J96" i="51"/>
  <c r="I96" i="51"/>
  <c r="N96" i="51"/>
  <c r="H96" i="51"/>
  <c r="P96" i="51"/>
  <c r="G96" i="51"/>
  <c r="O96" i="51"/>
  <c r="F96" i="51"/>
  <c r="M95" i="51"/>
  <c r="L95" i="51"/>
  <c r="J95" i="51"/>
  <c r="I95" i="51"/>
  <c r="N95" i="51"/>
  <c r="H95" i="51"/>
  <c r="P95" i="51"/>
  <c r="G95" i="51"/>
  <c r="F95" i="51"/>
  <c r="M94" i="51"/>
  <c r="L94" i="51"/>
  <c r="J94" i="51"/>
  <c r="I94" i="51"/>
  <c r="N94" i="51" s="1"/>
  <c r="H94" i="51"/>
  <c r="P94" i="51" s="1"/>
  <c r="G94" i="51"/>
  <c r="O94" i="51" s="1"/>
  <c r="F94" i="51"/>
  <c r="M93" i="51"/>
  <c r="L93" i="51"/>
  <c r="J93" i="51"/>
  <c r="I93" i="51"/>
  <c r="H93" i="51"/>
  <c r="G93" i="51"/>
  <c r="F93" i="51"/>
  <c r="M92" i="51"/>
  <c r="L92" i="51"/>
  <c r="J92" i="51"/>
  <c r="I92" i="51"/>
  <c r="N92" i="51"/>
  <c r="H92" i="51"/>
  <c r="P92" i="51"/>
  <c r="G92" i="51"/>
  <c r="O92" i="51"/>
  <c r="F92" i="51"/>
  <c r="M91" i="51"/>
  <c r="L91" i="51"/>
  <c r="J91" i="51"/>
  <c r="I91" i="51"/>
  <c r="N91" i="51"/>
  <c r="H91" i="51"/>
  <c r="P91" i="51"/>
  <c r="G91" i="51"/>
  <c r="O91" i="51"/>
  <c r="F91" i="51"/>
  <c r="M90" i="51"/>
  <c r="L90" i="51"/>
  <c r="J90" i="51"/>
  <c r="I90" i="51"/>
  <c r="N90" i="51"/>
  <c r="H90" i="51"/>
  <c r="P90" i="51"/>
  <c r="G90" i="51"/>
  <c r="O90" i="51"/>
  <c r="F90" i="51"/>
  <c r="M89" i="51"/>
  <c r="L89" i="51"/>
  <c r="J89" i="51"/>
  <c r="I89" i="51"/>
  <c r="N89" i="51"/>
  <c r="H89" i="51"/>
  <c r="G89" i="51"/>
  <c r="F89" i="51"/>
  <c r="M88" i="51"/>
  <c r="L88" i="51"/>
  <c r="K88" i="51"/>
  <c r="J88" i="51"/>
  <c r="I88" i="51"/>
  <c r="N88" i="51" s="1"/>
  <c r="H88" i="51"/>
  <c r="G88" i="51"/>
  <c r="O88" i="51"/>
  <c r="F88" i="51"/>
  <c r="M87" i="51"/>
  <c r="L87" i="51"/>
  <c r="K87" i="51"/>
  <c r="J87" i="51"/>
  <c r="I87" i="51"/>
  <c r="N87" i="51" s="1"/>
  <c r="H87" i="51"/>
  <c r="G87" i="51"/>
  <c r="F87" i="51"/>
  <c r="M86" i="51"/>
  <c r="L86" i="51"/>
  <c r="K86" i="51"/>
  <c r="J86" i="51"/>
  <c r="I86" i="51"/>
  <c r="H86" i="51"/>
  <c r="P86" i="51" s="1"/>
  <c r="N86" i="51"/>
  <c r="G86" i="51"/>
  <c r="F86" i="51"/>
  <c r="M85" i="51"/>
  <c r="L85" i="51"/>
  <c r="K85" i="51"/>
  <c r="J85" i="51"/>
  <c r="I85" i="51"/>
  <c r="N85" i="51"/>
  <c r="H85" i="51"/>
  <c r="G85" i="51"/>
  <c r="O85" i="51" s="1"/>
  <c r="F85" i="51"/>
  <c r="M84" i="51"/>
  <c r="L84" i="51"/>
  <c r="K84" i="51"/>
  <c r="J84" i="51"/>
  <c r="I84" i="51"/>
  <c r="N84" i="51"/>
  <c r="H84" i="51"/>
  <c r="P84" i="51"/>
  <c r="G84" i="51"/>
  <c r="F84" i="51"/>
  <c r="M83" i="51"/>
  <c r="L83" i="51"/>
  <c r="K83" i="51"/>
  <c r="J83" i="51"/>
  <c r="I83" i="51"/>
  <c r="N83" i="51"/>
  <c r="H83" i="51"/>
  <c r="G83" i="51"/>
  <c r="F83" i="51"/>
  <c r="M82" i="51"/>
  <c r="L82" i="51"/>
  <c r="K82" i="51"/>
  <c r="J82" i="51"/>
  <c r="I82" i="51"/>
  <c r="H82" i="51"/>
  <c r="G82" i="51"/>
  <c r="F82" i="51"/>
  <c r="M81" i="51"/>
  <c r="L81" i="51"/>
  <c r="K81" i="51"/>
  <c r="J81" i="51"/>
  <c r="I81" i="51"/>
  <c r="N81" i="51" s="1"/>
  <c r="H81" i="51"/>
  <c r="P81" i="51" s="1"/>
  <c r="G81" i="51"/>
  <c r="O81" i="51" s="1"/>
  <c r="F81" i="51"/>
  <c r="M80" i="51"/>
  <c r="L80" i="51"/>
  <c r="K80" i="51"/>
  <c r="J80" i="51"/>
  <c r="I80" i="51"/>
  <c r="N80" i="51"/>
  <c r="H80" i="51"/>
  <c r="P80" i="51"/>
  <c r="G80" i="51"/>
  <c r="F80" i="51"/>
  <c r="M79" i="51"/>
  <c r="L79" i="51"/>
  <c r="K79" i="51"/>
  <c r="J79" i="51"/>
  <c r="I79" i="51"/>
  <c r="N79" i="51"/>
  <c r="H79" i="51"/>
  <c r="P79" i="51"/>
  <c r="G79" i="51"/>
  <c r="O79" i="51"/>
  <c r="F79" i="51"/>
  <c r="M78" i="51"/>
  <c r="L78" i="51"/>
  <c r="K78" i="51"/>
  <c r="J78" i="51"/>
  <c r="I78" i="51"/>
  <c r="N78" i="51" s="1"/>
  <c r="H78" i="51"/>
  <c r="G78" i="51"/>
  <c r="F78" i="51"/>
  <c r="M77" i="51"/>
  <c r="L77" i="51"/>
  <c r="K77" i="51"/>
  <c r="J77" i="51"/>
  <c r="I77" i="51"/>
  <c r="N77" i="51"/>
  <c r="H77" i="51"/>
  <c r="G77" i="51"/>
  <c r="F77" i="51"/>
  <c r="M76" i="51"/>
  <c r="L76" i="51"/>
  <c r="K76" i="51"/>
  <c r="J76" i="51"/>
  <c r="I76" i="51"/>
  <c r="H76" i="51"/>
  <c r="G76" i="51"/>
  <c r="O76" i="51" s="1"/>
  <c r="F76" i="51"/>
  <c r="M75" i="51"/>
  <c r="L75" i="51"/>
  <c r="K75" i="51"/>
  <c r="J75" i="51"/>
  <c r="I75" i="51"/>
  <c r="N75" i="51"/>
  <c r="H75" i="51"/>
  <c r="P75" i="51"/>
  <c r="G75" i="51"/>
  <c r="F75" i="51"/>
  <c r="M74" i="51"/>
  <c r="L74" i="51"/>
  <c r="K74" i="51"/>
  <c r="J74" i="51"/>
  <c r="I74" i="51"/>
  <c r="N74" i="51"/>
  <c r="H74" i="51"/>
  <c r="G74" i="51"/>
  <c r="F74" i="51"/>
  <c r="M73" i="51"/>
  <c r="L73" i="51"/>
  <c r="K73" i="51"/>
  <c r="J73" i="51"/>
  <c r="I73" i="51"/>
  <c r="N73" i="51" s="1"/>
  <c r="H73" i="51"/>
  <c r="G73" i="51"/>
  <c r="F73" i="51"/>
  <c r="M72" i="51"/>
  <c r="L72" i="51"/>
  <c r="K72" i="51"/>
  <c r="J72" i="51"/>
  <c r="I72" i="51"/>
  <c r="N72" i="51"/>
  <c r="H72" i="51"/>
  <c r="G72" i="51"/>
  <c r="O72" i="51"/>
  <c r="F72" i="51"/>
  <c r="P71" i="51"/>
  <c r="N71" i="51"/>
  <c r="G71" i="51"/>
  <c r="O71" i="51"/>
  <c r="M70" i="51"/>
  <c r="L70" i="51"/>
  <c r="K70" i="51"/>
  <c r="J70" i="51"/>
  <c r="I70" i="51"/>
  <c r="N70" i="51"/>
  <c r="H70" i="51"/>
  <c r="G70" i="51"/>
  <c r="O70" i="51" s="1"/>
  <c r="F70" i="51"/>
  <c r="M69" i="51"/>
  <c r="L69" i="51"/>
  <c r="K69" i="51"/>
  <c r="J69" i="51"/>
  <c r="I69" i="51"/>
  <c r="H69" i="51"/>
  <c r="G69" i="51"/>
  <c r="F69" i="51"/>
  <c r="M68" i="51"/>
  <c r="L68" i="51"/>
  <c r="K68" i="51"/>
  <c r="J68" i="51"/>
  <c r="I68" i="51"/>
  <c r="H68" i="51"/>
  <c r="G68" i="51"/>
  <c r="O68" i="51" s="1"/>
  <c r="F68" i="51"/>
  <c r="M67" i="51"/>
  <c r="L67" i="51"/>
  <c r="K67" i="51"/>
  <c r="J67" i="51"/>
  <c r="I67" i="51"/>
  <c r="N67" i="51"/>
  <c r="H67" i="51"/>
  <c r="P67" i="51" s="1"/>
  <c r="G67" i="51"/>
  <c r="O67" i="51"/>
  <c r="F67" i="51"/>
  <c r="M66" i="51"/>
  <c r="L66" i="51"/>
  <c r="K66" i="51"/>
  <c r="J66" i="51"/>
  <c r="I66" i="51"/>
  <c r="N66" i="51"/>
  <c r="H66" i="51"/>
  <c r="G66" i="51"/>
  <c r="O66" i="51" s="1"/>
  <c r="F66" i="51"/>
  <c r="M65" i="51"/>
  <c r="L65" i="51"/>
  <c r="K65" i="51"/>
  <c r="J65" i="51"/>
  <c r="I65" i="51"/>
  <c r="N65" i="51" s="1"/>
  <c r="G65" i="51"/>
  <c r="O65" i="51"/>
  <c r="H65" i="51"/>
  <c r="F65" i="51"/>
  <c r="M64" i="51"/>
  <c r="L64" i="51"/>
  <c r="K64" i="51"/>
  <c r="J64" i="51"/>
  <c r="I64" i="51"/>
  <c r="H64" i="51"/>
  <c r="G64" i="51"/>
  <c r="F64" i="51"/>
  <c r="M63" i="51"/>
  <c r="L63" i="51"/>
  <c r="K63" i="51"/>
  <c r="J63" i="51"/>
  <c r="I63" i="51"/>
  <c r="N63" i="51" s="1"/>
  <c r="H63" i="51"/>
  <c r="G63" i="51"/>
  <c r="F63" i="51"/>
  <c r="M62" i="51"/>
  <c r="L62" i="51"/>
  <c r="K62" i="51"/>
  <c r="J62" i="51"/>
  <c r="I62" i="51"/>
  <c r="N62" i="51"/>
  <c r="H62" i="51"/>
  <c r="G62" i="51"/>
  <c r="O62" i="51" s="1"/>
  <c r="F62" i="51"/>
  <c r="M61" i="51"/>
  <c r="L61" i="51"/>
  <c r="K61" i="51"/>
  <c r="J61" i="51"/>
  <c r="I61" i="51"/>
  <c r="H61" i="51"/>
  <c r="G61" i="51"/>
  <c r="F61" i="51"/>
  <c r="M60" i="51"/>
  <c r="L60" i="51"/>
  <c r="K60" i="51"/>
  <c r="J60" i="51"/>
  <c r="I60" i="51"/>
  <c r="N60" i="51"/>
  <c r="H60" i="51"/>
  <c r="G60" i="51"/>
  <c r="F60" i="51"/>
  <c r="M59" i="51"/>
  <c r="L59" i="51"/>
  <c r="K59" i="51"/>
  <c r="J59" i="51"/>
  <c r="I59" i="51"/>
  <c r="O59" i="51" s="1"/>
  <c r="H59" i="51"/>
  <c r="G59" i="51"/>
  <c r="F59" i="51"/>
  <c r="M58" i="51"/>
  <c r="L58" i="51"/>
  <c r="K58" i="51"/>
  <c r="J58" i="51"/>
  <c r="I58" i="51"/>
  <c r="N58" i="51"/>
  <c r="H58" i="51"/>
  <c r="G58" i="51"/>
  <c r="F58" i="51"/>
  <c r="M57" i="51"/>
  <c r="L57" i="51"/>
  <c r="K57" i="51"/>
  <c r="J57" i="51"/>
  <c r="I57" i="51"/>
  <c r="N57" i="51"/>
  <c r="H57" i="51"/>
  <c r="P57" i="51" s="1"/>
  <c r="G57" i="51"/>
  <c r="O57" i="51"/>
  <c r="F57" i="51"/>
  <c r="M56" i="51"/>
  <c r="L56" i="51"/>
  <c r="K56" i="51"/>
  <c r="J56" i="51"/>
  <c r="I56" i="51"/>
  <c r="P56" i="51" s="1"/>
  <c r="H56" i="51"/>
  <c r="G56" i="51"/>
  <c r="O56" i="51" s="1"/>
  <c r="F56" i="51"/>
  <c r="M55" i="51"/>
  <c r="L55" i="51"/>
  <c r="K55" i="51"/>
  <c r="J55" i="51"/>
  <c r="I55" i="51"/>
  <c r="N55" i="51"/>
  <c r="H55" i="51"/>
  <c r="P55" i="51" s="1"/>
  <c r="G55" i="51"/>
  <c r="F55" i="51"/>
  <c r="M54" i="51"/>
  <c r="L54" i="51"/>
  <c r="K54" i="51"/>
  <c r="J54" i="51"/>
  <c r="I54" i="51"/>
  <c r="N54" i="51"/>
  <c r="H54" i="51"/>
  <c r="G54" i="51"/>
  <c r="F54" i="51"/>
  <c r="M53" i="51"/>
  <c r="L53" i="51"/>
  <c r="K53" i="51"/>
  <c r="J53" i="51"/>
  <c r="I53" i="51"/>
  <c r="N53" i="51" s="1"/>
  <c r="H53" i="51"/>
  <c r="G53" i="51"/>
  <c r="F53" i="51"/>
  <c r="M52" i="51"/>
  <c r="L52" i="51"/>
  <c r="K52" i="51"/>
  <c r="J52" i="51"/>
  <c r="I52" i="51"/>
  <c r="N52" i="51"/>
  <c r="H52" i="51"/>
  <c r="G52" i="51"/>
  <c r="O52" i="51" s="1"/>
  <c r="F52" i="51"/>
  <c r="M51" i="51"/>
  <c r="L51" i="51"/>
  <c r="K51" i="51"/>
  <c r="J51" i="51"/>
  <c r="I51" i="51"/>
  <c r="N51" i="51"/>
  <c r="H51" i="51"/>
  <c r="P51" i="51" s="1"/>
  <c r="G51" i="51"/>
  <c r="F51" i="51"/>
  <c r="M50" i="51"/>
  <c r="L50" i="51"/>
  <c r="K50" i="51"/>
  <c r="J50" i="51"/>
  <c r="I50" i="51"/>
  <c r="N50" i="51" s="1"/>
  <c r="H50" i="51"/>
  <c r="G50" i="51"/>
  <c r="F50" i="51"/>
  <c r="M49" i="51"/>
  <c r="L49" i="51"/>
  <c r="K49" i="51"/>
  <c r="J49" i="51"/>
  <c r="I49" i="51"/>
  <c r="N49" i="51"/>
  <c r="H49" i="51"/>
  <c r="G49" i="51"/>
  <c r="O49" i="51" s="1"/>
  <c r="F49" i="51"/>
  <c r="M48" i="51"/>
  <c r="L48" i="51"/>
  <c r="K48" i="51"/>
  <c r="J48" i="51"/>
  <c r="I48" i="51"/>
  <c r="P48" i="51" s="1"/>
  <c r="N48" i="51"/>
  <c r="H48" i="51"/>
  <c r="G48" i="51"/>
  <c r="O48" i="51"/>
  <c r="F48" i="51"/>
  <c r="M47" i="51"/>
  <c r="L47" i="51"/>
  <c r="K47" i="51"/>
  <c r="J47" i="51"/>
  <c r="I47" i="51"/>
  <c r="N47" i="51"/>
  <c r="H47" i="51"/>
  <c r="P47" i="51" s="1"/>
  <c r="G47" i="51"/>
  <c r="F47" i="51"/>
  <c r="M46" i="51"/>
  <c r="L46" i="51"/>
  <c r="K46" i="51"/>
  <c r="J46" i="51"/>
  <c r="I46" i="51"/>
  <c r="H46" i="51"/>
  <c r="G46" i="51"/>
  <c r="O46" i="51"/>
  <c r="F46" i="51"/>
  <c r="M45" i="51"/>
  <c r="L45" i="51"/>
  <c r="K45" i="51"/>
  <c r="J45" i="51"/>
  <c r="I45" i="51"/>
  <c r="N45" i="51"/>
  <c r="H45" i="51"/>
  <c r="P45" i="51"/>
  <c r="G45" i="51"/>
  <c r="F45" i="51"/>
  <c r="M44" i="51"/>
  <c r="L44" i="51"/>
  <c r="K44" i="51"/>
  <c r="J44" i="51"/>
  <c r="I44" i="51"/>
  <c r="P44" i="51" s="1"/>
  <c r="N44" i="51"/>
  <c r="H44" i="51"/>
  <c r="G44" i="51"/>
  <c r="F44" i="51"/>
  <c r="M43" i="51"/>
  <c r="L43" i="51"/>
  <c r="K43" i="51"/>
  <c r="J43" i="51"/>
  <c r="I43" i="51"/>
  <c r="N43" i="51"/>
  <c r="H43" i="51"/>
  <c r="G43" i="51"/>
  <c r="O43" i="51" s="1"/>
  <c r="F43" i="51"/>
  <c r="M42" i="51"/>
  <c r="L42" i="51"/>
  <c r="K42" i="51"/>
  <c r="J42" i="51"/>
  <c r="I42" i="51"/>
  <c r="H42" i="51"/>
  <c r="G42" i="51"/>
  <c r="F42" i="51"/>
  <c r="M41" i="51"/>
  <c r="L41" i="51"/>
  <c r="K41" i="51"/>
  <c r="J41" i="51"/>
  <c r="I41" i="51"/>
  <c r="N41" i="51"/>
  <c r="H41" i="51"/>
  <c r="P41" i="51" s="1"/>
  <c r="G41" i="51"/>
  <c r="O41" i="51"/>
  <c r="F41" i="51"/>
  <c r="M40" i="51"/>
  <c r="L40" i="51"/>
  <c r="K40" i="51"/>
  <c r="J40" i="51"/>
  <c r="I40" i="51"/>
  <c r="O40" i="51" s="1"/>
  <c r="H40" i="51"/>
  <c r="G40" i="51"/>
  <c r="F40" i="51"/>
  <c r="M39" i="51"/>
  <c r="L39" i="51"/>
  <c r="K39" i="51"/>
  <c r="J39" i="51"/>
  <c r="I39" i="51"/>
  <c r="G39" i="51"/>
  <c r="O39" i="51"/>
  <c r="H39" i="51"/>
  <c r="P39" i="51" s="1"/>
  <c r="F39" i="51"/>
  <c r="M38" i="51"/>
  <c r="L38" i="51"/>
  <c r="K38" i="51"/>
  <c r="J38" i="51"/>
  <c r="I38" i="51"/>
  <c r="N38" i="51"/>
  <c r="H38" i="51"/>
  <c r="P38" i="51" s="1"/>
  <c r="G38" i="51"/>
  <c r="O38" i="51"/>
  <c r="F38" i="51"/>
  <c r="M37" i="51"/>
  <c r="L37" i="51"/>
  <c r="K37" i="51"/>
  <c r="J37" i="51"/>
  <c r="I37" i="51"/>
  <c r="P37" i="51" s="1"/>
  <c r="H37" i="51"/>
  <c r="G37" i="51"/>
  <c r="O37" i="51" s="1"/>
  <c r="F37" i="51"/>
  <c r="M36" i="51"/>
  <c r="L36" i="51"/>
  <c r="K36" i="51"/>
  <c r="J36" i="51"/>
  <c r="I36" i="51"/>
  <c r="N36" i="51"/>
  <c r="H36" i="51"/>
  <c r="P36" i="51" s="1"/>
  <c r="G36" i="51"/>
  <c r="F36" i="51"/>
  <c r="M35" i="51"/>
  <c r="L35" i="51"/>
  <c r="K35" i="51"/>
  <c r="J35" i="51"/>
  <c r="I35" i="51"/>
  <c r="N35" i="51" s="1"/>
  <c r="H35" i="51"/>
  <c r="G35" i="51"/>
  <c r="F35" i="51"/>
  <c r="M34" i="51"/>
  <c r="L34" i="51"/>
  <c r="K34" i="51"/>
  <c r="J34" i="51"/>
  <c r="I34" i="51"/>
  <c r="H34" i="51"/>
  <c r="G34" i="51"/>
  <c r="O34" i="51"/>
  <c r="F34" i="51"/>
  <c r="P33" i="51"/>
  <c r="N33" i="51"/>
  <c r="L33" i="51"/>
  <c r="G33" i="51"/>
  <c r="O33" i="51"/>
  <c r="M32" i="51"/>
  <c r="L32" i="51"/>
  <c r="K32" i="51"/>
  <c r="J32" i="51"/>
  <c r="I32" i="51"/>
  <c r="N32" i="51" s="1"/>
  <c r="G32" i="51"/>
  <c r="O32" i="51" s="1"/>
  <c r="H32" i="51"/>
  <c r="F32" i="51"/>
  <c r="M31" i="51"/>
  <c r="L31" i="51"/>
  <c r="K31" i="51"/>
  <c r="J31" i="51"/>
  <c r="I31" i="51"/>
  <c r="H31" i="51"/>
  <c r="G31" i="51"/>
  <c r="O31" i="51"/>
  <c r="F31" i="51"/>
  <c r="M30" i="51"/>
  <c r="L30" i="51"/>
  <c r="K30" i="51"/>
  <c r="J30" i="51"/>
  <c r="I30" i="51"/>
  <c r="N30" i="51"/>
  <c r="H30" i="51"/>
  <c r="G30" i="51"/>
  <c r="F30" i="51"/>
  <c r="M29" i="51"/>
  <c r="L29" i="51"/>
  <c r="K29" i="51"/>
  <c r="J29" i="51"/>
  <c r="I29" i="51"/>
  <c r="H29" i="51"/>
  <c r="P29" i="51" s="1"/>
  <c r="G29" i="51"/>
  <c r="F29" i="51"/>
  <c r="M28" i="51"/>
  <c r="L28" i="51"/>
  <c r="K28" i="51"/>
  <c r="J28" i="51"/>
  <c r="I28" i="51"/>
  <c r="N28" i="51"/>
  <c r="H28" i="51"/>
  <c r="P28" i="51"/>
  <c r="G28" i="51"/>
  <c r="O28" i="51"/>
  <c r="F28" i="51"/>
  <c r="M27" i="51"/>
  <c r="L27" i="51"/>
  <c r="K27" i="51"/>
  <c r="J27" i="51"/>
  <c r="I27" i="51"/>
  <c r="N27" i="51"/>
  <c r="H27" i="51"/>
  <c r="P27" i="51" s="1"/>
  <c r="G27" i="51"/>
  <c r="O27" i="51"/>
  <c r="F27" i="51"/>
  <c r="M26" i="51"/>
  <c r="L26" i="51"/>
  <c r="K26" i="51"/>
  <c r="J26" i="51"/>
  <c r="I26" i="51"/>
  <c r="N26" i="51"/>
  <c r="H26" i="51"/>
  <c r="P26" i="51"/>
  <c r="G26" i="51"/>
  <c r="F26" i="51"/>
  <c r="M25" i="51"/>
  <c r="L25" i="51"/>
  <c r="K25" i="51"/>
  <c r="J25" i="51"/>
  <c r="I25" i="51"/>
  <c r="H25" i="51"/>
  <c r="G25" i="51"/>
  <c r="F25" i="51"/>
  <c r="M24" i="51"/>
  <c r="L24" i="51"/>
  <c r="K24" i="51"/>
  <c r="J24" i="51"/>
  <c r="I24" i="51"/>
  <c r="N24" i="51"/>
  <c r="H24" i="51"/>
  <c r="G24" i="51"/>
  <c r="F24" i="51"/>
  <c r="M23" i="51"/>
  <c r="L23" i="51"/>
  <c r="K23" i="51"/>
  <c r="J23" i="51"/>
  <c r="I23" i="51"/>
  <c r="N23" i="51" s="1"/>
  <c r="H23" i="51"/>
  <c r="P23" i="51"/>
  <c r="G23" i="51"/>
  <c r="O23" i="51" s="1"/>
  <c r="F23" i="51"/>
  <c r="M22" i="51"/>
  <c r="L22" i="51"/>
  <c r="K22" i="51"/>
  <c r="J22" i="51"/>
  <c r="I22" i="51"/>
  <c r="P22" i="51" s="1"/>
  <c r="N22" i="51"/>
  <c r="H22" i="51"/>
  <c r="G22" i="51"/>
  <c r="F22" i="51"/>
  <c r="M21" i="51"/>
  <c r="L21" i="51"/>
  <c r="K21" i="51"/>
  <c r="J21" i="51"/>
  <c r="I21" i="51"/>
  <c r="H21" i="51"/>
  <c r="P21" i="51"/>
  <c r="G21" i="51"/>
  <c r="O21" i="51" s="1"/>
  <c r="F21" i="51"/>
  <c r="M20" i="51"/>
  <c r="L20" i="51"/>
  <c r="K20" i="51"/>
  <c r="J20" i="51"/>
  <c r="I20" i="51"/>
  <c r="N20" i="51"/>
  <c r="H20" i="51"/>
  <c r="P20" i="51" s="1"/>
  <c r="G20" i="51"/>
  <c r="F20" i="51"/>
  <c r="M19" i="51"/>
  <c r="M12" i="51"/>
  <c r="M114" i="51" s="1"/>
  <c r="M13" i="51"/>
  <c r="M14" i="51"/>
  <c r="M15" i="51"/>
  <c r="M16" i="51"/>
  <c r="M17" i="51"/>
  <c r="M18" i="51"/>
  <c r="L19" i="51"/>
  <c r="K19" i="51"/>
  <c r="J19" i="51"/>
  <c r="I19" i="51"/>
  <c r="H19" i="51"/>
  <c r="G19" i="51"/>
  <c r="F19" i="51"/>
  <c r="L18" i="51"/>
  <c r="K18" i="51"/>
  <c r="J18" i="51"/>
  <c r="I18" i="51"/>
  <c r="N18" i="51"/>
  <c r="H18" i="51"/>
  <c r="P18" i="51" s="1"/>
  <c r="G18" i="51"/>
  <c r="O18" i="51"/>
  <c r="F18" i="51"/>
  <c r="L17" i="51"/>
  <c r="K17" i="51"/>
  <c r="J17" i="51"/>
  <c r="I17" i="51"/>
  <c r="H17" i="51"/>
  <c r="G17" i="51"/>
  <c r="F17" i="51"/>
  <c r="L16" i="51"/>
  <c r="K16" i="51"/>
  <c r="J16" i="51"/>
  <c r="J12" i="51"/>
  <c r="J13" i="51"/>
  <c r="J14" i="51"/>
  <c r="J15" i="51"/>
  <c r="I16" i="51"/>
  <c r="N16" i="51"/>
  <c r="H16" i="51"/>
  <c r="G16" i="51"/>
  <c r="O16" i="51"/>
  <c r="F16" i="51"/>
  <c r="L15" i="51"/>
  <c r="K15" i="51"/>
  <c r="I15" i="51"/>
  <c r="N15" i="51"/>
  <c r="H15" i="51"/>
  <c r="G15" i="51"/>
  <c r="F15" i="51"/>
  <c r="L14" i="51"/>
  <c r="K14" i="51"/>
  <c r="I14" i="51"/>
  <c r="N14" i="51"/>
  <c r="H14" i="51"/>
  <c r="P14" i="51" s="1"/>
  <c r="G14" i="51"/>
  <c r="F14" i="51"/>
  <c r="L13" i="51"/>
  <c r="K13" i="51"/>
  <c r="I13" i="51"/>
  <c r="N13" i="51"/>
  <c r="H13" i="51"/>
  <c r="G13" i="51"/>
  <c r="F13" i="51"/>
  <c r="L12" i="51"/>
  <c r="L119" i="51"/>
  <c r="N119" i="51" s="1"/>
  <c r="K12" i="51"/>
  <c r="I12" i="51"/>
  <c r="N12" i="51"/>
  <c r="H12" i="51"/>
  <c r="G12" i="51"/>
  <c r="O12" i="51" s="1"/>
  <c r="F12" i="51"/>
  <c r="O55" i="53"/>
  <c r="O58" i="53"/>
  <c r="O63" i="53"/>
  <c r="P58" i="51"/>
  <c r="P60" i="51"/>
  <c r="O95" i="51"/>
  <c r="M74" i="53"/>
  <c r="N96" i="53"/>
  <c r="O22" i="53"/>
  <c r="O25" i="53"/>
  <c r="O29" i="53"/>
  <c r="O30" i="53"/>
  <c r="O34" i="53"/>
  <c r="O89" i="51"/>
  <c r="O93" i="51"/>
  <c r="N87" i="53"/>
  <c r="N91" i="53"/>
  <c r="P77" i="51"/>
  <c r="P78" i="51"/>
  <c r="P83" i="51"/>
  <c r="P85" i="51"/>
  <c r="P87" i="51"/>
  <c r="P88" i="51"/>
  <c r="P89" i="51"/>
  <c r="P105" i="51"/>
  <c r="N61" i="53"/>
  <c r="N65" i="53"/>
  <c r="O87" i="53"/>
  <c r="O91" i="53"/>
  <c r="O103" i="53"/>
  <c r="N59" i="53"/>
  <c r="O74" i="51"/>
  <c r="O77" i="51"/>
  <c r="O78" i="51"/>
  <c r="O43" i="53"/>
  <c r="O67" i="53"/>
  <c r="P17" i="51"/>
  <c r="P24" i="51"/>
  <c r="P32" i="51"/>
  <c r="O15" i="53"/>
  <c r="O18" i="53"/>
  <c r="N77" i="53"/>
  <c r="P70" i="51"/>
  <c r="P74" i="51"/>
  <c r="N26" i="53"/>
  <c r="O48" i="53"/>
  <c r="N51" i="53"/>
  <c r="O59" i="53"/>
  <c r="O47" i="51"/>
  <c r="N68" i="53"/>
  <c r="N70" i="53"/>
  <c r="P49" i="51"/>
  <c r="O60" i="51"/>
  <c r="O61" i="51"/>
  <c r="O80" i="51"/>
  <c r="N12" i="53"/>
  <c r="N15" i="53"/>
  <c r="N37" i="53"/>
  <c r="N38" i="53"/>
  <c r="O84" i="53"/>
  <c r="O86" i="51"/>
  <c r="N31" i="53"/>
  <c r="N46" i="53"/>
  <c r="N63" i="53"/>
  <c r="N82" i="53"/>
  <c r="O14" i="51"/>
  <c r="O54" i="51"/>
  <c r="O55" i="51"/>
  <c r="O84" i="51"/>
  <c r="P15" i="51"/>
  <c r="P16" i="51"/>
  <c r="P54" i="51"/>
  <c r="P66" i="51"/>
  <c r="O32" i="53"/>
  <c r="O33" i="53"/>
  <c r="O64" i="53"/>
  <c r="O82" i="53"/>
  <c r="O19" i="53"/>
  <c r="O51" i="53"/>
  <c r="O56" i="53"/>
  <c r="O69" i="53"/>
  <c r="O17" i="51"/>
  <c r="O20" i="51"/>
  <c r="O26" i="51"/>
  <c r="O35" i="51"/>
  <c r="O42" i="51"/>
  <c r="O51" i="51"/>
  <c r="O58" i="51"/>
  <c r="O22" i="51"/>
  <c r="O30" i="51"/>
  <c r="P35" i="51"/>
  <c r="P43" i="51"/>
  <c r="O45" i="51"/>
  <c r="O53" i="51"/>
  <c r="P62" i="51"/>
  <c r="P63" i="51"/>
  <c r="O82" i="51"/>
  <c r="O83" i="51"/>
  <c r="P30" i="51"/>
  <c r="P53" i="51"/>
  <c r="P65" i="51"/>
  <c r="P72" i="51"/>
  <c r="O12" i="53"/>
  <c r="N20" i="53"/>
  <c r="N21" i="53"/>
  <c r="N54" i="53"/>
  <c r="N66" i="53"/>
  <c r="N72" i="53"/>
  <c r="O76" i="53"/>
  <c r="O20" i="53"/>
  <c r="O21" i="53"/>
  <c r="N28" i="53"/>
  <c r="N29" i="53"/>
  <c r="N30" i="53"/>
  <c r="O42" i="53"/>
  <c r="N43" i="53"/>
  <c r="N48" i="53"/>
  <c r="N49" i="53"/>
  <c r="O53" i="53"/>
  <c r="O60" i="53"/>
  <c r="O65" i="53"/>
  <c r="M75" i="53"/>
  <c r="N79" i="53"/>
  <c r="N80" i="53"/>
  <c r="N75" i="53"/>
  <c r="O79" i="53"/>
  <c r="O10" i="53"/>
  <c r="O23" i="53"/>
  <c r="O31" i="53"/>
  <c r="O38" i="53"/>
  <c r="O50" i="53"/>
  <c r="O68" i="53"/>
  <c r="O75" i="53"/>
  <c r="N76" i="53"/>
  <c r="O86" i="53"/>
  <c r="P52" i="51"/>
  <c r="O83" i="53"/>
  <c r="N21" i="51"/>
  <c r="O36" i="51"/>
  <c r="O44" i="51"/>
  <c r="O75" i="51"/>
  <c r="O11" i="53"/>
  <c r="K117" i="51"/>
  <c r="O13" i="51"/>
  <c r="J116" i="53"/>
  <c r="N10" i="53"/>
  <c r="O37" i="53"/>
  <c r="M40" i="53"/>
  <c r="M57" i="53"/>
  <c r="O57" i="53"/>
  <c r="O87" i="51"/>
  <c r="N13" i="53"/>
  <c r="N40" i="53"/>
  <c r="N45" i="53"/>
  <c r="N57" i="53"/>
  <c r="N62" i="53"/>
  <c r="N78" i="53"/>
  <c r="L117" i="53"/>
  <c r="N117" i="53"/>
  <c r="N17" i="53"/>
  <c r="N25" i="53"/>
  <c r="N36" i="53"/>
  <c r="N41" i="53"/>
  <c r="O45" i="53"/>
  <c r="N53" i="53"/>
  <c r="N58" i="53"/>
  <c r="N74" i="53"/>
  <c r="O78" i="53"/>
  <c r="K109" i="48"/>
  <c r="J108" i="48"/>
  <c r="W108" i="48"/>
  <c r="I108" i="48"/>
  <c r="H108" i="48"/>
  <c r="G108" i="48"/>
  <c r="F108" i="48"/>
  <c r="M108" i="48"/>
  <c r="E108" i="48"/>
  <c r="L108" i="48" s="1"/>
  <c r="J107" i="48"/>
  <c r="W107" i="48"/>
  <c r="F107" i="48"/>
  <c r="M107" i="48" s="1"/>
  <c r="I107" i="48"/>
  <c r="H107" i="48"/>
  <c r="G107" i="48"/>
  <c r="E107" i="48"/>
  <c r="L107" i="48"/>
  <c r="J106" i="48"/>
  <c r="X106" i="48" s="1"/>
  <c r="W106" i="48"/>
  <c r="I106" i="48"/>
  <c r="E106" i="48"/>
  <c r="L106" i="48"/>
  <c r="H106" i="48"/>
  <c r="G106" i="48"/>
  <c r="F106" i="48"/>
  <c r="M106" i="48"/>
  <c r="J105" i="48"/>
  <c r="W105" i="48"/>
  <c r="F105" i="48"/>
  <c r="M105" i="48"/>
  <c r="I105" i="48"/>
  <c r="H105" i="48"/>
  <c r="G105" i="48"/>
  <c r="E105" i="48"/>
  <c r="L105" i="48" s="1"/>
  <c r="J104" i="48"/>
  <c r="I104" i="48"/>
  <c r="E104" i="48"/>
  <c r="L104" i="48" s="1"/>
  <c r="W104" i="48"/>
  <c r="H104" i="48"/>
  <c r="G104" i="48"/>
  <c r="F104" i="48"/>
  <c r="M104" i="48"/>
  <c r="J103" i="48"/>
  <c r="W103" i="48"/>
  <c r="F103" i="48"/>
  <c r="M103" i="48"/>
  <c r="I103" i="48"/>
  <c r="H103" i="48"/>
  <c r="G103" i="48"/>
  <c r="E103" i="48"/>
  <c r="L103" i="48"/>
  <c r="J102" i="48"/>
  <c r="I102" i="48"/>
  <c r="E102" i="48"/>
  <c r="L102" i="48"/>
  <c r="W102" i="48"/>
  <c r="H102" i="48"/>
  <c r="G102" i="48"/>
  <c r="F102" i="48"/>
  <c r="M102" i="48"/>
  <c r="J101" i="48"/>
  <c r="W101" i="48"/>
  <c r="F101" i="48"/>
  <c r="M101" i="48"/>
  <c r="I101" i="48"/>
  <c r="H101" i="48"/>
  <c r="G101" i="48"/>
  <c r="E101" i="48"/>
  <c r="L101" i="48" s="1"/>
  <c r="J100" i="48"/>
  <c r="I100" i="48"/>
  <c r="X100" i="48"/>
  <c r="E100" i="48"/>
  <c r="L100" i="48"/>
  <c r="W100" i="48"/>
  <c r="H100" i="48"/>
  <c r="G100" i="48"/>
  <c r="F100" i="48"/>
  <c r="M100" i="48"/>
  <c r="J99" i="48"/>
  <c r="W99" i="48" s="1"/>
  <c r="F99" i="48"/>
  <c r="M99" i="48"/>
  <c r="E99" i="48"/>
  <c r="L99" i="48" s="1"/>
  <c r="I99" i="48"/>
  <c r="H99" i="48"/>
  <c r="J98" i="48"/>
  <c r="W98" i="48" s="1"/>
  <c r="I98" i="48"/>
  <c r="H98" i="48"/>
  <c r="G98" i="48"/>
  <c r="F98" i="48"/>
  <c r="M98" i="48"/>
  <c r="E98" i="48"/>
  <c r="L98" i="48"/>
  <c r="F97" i="48"/>
  <c r="M97" i="48" s="1"/>
  <c r="E97" i="48"/>
  <c r="L97" i="48"/>
  <c r="J97" i="48"/>
  <c r="I97" i="48"/>
  <c r="X97" i="48"/>
  <c r="H97" i="48"/>
  <c r="G97" i="48"/>
  <c r="J96" i="48"/>
  <c r="I96" i="48"/>
  <c r="H96" i="48"/>
  <c r="G96" i="48"/>
  <c r="F96" i="48"/>
  <c r="M96" i="48"/>
  <c r="E96" i="48"/>
  <c r="L96" i="48" s="1"/>
  <c r="F95" i="48"/>
  <c r="M95" i="48"/>
  <c r="E95" i="48"/>
  <c r="L95" i="48" s="1"/>
  <c r="J95" i="48"/>
  <c r="I95" i="48"/>
  <c r="X95" i="48"/>
  <c r="H95" i="48"/>
  <c r="G95" i="48"/>
  <c r="J94" i="48"/>
  <c r="X94" i="48" s="1"/>
  <c r="W94" i="48"/>
  <c r="I94" i="48"/>
  <c r="H94" i="48"/>
  <c r="G94" i="48"/>
  <c r="F94" i="48"/>
  <c r="M94" i="48" s="1"/>
  <c r="E94" i="48"/>
  <c r="L94" i="48"/>
  <c r="F93" i="48"/>
  <c r="M93" i="48" s="1"/>
  <c r="E93" i="48"/>
  <c r="L93" i="48"/>
  <c r="J93" i="48"/>
  <c r="I93" i="48"/>
  <c r="H93" i="48"/>
  <c r="G93" i="48"/>
  <c r="J92" i="48"/>
  <c r="W92" i="48" s="1"/>
  <c r="I92" i="48"/>
  <c r="X92" i="48"/>
  <c r="H92" i="48"/>
  <c r="G92" i="48"/>
  <c r="F92" i="48"/>
  <c r="M92" i="48"/>
  <c r="E92" i="48"/>
  <c r="L92" i="48" s="1"/>
  <c r="F91" i="48"/>
  <c r="M91" i="48"/>
  <c r="E91" i="48"/>
  <c r="L91" i="48" s="1"/>
  <c r="J91" i="48"/>
  <c r="I91" i="48"/>
  <c r="H91" i="48"/>
  <c r="J90" i="48"/>
  <c r="W90" i="48"/>
  <c r="F90" i="48"/>
  <c r="M90" i="48" s="1"/>
  <c r="E90" i="48"/>
  <c r="L90" i="48"/>
  <c r="I90" i="48"/>
  <c r="H90" i="48"/>
  <c r="J89" i="48"/>
  <c r="W89" i="48"/>
  <c r="F89" i="48"/>
  <c r="M89" i="48" s="1"/>
  <c r="I89" i="48"/>
  <c r="X89" i="48"/>
  <c r="H89" i="48"/>
  <c r="E89" i="48"/>
  <c r="L89" i="48" s="1"/>
  <c r="J88" i="48"/>
  <c r="I88" i="48"/>
  <c r="E88" i="48"/>
  <c r="L88" i="48" s="1"/>
  <c r="H88" i="48"/>
  <c r="G88" i="48"/>
  <c r="F88" i="48"/>
  <c r="M88" i="48" s="1"/>
  <c r="J87" i="48"/>
  <c r="W87" i="48"/>
  <c r="F87" i="48"/>
  <c r="M87" i="48" s="1"/>
  <c r="E87" i="48"/>
  <c r="L87" i="48"/>
  <c r="I87" i="48"/>
  <c r="H87" i="48"/>
  <c r="J86" i="48"/>
  <c r="W86" i="48"/>
  <c r="F86" i="48"/>
  <c r="M86" i="48" s="1"/>
  <c r="I86" i="48"/>
  <c r="X86" i="48"/>
  <c r="H86" i="48"/>
  <c r="E86" i="48"/>
  <c r="L86" i="48"/>
  <c r="J85" i="48"/>
  <c r="I85" i="48"/>
  <c r="E85" i="48"/>
  <c r="L85" i="48"/>
  <c r="W85" i="48"/>
  <c r="H85" i="48"/>
  <c r="F85" i="48"/>
  <c r="M85" i="48"/>
  <c r="E84" i="48"/>
  <c r="L84" i="48" s="1"/>
  <c r="J84" i="48"/>
  <c r="I84" i="48"/>
  <c r="X84" i="48"/>
  <c r="H84" i="48"/>
  <c r="F84" i="48"/>
  <c r="M84" i="48"/>
  <c r="J83" i="48"/>
  <c r="W83" i="48" s="1"/>
  <c r="F83" i="48"/>
  <c r="M83" i="48"/>
  <c r="I83" i="48"/>
  <c r="H83" i="48"/>
  <c r="G83" i="48"/>
  <c r="E83" i="48"/>
  <c r="L83" i="48"/>
  <c r="E82" i="48"/>
  <c r="L82" i="48" s="1"/>
  <c r="J82" i="48"/>
  <c r="I82" i="48"/>
  <c r="H82" i="48"/>
  <c r="G82" i="48"/>
  <c r="F82" i="48"/>
  <c r="M82" i="48"/>
  <c r="J81" i="48"/>
  <c r="W81" i="48" s="1"/>
  <c r="F81" i="48"/>
  <c r="M81" i="48"/>
  <c r="I81" i="48"/>
  <c r="H81" i="48"/>
  <c r="G81" i="48"/>
  <c r="E81" i="48"/>
  <c r="L81" i="48" s="1"/>
  <c r="E80" i="48"/>
  <c r="L80" i="48"/>
  <c r="J80" i="48"/>
  <c r="I80" i="48"/>
  <c r="H80" i="48"/>
  <c r="G80" i="48"/>
  <c r="F80" i="48"/>
  <c r="M80" i="48" s="1"/>
  <c r="J79" i="48"/>
  <c r="W79" i="48"/>
  <c r="F79" i="48"/>
  <c r="M79" i="48" s="1"/>
  <c r="I79" i="48"/>
  <c r="X79" i="48"/>
  <c r="H79" i="48"/>
  <c r="G79" i="48"/>
  <c r="E79" i="48"/>
  <c r="L79" i="48"/>
  <c r="E78" i="48"/>
  <c r="L78" i="48" s="1"/>
  <c r="J78" i="48"/>
  <c r="I78" i="48"/>
  <c r="H78" i="48"/>
  <c r="G78" i="48"/>
  <c r="F78" i="48"/>
  <c r="M78" i="48"/>
  <c r="J77" i="48"/>
  <c r="F77" i="48"/>
  <c r="G77" i="48"/>
  <c r="M77" i="48"/>
  <c r="I77" i="48"/>
  <c r="H77" i="48"/>
  <c r="E77" i="48"/>
  <c r="L77" i="48"/>
  <c r="E76" i="48"/>
  <c r="L76" i="48" s="1"/>
  <c r="J76" i="48"/>
  <c r="I76" i="48"/>
  <c r="H76" i="48"/>
  <c r="G76" i="48"/>
  <c r="F76" i="48"/>
  <c r="J75" i="48"/>
  <c r="W75" i="48"/>
  <c r="F75" i="48"/>
  <c r="G75" i="48"/>
  <c r="M75" i="48"/>
  <c r="I75" i="48"/>
  <c r="H75" i="48"/>
  <c r="E75" i="48"/>
  <c r="L75" i="48"/>
  <c r="J74" i="48"/>
  <c r="I74" i="48"/>
  <c r="H74" i="48"/>
  <c r="G74" i="48"/>
  <c r="E74" i="48"/>
  <c r="L74" i="48" s="1"/>
  <c r="F74" i="48"/>
  <c r="M74" i="48"/>
  <c r="J73" i="48"/>
  <c r="M73" i="48"/>
  <c r="L73" i="48"/>
  <c r="I73" i="48"/>
  <c r="H73" i="48"/>
  <c r="J72" i="48"/>
  <c r="W72" i="48" s="1"/>
  <c r="F72" i="48"/>
  <c r="M72" i="48" s="1"/>
  <c r="G72" i="48"/>
  <c r="I72" i="48"/>
  <c r="X72" i="48"/>
  <c r="H72" i="48"/>
  <c r="E72" i="48"/>
  <c r="L72" i="48" s="1"/>
  <c r="J71" i="48"/>
  <c r="I71" i="48"/>
  <c r="H71" i="48"/>
  <c r="G71" i="48"/>
  <c r="F71" i="48"/>
  <c r="M71" i="48" s="1"/>
  <c r="E71" i="48"/>
  <c r="L71" i="48"/>
  <c r="J70" i="48"/>
  <c r="W70" i="48" s="1"/>
  <c r="E70" i="48"/>
  <c r="L70" i="48"/>
  <c r="I70" i="48"/>
  <c r="H70" i="48"/>
  <c r="G70" i="48"/>
  <c r="F70" i="48"/>
  <c r="M70" i="48" s="1"/>
  <c r="J69" i="48"/>
  <c r="I69" i="48"/>
  <c r="H69" i="48"/>
  <c r="G69" i="48"/>
  <c r="F69" i="48"/>
  <c r="E69" i="48"/>
  <c r="L69" i="48" s="1"/>
  <c r="J68" i="48"/>
  <c r="W68" i="48"/>
  <c r="I68" i="48"/>
  <c r="X68" i="48" s="1"/>
  <c r="H68" i="48"/>
  <c r="G68" i="48"/>
  <c r="F68" i="48"/>
  <c r="M68" i="48" s="1"/>
  <c r="E68" i="48"/>
  <c r="J67" i="48"/>
  <c r="I67" i="48"/>
  <c r="H67" i="48"/>
  <c r="G67" i="48"/>
  <c r="F67" i="48"/>
  <c r="M67" i="48" s="1"/>
  <c r="E67" i="48"/>
  <c r="L67" i="48"/>
  <c r="J66" i="48"/>
  <c r="F66" i="48"/>
  <c r="M66" i="48"/>
  <c r="I66" i="48"/>
  <c r="H66" i="48"/>
  <c r="G66" i="48"/>
  <c r="E66" i="48"/>
  <c r="L66" i="48" s="1"/>
  <c r="J65" i="48"/>
  <c r="W65" i="48" s="1"/>
  <c r="I65" i="48"/>
  <c r="X65" i="48"/>
  <c r="H65" i="48"/>
  <c r="G65" i="48"/>
  <c r="F65" i="48"/>
  <c r="M65" i="48" s="1"/>
  <c r="E65" i="48"/>
  <c r="L65" i="48"/>
  <c r="J64" i="48"/>
  <c r="F64" i="48"/>
  <c r="G64" i="48"/>
  <c r="M64" i="48"/>
  <c r="I64" i="48"/>
  <c r="H64" i="48"/>
  <c r="E64" i="48"/>
  <c r="L64" i="48" s="1"/>
  <c r="J63" i="48"/>
  <c r="J10" i="48"/>
  <c r="J11" i="48"/>
  <c r="J12" i="48"/>
  <c r="J13" i="48"/>
  <c r="J14" i="48"/>
  <c r="J15" i="48"/>
  <c r="X15" i="48" s="1"/>
  <c r="J16" i="48"/>
  <c r="J17" i="48"/>
  <c r="J18" i="48"/>
  <c r="J19" i="48"/>
  <c r="J20" i="48"/>
  <c r="J21" i="48"/>
  <c r="J22" i="48"/>
  <c r="J23" i="48"/>
  <c r="J24" i="48"/>
  <c r="J25" i="48"/>
  <c r="J26" i="48"/>
  <c r="J27" i="48"/>
  <c r="X27" i="48" s="1"/>
  <c r="J28" i="48"/>
  <c r="J29" i="48"/>
  <c r="J30" i="48"/>
  <c r="J31" i="48"/>
  <c r="W31" i="48" s="1"/>
  <c r="J32" i="48"/>
  <c r="J33" i="48"/>
  <c r="J34" i="48"/>
  <c r="J35" i="48"/>
  <c r="J36" i="48"/>
  <c r="J37" i="48"/>
  <c r="J38" i="48"/>
  <c r="J39" i="48"/>
  <c r="J40" i="48"/>
  <c r="J41" i="48"/>
  <c r="J42" i="48"/>
  <c r="J43" i="48"/>
  <c r="X43" i="48" s="1"/>
  <c r="J44" i="48"/>
  <c r="J45" i="48"/>
  <c r="J46" i="48"/>
  <c r="J47" i="48"/>
  <c r="J48" i="48"/>
  <c r="J49" i="48"/>
  <c r="J50" i="48"/>
  <c r="J51" i="48"/>
  <c r="X51" i="48" s="1"/>
  <c r="J52" i="48"/>
  <c r="J53" i="48"/>
  <c r="J54" i="48"/>
  <c r="J55" i="48"/>
  <c r="J56" i="48"/>
  <c r="J57" i="48"/>
  <c r="J58" i="48"/>
  <c r="J59" i="48"/>
  <c r="W59" i="48" s="1"/>
  <c r="J60" i="48"/>
  <c r="J61" i="48"/>
  <c r="J62" i="48"/>
  <c r="W62" i="48" s="1"/>
  <c r="J118" i="48"/>
  <c r="L118" i="48" s="1"/>
  <c r="I63" i="48"/>
  <c r="H63" i="48"/>
  <c r="G63" i="48"/>
  <c r="M63" i="48" s="1"/>
  <c r="F63" i="48"/>
  <c r="E63" i="48"/>
  <c r="E62" i="48"/>
  <c r="L62" i="48"/>
  <c r="I62" i="48"/>
  <c r="H62" i="48"/>
  <c r="G62" i="48"/>
  <c r="F62" i="48"/>
  <c r="M62" i="48" s="1"/>
  <c r="I61" i="48"/>
  <c r="H61" i="48"/>
  <c r="G61" i="48"/>
  <c r="L61" i="48" s="1"/>
  <c r="E61" i="48"/>
  <c r="F61" i="48"/>
  <c r="F60" i="48"/>
  <c r="M60" i="48" s="1"/>
  <c r="I60" i="48"/>
  <c r="H60" i="48"/>
  <c r="G60" i="48"/>
  <c r="L60" i="48" s="1"/>
  <c r="E60" i="48"/>
  <c r="I59" i="48"/>
  <c r="H59" i="48"/>
  <c r="G59" i="48"/>
  <c r="F59" i="48"/>
  <c r="M59" i="48"/>
  <c r="E59" i="48"/>
  <c r="L59" i="48"/>
  <c r="E58" i="48"/>
  <c r="L58" i="48"/>
  <c r="I58" i="48"/>
  <c r="H58" i="48"/>
  <c r="G58" i="48"/>
  <c r="F58" i="48"/>
  <c r="W57" i="48"/>
  <c r="I57" i="48"/>
  <c r="X57" i="48"/>
  <c r="H57" i="48"/>
  <c r="G57" i="48"/>
  <c r="E57" i="48"/>
  <c r="L57" i="48"/>
  <c r="F57" i="48"/>
  <c r="F56" i="48"/>
  <c r="G56" i="48"/>
  <c r="M56" i="48"/>
  <c r="I56" i="48"/>
  <c r="H56" i="48"/>
  <c r="E56" i="48"/>
  <c r="I55" i="48"/>
  <c r="H55" i="48"/>
  <c r="G55" i="48"/>
  <c r="F55" i="48"/>
  <c r="M55" i="48" s="1"/>
  <c r="E55" i="48"/>
  <c r="L55" i="48"/>
  <c r="W54" i="48"/>
  <c r="I54" i="48"/>
  <c r="H54" i="48"/>
  <c r="G54" i="48"/>
  <c r="F54" i="48"/>
  <c r="M54" i="48" s="1"/>
  <c r="E54" i="48"/>
  <c r="I53" i="48"/>
  <c r="H53" i="48"/>
  <c r="G53" i="48"/>
  <c r="F53" i="48"/>
  <c r="M53" i="48"/>
  <c r="E53" i="48"/>
  <c r="W52" i="48"/>
  <c r="I52" i="48"/>
  <c r="X52" i="48"/>
  <c r="H52" i="48"/>
  <c r="G52" i="48"/>
  <c r="F52" i="48"/>
  <c r="M52" i="48"/>
  <c r="E52" i="48"/>
  <c r="I51" i="48"/>
  <c r="H51" i="48"/>
  <c r="G51" i="48"/>
  <c r="M51" i="48" s="1"/>
  <c r="F51" i="48"/>
  <c r="E51" i="48"/>
  <c r="I50" i="48"/>
  <c r="H50" i="48"/>
  <c r="G50" i="48"/>
  <c r="F50" i="48"/>
  <c r="M50" i="48" s="1"/>
  <c r="E50" i="48"/>
  <c r="I49" i="48"/>
  <c r="X49" i="48"/>
  <c r="H49" i="48"/>
  <c r="G49" i="48"/>
  <c r="F49" i="48"/>
  <c r="M49" i="48"/>
  <c r="E49" i="48"/>
  <c r="L49" i="48"/>
  <c r="W48" i="48"/>
  <c r="F48" i="48"/>
  <c r="M48" i="48" s="1"/>
  <c r="G48" i="48"/>
  <c r="I48" i="48"/>
  <c r="X48" i="48"/>
  <c r="H48" i="48"/>
  <c r="E48" i="48"/>
  <c r="L48" i="48"/>
  <c r="I47" i="48"/>
  <c r="H47" i="48"/>
  <c r="G47" i="48"/>
  <c r="M47" i="48" s="1"/>
  <c r="F47" i="48"/>
  <c r="E47" i="48"/>
  <c r="L47" i="48"/>
  <c r="W46" i="48"/>
  <c r="I46" i="48"/>
  <c r="H46" i="48"/>
  <c r="G46" i="48"/>
  <c r="F46" i="48"/>
  <c r="E46" i="48"/>
  <c r="I45" i="48"/>
  <c r="H45" i="48"/>
  <c r="G45" i="48"/>
  <c r="F45" i="48"/>
  <c r="M45" i="48"/>
  <c r="E45" i="48"/>
  <c r="L45" i="48" s="1"/>
  <c r="I44" i="48"/>
  <c r="X44" i="48"/>
  <c r="W44" i="48"/>
  <c r="H44" i="48"/>
  <c r="G44" i="48"/>
  <c r="F44" i="48"/>
  <c r="M44" i="48"/>
  <c r="E44" i="48"/>
  <c r="I43" i="48"/>
  <c r="H43" i="48"/>
  <c r="G43" i="48"/>
  <c r="F43" i="48"/>
  <c r="M43" i="48"/>
  <c r="E43" i="48"/>
  <c r="L43" i="48" s="1"/>
  <c r="W42" i="48"/>
  <c r="I42" i="48"/>
  <c r="X42" i="48"/>
  <c r="H42" i="48"/>
  <c r="G42" i="48"/>
  <c r="F42" i="48"/>
  <c r="M42" i="48"/>
  <c r="E42" i="48"/>
  <c r="W41" i="48"/>
  <c r="I41" i="48"/>
  <c r="X41" i="48"/>
  <c r="H41" i="48"/>
  <c r="G41" i="48"/>
  <c r="E41" i="48"/>
  <c r="L41" i="48"/>
  <c r="F41" i="48"/>
  <c r="F40" i="48"/>
  <c r="G40" i="48"/>
  <c r="M40" i="48"/>
  <c r="I40" i="48"/>
  <c r="H40" i="48"/>
  <c r="E40" i="48"/>
  <c r="L40" i="48"/>
  <c r="I39" i="48"/>
  <c r="H39" i="48"/>
  <c r="G39" i="48"/>
  <c r="F39" i="48"/>
  <c r="M39" i="48"/>
  <c r="E39" i="48"/>
  <c r="L39" i="48" s="1"/>
  <c r="W38" i="48"/>
  <c r="I38" i="48"/>
  <c r="X38" i="48"/>
  <c r="H38" i="48"/>
  <c r="G38" i="48"/>
  <c r="F38" i="48"/>
  <c r="M38" i="48"/>
  <c r="E38" i="48"/>
  <c r="L38" i="48"/>
  <c r="I37" i="48"/>
  <c r="H37" i="48"/>
  <c r="G37" i="48"/>
  <c r="E37" i="48"/>
  <c r="L37" i="48"/>
  <c r="F37" i="48"/>
  <c r="W36" i="48"/>
  <c r="F36" i="48"/>
  <c r="G36" i="48"/>
  <c r="M36" i="48"/>
  <c r="I36" i="48"/>
  <c r="H36" i="48"/>
  <c r="E36" i="48"/>
  <c r="L36" i="48"/>
  <c r="I35" i="48"/>
  <c r="H35" i="48"/>
  <c r="G35" i="48"/>
  <c r="F35" i="48"/>
  <c r="M35" i="48"/>
  <c r="E35" i="48"/>
  <c r="L35" i="48" s="1"/>
  <c r="W34" i="48"/>
  <c r="F34" i="48"/>
  <c r="M34" i="48"/>
  <c r="I34" i="48"/>
  <c r="H34" i="48"/>
  <c r="G34" i="48"/>
  <c r="E34" i="48"/>
  <c r="L34" i="48" s="1"/>
  <c r="E33" i="48"/>
  <c r="L33" i="48"/>
  <c r="I33" i="48"/>
  <c r="H33" i="48"/>
  <c r="G33" i="48"/>
  <c r="F33" i="48"/>
  <c r="W32" i="48"/>
  <c r="I32" i="48"/>
  <c r="H32" i="48"/>
  <c r="G32" i="48"/>
  <c r="F32" i="48"/>
  <c r="M32" i="48" s="1"/>
  <c r="E32" i="48"/>
  <c r="I31" i="48"/>
  <c r="H31" i="48"/>
  <c r="G31" i="48"/>
  <c r="F31" i="48"/>
  <c r="M31" i="48"/>
  <c r="E31" i="48"/>
  <c r="L31" i="48"/>
  <c r="W30" i="48"/>
  <c r="I30" i="48"/>
  <c r="H30" i="48"/>
  <c r="G30" i="48"/>
  <c r="F30" i="48"/>
  <c r="M30" i="48"/>
  <c r="E30" i="48"/>
  <c r="L30" i="48"/>
  <c r="I29" i="48"/>
  <c r="H29" i="48"/>
  <c r="G29" i="48"/>
  <c r="E29" i="48"/>
  <c r="L29" i="48"/>
  <c r="F29" i="48"/>
  <c r="M29" i="48" s="1"/>
  <c r="W28" i="48"/>
  <c r="F28" i="48"/>
  <c r="M28" i="48"/>
  <c r="I28" i="48"/>
  <c r="H28" i="48"/>
  <c r="G28" i="48"/>
  <c r="E28" i="48"/>
  <c r="L28" i="48" s="1"/>
  <c r="I27" i="48"/>
  <c r="H27" i="48"/>
  <c r="G27" i="48"/>
  <c r="F27" i="48"/>
  <c r="M27" i="48"/>
  <c r="E27" i="48"/>
  <c r="L27" i="48"/>
  <c r="W26" i="48"/>
  <c r="I26" i="48"/>
  <c r="H26" i="48"/>
  <c r="G26" i="48"/>
  <c r="F26" i="48"/>
  <c r="E26" i="48"/>
  <c r="I25" i="48"/>
  <c r="H25" i="48"/>
  <c r="G25" i="48"/>
  <c r="F25" i="48"/>
  <c r="M25" i="48" s="1"/>
  <c r="E25" i="48"/>
  <c r="L25" i="48"/>
  <c r="I24" i="48"/>
  <c r="X24" i="48" s="1"/>
  <c r="W24" i="48"/>
  <c r="H24" i="48"/>
  <c r="G24" i="48"/>
  <c r="M24" i="48" s="1"/>
  <c r="F24" i="48"/>
  <c r="E24" i="48"/>
  <c r="W23" i="48"/>
  <c r="I23" i="48"/>
  <c r="H23" i="48"/>
  <c r="G23" i="48"/>
  <c r="F23" i="48"/>
  <c r="M23" i="48" s="1"/>
  <c r="E23" i="48"/>
  <c r="L23" i="48"/>
  <c r="W22" i="48"/>
  <c r="F22" i="48"/>
  <c r="G22" i="48"/>
  <c r="M22" i="48"/>
  <c r="I22" i="48"/>
  <c r="X22" i="48" s="1"/>
  <c r="H22" i="48"/>
  <c r="E22" i="48"/>
  <c r="L22" i="48"/>
  <c r="I21" i="48"/>
  <c r="X21" i="48"/>
  <c r="W21" i="48"/>
  <c r="H21" i="48"/>
  <c r="G21" i="48"/>
  <c r="F21" i="48"/>
  <c r="M21" i="48"/>
  <c r="E21" i="48"/>
  <c r="L21" i="48" s="1"/>
  <c r="W20" i="48"/>
  <c r="F20" i="48"/>
  <c r="G20" i="48"/>
  <c r="L20" i="48" s="1"/>
  <c r="I20" i="48"/>
  <c r="X20" i="48"/>
  <c r="H20" i="48"/>
  <c r="E20" i="48"/>
  <c r="I19" i="48"/>
  <c r="H19" i="48"/>
  <c r="G19" i="48"/>
  <c r="F19" i="48"/>
  <c r="M19" i="48"/>
  <c r="E19" i="48"/>
  <c r="L19" i="48" s="1"/>
  <c r="I18" i="48"/>
  <c r="X18" i="48"/>
  <c r="W18" i="48"/>
  <c r="H18" i="48"/>
  <c r="G18" i="48"/>
  <c r="E18" i="48"/>
  <c r="L18" i="48"/>
  <c r="F18" i="48"/>
  <c r="I17" i="48"/>
  <c r="X17" i="48" s="1"/>
  <c r="H17" i="48"/>
  <c r="G17" i="48"/>
  <c r="F17" i="48"/>
  <c r="M17" i="48" s="1"/>
  <c r="E17" i="48"/>
  <c r="L17" i="48" s="1"/>
  <c r="I16" i="48"/>
  <c r="X16" i="48" s="1"/>
  <c r="W16" i="48"/>
  <c r="H16" i="48"/>
  <c r="G16" i="48"/>
  <c r="F16" i="48"/>
  <c r="M16" i="48"/>
  <c r="E16" i="48"/>
  <c r="I15" i="48"/>
  <c r="H15" i="48"/>
  <c r="H10" i="48"/>
  <c r="H11" i="48"/>
  <c r="H12" i="48"/>
  <c r="H13" i="48"/>
  <c r="H14" i="48"/>
  <c r="G15" i="48"/>
  <c r="F15" i="48"/>
  <c r="M15" i="48" s="1"/>
  <c r="E15" i="48"/>
  <c r="L15" i="48" s="1"/>
  <c r="W14" i="48"/>
  <c r="I14" i="48"/>
  <c r="X14" i="48"/>
  <c r="G14" i="48"/>
  <c r="F14" i="48"/>
  <c r="E14" i="48"/>
  <c r="E10" i="48"/>
  <c r="E11" i="48"/>
  <c r="E12" i="48"/>
  <c r="E109" i="48" s="1"/>
  <c r="E13" i="48"/>
  <c r="I13" i="48"/>
  <c r="X13" i="48"/>
  <c r="W13" i="48"/>
  <c r="G13" i="48"/>
  <c r="L13" i="48" s="1"/>
  <c r="F13" i="48"/>
  <c r="M13" i="48"/>
  <c r="W12" i="48"/>
  <c r="F12" i="48"/>
  <c r="G12" i="48"/>
  <c r="I12" i="48"/>
  <c r="I10" i="48"/>
  <c r="I111" i="48" s="1"/>
  <c r="I115" i="48" s="1"/>
  <c r="K115" i="48" s="1"/>
  <c r="I11" i="48"/>
  <c r="G11" i="48"/>
  <c r="L11" i="48" s="1"/>
  <c r="F11" i="48"/>
  <c r="M11" i="48" s="1"/>
  <c r="W10" i="48"/>
  <c r="G10" i="48"/>
  <c r="F10" i="48"/>
  <c r="K109" i="47"/>
  <c r="J108" i="47"/>
  <c r="M108" i="47"/>
  <c r="L108" i="47"/>
  <c r="I108" i="47"/>
  <c r="H108" i="47"/>
  <c r="G108" i="47"/>
  <c r="J107" i="47"/>
  <c r="W107" i="47" s="1"/>
  <c r="I107" i="47"/>
  <c r="H107" i="47"/>
  <c r="G107" i="47"/>
  <c r="F107" i="47"/>
  <c r="M107" i="47" s="1"/>
  <c r="E107" i="47"/>
  <c r="L107" i="47" s="1"/>
  <c r="J106" i="47"/>
  <c r="W106" i="47"/>
  <c r="F106" i="47"/>
  <c r="M106" i="47" s="1"/>
  <c r="L106" i="47"/>
  <c r="I106" i="47"/>
  <c r="H106" i="47"/>
  <c r="G106" i="47"/>
  <c r="J105" i="47"/>
  <c r="W105" i="47" s="1"/>
  <c r="F105" i="47"/>
  <c r="M105" i="47" s="1"/>
  <c r="I105" i="47"/>
  <c r="H105" i="47"/>
  <c r="G105" i="47"/>
  <c r="E105" i="47"/>
  <c r="L105" i="47" s="1"/>
  <c r="J104" i="47"/>
  <c r="I104" i="47"/>
  <c r="E104" i="47"/>
  <c r="L104" i="47" s="1"/>
  <c r="H104" i="47"/>
  <c r="G104" i="47"/>
  <c r="F104" i="47"/>
  <c r="M104" i="47" s="1"/>
  <c r="J103" i="47"/>
  <c r="W103" i="47" s="1"/>
  <c r="F103" i="47"/>
  <c r="M103" i="47" s="1"/>
  <c r="I103" i="47"/>
  <c r="H103" i="47"/>
  <c r="G103" i="47"/>
  <c r="E103" i="47"/>
  <c r="L103" i="47" s="1"/>
  <c r="J102" i="47"/>
  <c r="I102" i="47"/>
  <c r="E102" i="47"/>
  <c r="L102" i="47" s="1"/>
  <c r="H102" i="47"/>
  <c r="G102" i="47"/>
  <c r="F102" i="47"/>
  <c r="M102" i="47" s="1"/>
  <c r="J101" i="47"/>
  <c r="W101" i="47" s="1"/>
  <c r="F101" i="47"/>
  <c r="M101" i="47" s="1"/>
  <c r="I101" i="47"/>
  <c r="H101" i="47"/>
  <c r="G101" i="47"/>
  <c r="E101" i="47"/>
  <c r="L101" i="47" s="1"/>
  <c r="J100" i="47"/>
  <c r="I100" i="47"/>
  <c r="E100" i="47"/>
  <c r="L100" i="47" s="1"/>
  <c r="H100" i="47"/>
  <c r="G100" i="47"/>
  <c r="F100" i="47"/>
  <c r="M100" i="47" s="1"/>
  <c r="J99" i="47"/>
  <c r="W99" i="47" s="1"/>
  <c r="F99" i="47"/>
  <c r="M99" i="47" s="1"/>
  <c r="I99" i="47"/>
  <c r="H99" i="47"/>
  <c r="E99" i="47"/>
  <c r="L99" i="47" s="1"/>
  <c r="J98" i="47"/>
  <c r="W98" i="47" s="1"/>
  <c r="I98" i="47"/>
  <c r="H98" i="47"/>
  <c r="G98" i="47"/>
  <c r="F98" i="47"/>
  <c r="M98" i="47" s="1"/>
  <c r="E98" i="47"/>
  <c r="L98" i="47" s="1"/>
  <c r="J97" i="47"/>
  <c r="E97" i="47"/>
  <c r="L97" i="47" s="1"/>
  <c r="I97" i="47"/>
  <c r="H97" i="47"/>
  <c r="F97" i="47"/>
  <c r="M97" i="47" s="1"/>
  <c r="J96" i="47"/>
  <c r="W96" i="47" s="1"/>
  <c r="F96" i="47"/>
  <c r="M96" i="47" s="1"/>
  <c r="I96" i="47"/>
  <c r="H96" i="47"/>
  <c r="G96" i="47"/>
  <c r="E96" i="47"/>
  <c r="L96" i="47" s="1"/>
  <c r="E95" i="47"/>
  <c r="L95" i="47" s="1"/>
  <c r="J95" i="47"/>
  <c r="W95" i="47" s="1"/>
  <c r="I95" i="47"/>
  <c r="H95" i="47"/>
  <c r="G95" i="47"/>
  <c r="F95" i="47"/>
  <c r="M95" i="47" s="1"/>
  <c r="J94" i="47"/>
  <c r="W94" i="47" s="1"/>
  <c r="F94" i="47"/>
  <c r="M94" i="47"/>
  <c r="I94" i="47"/>
  <c r="H94" i="47"/>
  <c r="G94" i="47"/>
  <c r="E94" i="47"/>
  <c r="L94" i="47" s="1"/>
  <c r="E93" i="47"/>
  <c r="L93" i="47" s="1"/>
  <c r="J93" i="47"/>
  <c r="W93" i="47" s="1"/>
  <c r="I93" i="47"/>
  <c r="H93" i="47"/>
  <c r="G93" i="47"/>
  <c r="F93" i="47"/>
  <c r="M93" i="47" s="1"/>
  <c r="J92" i="47"/>
  <c r="W92" i="47" s="1"/>
  <c r="F92" i="47"/>
  <c r="G92" i="47"/>
  <c r="I92" i="47"/>
  <c r="H92" i="47"/>
  <c r="E92" i="47"/>
  <c r="L92" i="47" s="1"/>
  <c r="E91" i="47"/>
  <c r="L91" i="47"/>
  <c r="J91" i="47"/>
  <c r="W91" i="47" s="1"/>
  <c r="I91" i="47"/>
  <c r="H91" i="47"/>
  <c r="G91" i="47"/>
  <c r="F91" i="47"/>
  <c r="J90" i="47"/>
  <c r="W90" i="47" s="1"/>
  <c r="F90" i="47"/>
  <c r="M90" i="47" s="1"/>
  <c r="G90" i="47"/>
  <c r="I90" i="47"/>
  <c r="H90" i="47"/>
  <c r="E90" i="47"/>
  <c r="L90" i="47" s="1"/>
  <c r="J89" i="47"/>
  <c r="W89" i="47" s="1"/>
  <c r="I89" i="47"/>
  <c r="H89" i="47"/>
  <c r="G89" i="47"/>
  <c r="E89" i="47"/>
  <c r="F89" i="47"/>
  <c r="M89" i="47" s="1"/>
  <c r="J88" i="47"/>
  <c r="W88" i="47" s="1"/>
  <c r="F88" i="47"/>
  <c r="G88" i="47"/>
  <c r="I88" i="47"/>
  <c r="H88" i="47"/>
  <c r="E88" i="47"/>
  <c r="M87" i="47"/>
  <c r="L87" i="47"/>
  <c r="J87" i="47"/>
  <c r="W87" i="47" s="1"/>
  <c r="H87" i="47"/>
  <c r="J86" i="47"/>
  <c r="F86" i="47"/>
  <c r="M86" i="47" s="1"/>
  <c r="G86" i="47"/>
  <c r="I86" i="47"/>
  <c r="H86" i="47"/>
  <c r="E86" i="47"/>
  <c r="L86" i="47" s="1"/>
  <c r="J85" i="47"/>
  <c r="W85" i="47" s="1"/>
  <c r="I85" i="47"/>
  <c r="H85" i="47"/>
  <c r="G85" i="47"/>
  <c r="E85" i="47"/>
  <c r="L85" i="47" s="1"/>
  <c r="F85" i="47"/>
  <c r="M85" i="47" s="1"/>
  <c r="J84" i="47"/>
  <c r="F84" i="47"/>
  <c r="M84" i="47" s="1"/>
  <c r="G84" i="47"/>
  <c r="I84" i="47"/>
  <c r="H84" i="47"/>
  <c r="E84" i="47"/>
  <c r="L84" i="47" s="1"/>
  <c r="J83" i="47"/>
  <c r="X83" i="47" s="1"/>
  <c r="I83" i="47"/>
  <c r="E83" i="47"/>
  <c r="L83" i="47" s="1"/>
  <c r="H83" i="47"/>
  <c r="G83" i="47"/>
  <c r="F83" i="47"/>
  <c r="M83" i="47" s="1"/>
  <c r="J82" i="47"/>
  <c r="W82" i="47" s="1"/>
  <c r="F82" i="47"/>
  <c r="M82" i="47" s="1"/>
  <c r="G82" i="47"/>
  <c r="I82" i="47"/>
  <c r="H82" i="47"/>
  <c r="E82" i="47"/>
  <c r="L82" i="47" s="1"/>
  <c r="J81" i="47"/>
  <c r="W81" i="47" s="1"/>
  <c r="I81" i="47"/>
  <c r="H81" i="47"/>
  <c r="G81" i="47"/>
  <c r="E81" i="47"/>
  <c r="L81" i="47" s="1"/>
  <c r="F81" i="47"/>
  <c r="M81" i="47"/>
  <c r="J80" i="47"/>
  <c r="W80" i="47" s="1"/>
  <c r="F80" i="47"/>
  <c r="M80" i="47" s="1"/>
  <c r="I80" i="47"/>
  <c r="H80" i="47"/>
  <c r="G80" i="47"/>
  <c r="E80" i="47"/>
  <c r="J79" i="47"/>
  <c r="I79" i="47"/>
  <c r="H79" i="47"/>
  <c r="G79" i="47"/>
  <c r="E79" i="47"/>
  <c r="F79" i="47"/>
  <c r="M79" i="47" s="1"/>
  <c r="J78" i="47"/>
  <c r="W78" i="47" s="1"/>
  <c r="F78" i="47"/>
  <c r="M78" i="47"/>
  <c r="I78" i="47"/>
  <c r="H78" i="47"/>
  <c r="G78" i="47"/>
  <c r="E78" i="47"/>
  <c r="I77" i="47"/>
  <c r="X77" i="47" s="1"/>
  <c r="W77" i="47"/>
  <c r="H77" i="47"/>
  <c r="G77" i="47"/>
  <c r="M77" i="47" s="1"/>
  <c r="E77" i="47"/>
  <c r="J76" i="47"/>
  <c r="X76" i="47" s="1"/>
  <c r="I76" i="47"/>
  <c r="H76" i="47"/>
  <c r="G76" i="47"/>
  <c r="E76" i="47"/>
  <c r="L76" i="47" s="1"/>
  <c r="F76" i="47"/>
  <c r="M76" i="47" s="1"/>
  <c r="J75" i="47"/>
  <c r="F75" i="47"/>
  <c r="M75" i="47" s="1"/>
  <c r="G75" i="47"/>
  <c r="I75" i="47"/>
  <c r="H75" i="47"/>
  <c r="E75" i="47"/>
  <c r="L75" i="47"/>
  <c r="E74" i="47"/>
  <c r="L74" i="47" s="1"/>
  <c r="J74" i="47"/>
  <c r="X74" i="47"/>
  <c r="I74" i="47"/>
  <c r="H74" i="47"/>
  <c r="G74" i="47"/>
  <c r="F74" i="47"/>
  <c r="M74" i="47" s="1"/>
  <c r="J73" i="47"/>
  <c r="X73" i="47" s="1"/>
  <c r="F73" i="47"/>
  <c r="G73" i="47"/>
  <c r="I73" i="47"/>
  <c r="H73" i="47"/>
  <c r="E73" i="47"/>
  <c r="J72" i="47"/>
  <c r="W72" i="47" s="1"/>
  <c r="I72" i="47"/>
  <c r="H72" i="47"/>
  <c r="G72" i="47"/>
  <c r="E72" i="47"/>
  <c r="L72" i="47" s="1"/>
  <c r="F72" i="47"/>
  <c r="M72" i="47" s="1"/>
  <c r="J71" i="47"/>
  <c r="W71" i="47" s="1"/>
  <c r="F71" i="47"/>
  <c r="M71" i="47" s="1"/>
  <c r="I71" i="47"/>
  <c r="H71" i="47"/>
  <c r="G71" i="47"/>
  <c r="E71" i="47"/>
  <c r="L71" i="47" s="1"/>
  <c r="E70" i="47"/>
  <c r="L70" i="47" s="1"/>
  <c r="J70" i="47"/>
  <c r="W70" i="47" s="1"/>
  <c r="I70" i="47"/>
  <c r="H70" i="47"/>
  <c r="G70" i="47"/>
  <c r="F70" i="47"/>
  <c r="M70" i="47" s="1"/>
  <c r="J69" i="47"/>
  <c r="F69" i="47"/>
  <c r="G69" i="47"/>
  <c r="I69" i="47"/>
  <c r="H69" i="47"/>
  <c r="E69" i="47"/>
  <c r="L69" i="47" s="1"/>
  <c r="J68" i="47"/>
  <c r="X68" i="47"/>
  <c r="I68" i="47"/>
  <c r="H68" i="47"/>
  <c r="G68" i="47"/>
  <c r="E68" i="47"/>
  <c r="L68" i="47" s="1"/>
  <c r="F68" i="47"/>
  <c r="M68" i="47" s="1"/>
  <c r="J67" i="47"/>
  <c r="W67" i="47" s="1"/>
  <c r="F67" i="47"/>
  <c r="M67" i="47" s="1"/>
  <c r="G67" i="47"/>
  <c r="I67" i="47"/>
  <c r="H67" i="47"/>
  <c r="E67" i="47"/>
  <c r="L67" i="47" s="1"/>
  <c r="J66" i="47"/>
  <c r="I66" i="47"/>
  <c r="F66" i="47"/>
  <c r="M66" i="47" s="1"/>
  <c r="H66" i="47"/>
  <c r="G66" i="47"/>
  <c r="E66" i="47"/>
  <c r="J65" i="47"/>
  <c r="X65" i="47" s="1"/>
  <c r="I65" i="47"/>
  <c r="H65" i="47"/>
  <c r="G65" i="47"/>
  <c r="F65" i="47"/>
  <c r="M65" i="47" s="1"/>
  <c r="E65" i="47"/>
  <c r="L65" i="47" s="1"/>
  <c r="J64" i="47"/>
  <c r="X64" i="47" s="1"/>
  <c r="I64" i="47"/>
  <c r="H64" i="47"/>
  <c r="G64" i="47"/>
  <c r="E64" i="47"/>
  <c r="L64" i="47" s="1"/>
  <c r="F64" i="47"/>
  <c r="M64" i="47" s="1"/>
  <c r="J63" i="47"/>
  <c r="W63" i="47" s="1"/>
  <c r="F63" i="47"/>
  <c r="M63" i="47" s="1"/>
  <c r="G63" i="47"/>
  <c r="I63" i="47"/>
  <c r="H63" i="47"/>
  <c r="E63" i="47"/>
  <c r="L63" i="47" s="1"/>
  <c r="J62" i="47"/>
  <c r="I62" i="47"/>
  <c r="F62" i="47"/>
  <c r="G62" i="47"/>
  <c r="H62" i="47"/>
  <c r="E62" i="47"/>
  <c r="L62" i="47" s="1"/>
  <c r="I61" i="47"/>
  <c r="X61" i="47" s="1"/>
  <c r="W61" i="47"/>
  <c r="M61" i="47"/>
  <c r="H61" i="47"/>
  <c r="E61" i="47"/>
  <c r="L61" i="47"/>
  <c r="J60" i="47"/>
  <c r="W60" i="47" s="1"/>
  <c r="I60" i="47"/>
  <c r="H60" i="47"/>
  <c r="G60" i="47"/>
  <c r="F60" i="47"/>
  <c r="M60" i="47" s="1"/>
  <c r="E60" i="47"/>
  <c r="L60" i="47" s="1"/>
  <c r="J59" i="47"/>
  <c r="W59" i="47" s="1"/>
  <c r="I59" i="47"/>
  <c r="H59" i="47"/>
  <c r="G59" i="47"/>
  <c r="F59" i="47"/>
  <c r="M59" i="47"/>
  <c r="E59" i="47"/>
  <c r="L59" i="47" s="1"/>
  <c r="J58" i="47"/>
  <c r="F58" i="47"/>
  <c r="M58" i="47" s="1"/>
  <c r="G58" i="47"/>
  <c r="I58" i="47"/>
  <c r="H58" i="47"/>
  <c r="E58" i="47"/>
  <c r="L58" i="47" s="1"/>
  <c r="J57" i="47"/>
  <c r="W57" i="47" s="1"/>
  <c r="I57" i="47"/>
  <c r="H57" i="47"/>
  <c r="G57" i="47"/>
  <c r="E57" i="47"/>
  <c r="L57" i="47" s="1"/>
  <c r="F57" i="47"/>
  <c r="M57" i="47" s="1"/>
  <c r="J56" i="47"/>
  <c r="X56" i="47" s="1"/>
  <c r="I56" i="47"/>
  <c r="H56" i="47"/>
  <c r="G56" i="47"/>
  <c r="F56" i="47"/>
  <c r="M56" i="47" s="1"/>
  <c r="E56" i="47"/>
  <c r="L56" i="47" s="1"/>
  <c r="J55" i="47"/>
  <c r="I55" i="47"/>
  <c r="H55" i="47"/>
  <c r="G55" i="47"/>
  <c r="F55" i="47"/>
  <c r="M55" i="47" s="1"/>
  <c r="E55" i="47"/>
  <c r="L55" i="47" s="1"/>
  <c r="J54" i="47"/>
  <c r="W54" i="47" s="1"/>
  <c r="I54" i="47"/>
  <c r="H54" i="47"/>
  <c r="G54" i="47"/>
  <c r="E54" i="47"/>
  <c r="F54" i="47"/>
  <c r="J53" i="47"/>
  <c r="W53" i="47" s="1"/>
  <c r="F53" i="47"/>
  <c r="M53" i="47" s="1"/>
  <c r="G53" i="47"/>
  <c r="I53" i="47"/>
  <c r="H53" i="47"/>
  <c r="E53" i="47"/>
  <c r="L53" i="47"/>
  <c r="J52" i="47"/>
  <c r="X52" i="47" s="1"/>
  <c r="I52" i="47"/>
  <c r="H52" i="47"/>
  <c r="G52" i="47"/>
  <c r="E52" i="47"/>
  <c r="F52" i="47"/>
  <c r="M52" i="47"/>
  <c r="J51" i="47"/>
  <c r="W51" i="47" s="1"/>
  <c r="F51" i="47"/>
  <c r="G51" i="47"/>
  <c r="I51" i="47"/>
  <c r="H51" i="47"/>
  <c r="E51" i="47"/>
  <c r="J50" i="47"/>
  <c r="X50" i="47" s="1"/>
  <c r="I50" i="47"/>
  <c r="H50" i="47"/>
  <c r="G50" i="47"/>
  <c r="E50" i="47"/>
  <c r="L50" i="47" s="1"/>
  <c r="F50" i="47"/>
  <c r="M50" i="47"/>
  <c r="J49" i="47"/>
  <c r="W49" i="47" s="1"/>
  <c r="F49" i="47"/>
  <c r="M49" i="47" s="1"/>
  <c r="G49" i="47"/>
  <c r="I49" i="47"/>
  <c r="H49" i="47"/>
  <c r="E49" i="47"/>
  <c r="L49" i="47" s="1"/>
  <c r="J48" i="47"/>
  <c r="X48" i="47" s="1"/>
  <c r="I48" i="47"/>
  <c r="H48" i="47"/>
  <c r="G48" i="47"/>
  <c r="E48" i="47"/>
  <c r="F48" i="47"/>
  <c r="M48" i="47" s="1"/>
  <c r="J47" i="47"/>
  <c r="F47" i="47"/>
  <c r="G47" i="47"/>
  <c r="I47" i="47"/>
  <c r="H47" i="47"/>
  <c r="E47" i="47"/>
  <c r="L47" i="47" s="1"/>
  <c r="J46" i="47"/>
  <c r="W46" i="47" s="1"/>
  <c r="I46" i="47"/>
  <c r="H46" i="47"/>
  <c r="G46" i="47"/>
  <c r="E46" i="47"/>
  <c r="L46" i="47" s="1"/>
  <c r="F46" i="47"/>
  <c r="M46" i="47" s="1"/>
  <c r="J45" i="47"/>
  <c r="X45" i="47" s="1"/>
  <c r="F45" i="47"/>
  <c r="M45" i="47"/>
  <c r="G45" i="47"/>
  <c r="I45" i="47"/>
  <c r="H45" i="47"/>
  <c r="E45" i="47"/>
  <c r="J44" i="47"/>
  <c r="W44" i="47" s="1"/>
  <c r="I44" i="47"/>
  <c r="H44" i="47"/>
  <c r="G44" i="47"/>
  <c r="E44" i="47"/>
  <c r="L44" i="47" s="1"/>
  <c r="F44" i="47"/>
  <c r="M44" i="47" s="1"/>
  <c r="J43" i="47"/>
  <c r="F43" i="47"/>
  <c r="M43" i="47" s="1"/>
  <c r="G43" i="47"/>
  <c r="I43" i="47"/>
  <c r="H43" i="47"/>
  <c r="E43" i="47"/>
  <c r="L43" i="47" s="1"/>
  <c r="J42" i="47"/>
  <c r="X42" i="47" s="1"/>
  <c r="I42" i="47"/>
  <c r="H42" i="47"/>
  <c r="G42" i="47"/>
  <c r="E42" i="47"/>
  <c r="F42" i="47"/>
  <c r="M42" i="47"/>
  <c r="J41" i="47"/>
  <c r="W41" i="47" s="1"/>
  <c r="F41" i="47"/>
  <c r="M41" i="47" s="1"/>
  <c r="G41" i="47"/>
  <c r="I41" i="47"/>
  <c r="H41" i="47"/>
  <c r="E41" i="47"/>
  <c r="L41" i="47" s="1"/>
  <c r="J40" i="47"/>
  <c r="W40" i="47"/>
  <c r="I40" i="47"/>
  <c r="H40" i="47"/>
  <c r="G40" i="47"/>
  <c r="E40" i="47"/>
  <c r="L40" i="47" s="1"/>
  <c r="F40" i="47"/>
  <c r="M40" i="47" s="1"/>
  <c r="J39" i="47"/>
  <c r="W39" i="47" s="1"/>
  <c r="F39" i="47"/>
  <c r="M39" i="47" s="1"/>
  <c r="G39" i="47"/>
  <c r="I39" i="47"/>
  <c r="H39" i="47"/>
  <c r="E39" i="47"/>
  <c r="L39" i="47"/>
  <c r="J38" i="47"/>
  <c r="W38" i="47" s="1"/>
  <c r="I38" i="47"/>
  <c r="H38" i="47"/>
  <c r="G38" i="47"/>
  <c r="E38" i="47"/>
  <c r="F38" i="47"/>
  <c r="M38" i="47" s="1"/>
  <c r="J37" i="47"/>
  <c r="F37" i="47"/>
  <c r="G37" i="47"/>
  <c r="I37" i="47"/>
  <c r="H37" i="47"/>
  <c r="E37" i="47"/>
  <c r="J36" i="47"/>
  <c r="W36" i="47" s="1"/>
  <c r="I36" i="47"/>
  <c r="H36" i="47"/>
  <c r="G36" i="47"/>
  <c r="E36" i="47"/>
  <c r="L36" i="47" s="1"/>
  <c r="F36" i="47"/>
  <c r="M36" i="47" s="1"/>
  <c r="J35" i="47"/>
  <c r="X35" i="47" s="1"/>
  <c r="F35" i="47"/>
  <c r="M35" i="47" s="1"/>
  <c r="I35" i="47"/>
  <c r="H35" i="47"/>
  <c r="G35" i="47"/>
  <c r="E35" i="47"/>
  <c r="L35" i="47" s="1"/>
  <c r="E34" i="47"/>
  <c r="L34" i="47" s="1"/>
  <c r="J34" i="47"/>
  <c r="X34" i="47" s="1"/>
  <c r="I34" i="47"/>
  <c r="H34" i="47"/>
  <c r="G34" i="47"/>
  <c r="F34" i="47"/>
  <c r="M34" i="47" s="1"/>
  <c r="J33" i="47"/>
  <c r="W33" i="47" s="1"/>
  <c r="F33" i="47"/>
  <c r="M33" i="47" s="1"/>
  <c r="I33" i="47"/>
  <c r="H33" i="47"/>
  <c r="G33" i="47"/>
  <c r="E33" i="47"/>
  <c r="L33" i="47" s="1"/>
  <c r="J32" i="47"/>
  <c r="W32" i="47" s="1"/>
  <c r="I32" i="47"/>
  <c r="H32" i="47"/>
  <c r="G32" i="47"/>
  <c r="E32" i="47"/>
  <c r="L32" i="47" s="1"/>
  <c r="F32" i="47"/>
  <c r="M32" i="47" s="1"/>
  <c r="J31" i="47"/>
  <c r="W31" i="47"/>
  <c r="F31" i="47"/>
  <c r="M31" i="47" s="1"/>
  <c r="G31" i="47"/>
  <c r="I31" i="47"/>
  <c r="H31" i="47"/>
  <c r="E31" i="47"/>
  <c r="L31" i="47" s="1"/>
  <c r="J30" i="47"/>
  <c r="W30" i="47" s="1"/>
  <c r="I30" i="47"/>
  <c r="H30" i="47"/>
  <c r="G30" i="47"/>
  <c r="E30" i="47"/>
  <c r="F30" i="47"/>
  <c r="M30" i="47" s="1"/>
  <c r="J29" i="47"/>
  <c r="X29" i="47"/>
  <c r="F29" i="47"/>
  <c r="M29" i="47" s="1"/>
  <c r="G29" i="47"/>
  <c r="I29" i="47"/>
  <c r="H29" i="47"/>
  <c r="E29" i="47"/>
  <c r="L29" i="47" s="1"/>
  <c r="J28" i="47"/>
  <c r="W28" i="47" s="1"/>
  <c r="I28" i="47"/>
  <c r="H28" i="47"/>
  <c r="G28" i="47"/>
  <c r="E28" i="47"/>
  <c r="L28" i="47" s="1"/>
  <c r="F28" i="47"/>
  <c r="M28" i="47" s="1"/>
  <c r="J27" i="47"/>
  <c r="F27" i="47"/>
  <c r="M27" i="47" s="1"/>
  <c r="G27" i="47"/>
  <c r="I27" i="47"/>
  <c r="H27" i="47"/>
  <c r="E27" i="47"/>
  <c r="L27" i="47"/>
  <c r="J26" i="47"/>
  <c r="W26" i="47" s="1"/>
  <c r="I26" i="47"/>
  <c r="H26" i="47"/>
  <c r="G26" i="47"/>
  <c r="E26" i="47"/>
  <c r="L26" i="47" s="1"/>
  <c r="F26" i="47"/>
  <c r="M26" i="47" s="1"/>
  <c r="J25" i="47"/>
  <c r="W25" i="47" s="1"/>
  <c r="F25" i="47"/>
  <c r="G25" i="47"/>
  <c r="I25" i="47"/>
  <c r="H25" i="47"/>
  <c r="E25" i="47"/>
  <c r="J24" i="47"/>
  <c r="W24" i="47" s="1"/>
  <c r="I24" i="47"/>
  <c r="H24" i="47"/>
  <c r="G24" i="47"/>
  <c r="E24" i="47"/>
  <c r="L24" i="47" s="1"/>
  <c r="F24" i="47"/>
  <c r="M24" i="47" s="1"/>
  <c r="J23" i="47"/>
  <c r="W23" i="47" s="1"/>
  <c r="F23" i="47"/>
  <c r="M23" i="47" s="1"/>
  <c r="I23" i="47"/>
  <c r="H23" i="47"/>
  <c r="G23" i="47"/>
  <c r="E23" i="47"/>
  <c r="L23" i="47" s="1"/>
  <c r="J22" i="47"/>
  <c r="W22" i="47"/>
  <c r="I22" i="47"/>
  <c r="H22" i="47"/>
  <c r="G22" i="47"/>
  <c r="E22" i="47"/>
  <c r="F22" i="47"/>
  <c r="M22" i="47" s="1"/>
  <c r="J21" i="47"/>
  <c r="F21" i="47"/>
  <c r="M21" i="47" s="1"/>
  <c r="G21" i="47"/>
  <c r="I21" i="47"/>
  <c r="H21" i="47"/>
  <c r="E21" i="47"/>
  <c r="L21" i="47" s="1"/>
  <c r="J20" i="47"/>
  <c r="X20" i="47" s="1"/>
  <c r="I20" i="47"/>
  <c r="H20" i="47"/>
  <c r="G20" i="47"/>
  <c r="E20" i="47"/>
  <c r="L20" i="47" s="1"/>
  <c r="F20" i="47"/>
  <c r="M20" i="47" s="1"/>
  <c r="J19" i="47"/>
  <c r="X19" i="47" s="1"/>
  <c r="F19" i="47"/>
  <c r="M19" i="47" s="1"/>
  <c r="G19" i="47"/>
  <c r="I19" i="47"/>
  <c r="H19" i="47"/>
  <c r="E19" i="47"/>
  <c r="L19" i="47" s="1"/>
  <c r="J18" i="47"/>
  <c r="W18" i="47" s="1"/>
  <c r="I18" i="47"/>
  <c r="H18" i="47"/>
  <c r="G18" i="47"/>
  <c r="E18" i="47"/>
  <c r="L18" i="47" s="1"/>
  <c r="F18" i="47"/>
  <c r="M18" i="47" s="1"/>
  <c r="J17" i="47"/>
  <c r="X17" i="47" s="1"/>
  <c r="F17" i="47"/>
  <c r="M17" i="47"/>
  <c r="G17" i="47"/>
  <c r="I17" i="47"/>
  <c r="H17" i="47"/>
  <c r="E17" i="47"/>
  <c r="L17" i="47" s="1"/>
  <c r="J16" i="47"/>
  <c r="X16" i="47" s="1"/>
  <c r="I16" i="47"/>
  <c r="H16" i="47"/>
  <c r="G16" i="47"/>
  <c r="E16" i="47"/>
  <c r="F16" i="47"/>
  <c r="J15" i="47"/>
  <c r="W15" i="47" s="1"/>
  <c r="F15" i="47"/>
  <c r="M15" i="47" s="1"/>
  <c r="G15" i="47"/>
  <c r="I15" i="47"/>
  <c r="H15" i="47"/>
  <c r="E15" i="47"/>
  <c r="L15" i="47" s="1"/>
  <c r="J14" i="47"/>
  <c r="X14" i="47" s="1"/>
  <c r="I14" i="47"/>
  <c r="H14" i="47"/>
  <c r="G14" i="47"/>
  <c r="E14" i="47"/>
  <c r="L14" i="47" s="1"/>
  <c r="F14" i="47"/>
  <c r="M14" i="47" s="1"/>
  <c r="J13" i="47"/>
  <c r="W13" i="47"/>
  <c r="F13" i="47"/>
  <c r="M13" i="47" s="1"/>
  <c r="G13" i="47"/>
  <c r="I13" i="47"/>
  <c r="H13" i="47"/>
  <c r="E13" i="47"/>
  <c r="L13" i="47" s="1"/>
  <c r="J12" i="47"/>
  <c r="W12" i="47" s="1"/>
  <c r="I12" i="47"/>
  <c r="H12" i="47"/>
  <c r="G12" i="47"/>
  <c r="E12" i="47"/>
  <c r="L12" i="47" s="1"/>
  <c r="F12" i="47"/>
  <c r="M12" i="47"/>
  <c r="J11" i="47"/>
  <c r="F11" i="47"/>
  <c r="M11" i="47" s="1"/>
  <c r="G11" i="47"/>
  <c r="I11" i="47"/>
  <c r="H11" i="47"/>
  <c r="E11" i="47"/>
  <c r="L11" i="47" s="1"/>
  <c r="J10" i="47"/>
  <c r="J114" i="47" s="1"/>
  <c r="L114" i="47" s="1"/>
  <c r="I10" i="47"/>
  <c r="I116" i="47" s="1"/>
  <c r="K116" i="47" s="1"/>
  <c r="H10" i="47"/>
  <c r="G10" i="47"/>
  <c r="F10" i="47"/>
  <c r="F109" i="47" s="1"/>
  <c r="E10" i="47"/>
  <c r="L10" i="47" s="1"/>
  <c r="K109" i="46"/>
  <c r="J108" i="46"/>
  <c r="I108" i="46"/>
  <c r="E108" i="46"/>
  <c r="L108" i="46"/>
  <c r="W108" i="46"/>
  <c r="H108" i="46"/>
  <c r="G108" i="46"/>
  <c r="F108" i="46"/>
  <c r="M108" i="46"/>
  <c r="J107" i="46"/>
  <c r="W107" i="46"/>
  <c r="F107" i="46"/>
  <c r="M107" i="46"/>
  <c r="I107" i="46"/>
  <c r="H107" i="46"/>
  <c r="G107" i="46"/>
  <c r="E107" i="46"/>
  <c r="L107" i="46" s="1"/>
  <c r="J106" i="46"/>
  <c r="I106" i="46"/>
  <c r="E106" i="46"/>
  <c r="L106" i="46" s="1"/>
  <c r="H106" i="46"/>
  <c r="G106" i="46"/>
  <c r="F106" i="46"/>
  <c r="M106" i="46" s="1"/>
  <c r="J105" i="46"/>
  <c r="W105" i="46"/>
  <c r="F105" i="46"/>
  <c r="M105" i="46" s="1"/>
  <c r="I105" i="46"/>
  <c r="H105" i="46"/>
  <c r="G105" i="46"/>
  <c r="E105" i="46"/>
  <c r="L105" i="46"/>
  <c r="J104" i="46"/>
  <c r="I104" i="46"/>
  <c r="E104" i="46"/>
  <c r="L104" i="46"/>
  <c r="W104" i="46"/>
  <c r="H104" i="46"/>
  <c r="G104" i="46"/>
  <c r="F104" i="46"/>
  <c r="M104" i="46"/>
  <c r="J103" i="46"/>
  <c r="W103" i="46"/>
  <c r="F103" i="46"/>
  <c r="M103" i="46"/>
  <c r="I103" i="46"/>
  <c r="H103" i="46"/>
  <c r="G103" i="46"/>
  <c r="E103" i="46"/>
  <c r="L103" i="46" s="1"/>
  <c r="J102" i="46"/>
  <c r="I102" i="46"/>
  <c r="X102" i="46"/>
  <c r="E102" i="46"/>
  <c r="L102" i="46"/>
  <c r="W102" i="46"/>
  <c r="H102" i="46"/>
  <c r="G102" i="46"/>
  <c r="F102" i="46"/>
  <c r="M102" i="46"/>
  <c r="J101" i="46"/>
  <c r="F101" i="46"/>
  <c r="M101" i="46"/>
  <c r="I101" i="46"/>
  <c r="H101" i="46"/>
  <c r="G101" i="46"/>
  <c r="E101" i="46"/>
  <c r="L101" i="46" s="1"/>
  <c r="J100" i="46"/>
  <c r="I100" i="46"/>
  <c r="X100" i="46"/>
  <c r="E100" i="46"/>
  <c r="L100" i="46"/>
  <c r="W100" i="46"/>
  <c r="H100" i="46"/>
  <c r="G100" i="46"/>
  <c r="F100" i="46"/>
  <c r="M100" i="46"/>
  <c r="J99" i="46"/>
  <c r="W99" i="46" s="1"/>
  <c r="F99" i="46"/>
  <c r="M99" i="46"/>
  <c r="I99" i="46"/>
  <c r="H99" i="46"/>
  <c r="G99" i="46"/>
  <c r="E99" i="46"/>
  <c r="L99" i="46"/>
  <c r="J98" i="46"/>
  <c r="I98" i="46"/>
  <c r="E98" i="46"/>
  <c r="L98" i="46"/>
  <c r="H98" i="46"/>
  <c r="G98" i="46"/>
  <c r="F98" i="46"/>
  <c r="M98" i="46"/>
  <c r="J97" i="46"/>
  <c r="W97" i="46"/>
  <c r="F97" i="46"/>
  <c r="M97" i="46"/>
  <c r="I97" i="46"/>
  <c r="H97" i="46"/>
  <c r="G97" i="46"/>
  <c r="E97" i="46"/>
  <c r="L97" i="46" s="1"/>
  <c r="J96" i="46"/>
  <c r="I96" i="46"/>
  <c r="X96" i="46"/>
  <c r="E96" i="46"/>
  <c r="L96" i="46"/>
  <c r="W96" i="46"/>
  <c r="H96" i="46"/>
  <c r="G96" i="46"/>
  <c r="F96" i="46"/>
  <c r="M96" i="46"/>
  <c r="J95" i="46"/>
  <c r="W95" i="46" s="1"/>
  <c r="F95" i="46"/>
  <c r="M95" i="46"/>
  <c r="I95" i="46"/>
  <c r="H95" i="46"/>
  <c r="G95" i="46"/>
  <c r="E95" i="46"/>
  <c r="L95" i="46"/>
  <c r="J94" i="46"/>
  <c r="I94" i="46"/>
  <c r="X94" i="46"/>
  <c r="E94" i="46"/>
  <c r="L94" i="46" s="1"/>
  <c r="W94" i="46"/>
  <c r="H94" i="46"/>
  <c r="G94" i="46"/>
  <c r="F94" i="46"/>
  <c r="M94" i="46"/>
  <c r="J93" i="46"/>
  <c r="W93" i="46"/>
  <c r="F93" i="46"/>
  <c r="M93" i="46"/>
  <c r="I93" i="46"/>
  <c r="H93" i="46"/>
  <c r="G93" i="46"/>
  <c r="E93" i="46"/>
  <c r="L93" i="46"/>
  <c r="J92" i="46"/>
  <c r="I92" i="46"/>
  <c r="E92" i="46"/>
  <c r="L92" i="46"/>
  <c r="H92" i="46"/>
  <c r="G92" i="46"/>
  <c r="F92" i="46"/>
  <c r="M92" i="46" s="1"/>
  <c r="J91" i="46"/>
  <c r="W91" i="46"/>
  <c r="F91" i="46"/>
  <c r="M91" i="46" s="1"/>
  <c r="I91" i="46"/>
  <c r="H91" i="46"/>
  <c r="G91" i="46"/>
  <c r="E91" i="46"/>
  <c r="L91" i="46"/>
  <c r="J90" i="46"/>
  <c r="I90" i="46"/>
  <c r="E90" i="46"/>
  <c r="L90" i="46"/>
  <c r="H90" i="46"/>
  <c r="G90" i="46"/>
  <c r="F90" i="46"/>
  <c r="M90" i="46"/>
  <c r="J89" i="46"/>
  <c r="W89" i="46"/>
  <c r="F89" i="46"/>
  <c r="M89" i="46"/>
  <c r="I89" i="46"/>
  <c r="H89" i="46"/>
  <c r="G89" i="46"/>
  <c r="E89" i="46"/>
  <c r="L89" i="46"/>
  <c r="J88" i="46"/>
  <c r="I88" i="46"/>
  <c r="E88" i="46"/>
  <c r="L88" i="46"/>
  <c r="H88" i="46"/>
  <c r="G88" i="46"/>
  <c r="F88" i="46"/>
  <c r="M88" i="46" s="1"/>
  <c r="J87" i="46"/>
  <c r="W87" i="46"/>
  <c r="F87" i="46"/>
  <c r="M87" i="46" s="1"/>
  <c r="I87" i="46"/>
  <c r="H87" i="46"/>
  <c r="G87" i="46"/>
  <c r="E87" i="46"/>
  <c r="L87" i="46"/>
  <c r="J86" i="46"/>
  <c r="X86" i="46" s="1"/>
  <c r="W86" i="46"/>
  <c r="I86" i="46"/>
  <c r="F86" i="46"/>
  <c r="M86" i="46"/>
  <c r="E86" i="46"/>
  <c r="L86" i="46"/>
  <c r="J85" i="46"/>
  <c r="I85" i="46"/>
  <c r="F85" i="46"/>
  <c r="M85" i="46"/>
  <c r="E85" i="46"/>
  <c r="L85" i="46"/>
  <c r="J84" i="46"/>
  <c r="I84" i="46"/>
  <c r="X84" i="46"/>
  <c r="W84" i="46"/>
  <c r="F84" i="46"/>
  <c r="M84" i="46"/>
  <c r="E84" i="46"/>
  <c r="L84" i="46"/>
  <c r="J83" i="46"/>
  <c r="J10" i="46"/>
  <c r="J11" i="46"/>
  <c r="J12" i="46"/>
  <c r="J111" i="46" s="1"/>
  <c r="J115" i="46" s="1"/>
  <c r="L115" i="46" s="1"/>
  <c r="J13" i="46"/>
  <c r="J14" i="46"/>
  <c r="J15" i="46"/>
  <c r="J16" i="46"/>
  <c r="J17" i="46"/>
  <c r="J18" i="46"/>
  <c r="J19" i="46"/>
  <c r="J20" i="46"/>
  <c r="J21" i="46"/>
  <c r="J22" i="46"/>
  <c r="J23" i="46"/>
  <c r="J24" i="46"/>
  <c r="J25" i="46"/>
  <c r="J26" i="46"/>
  <c r="J27" i="46"/>
  <c r="J29" i="46"/>
  <c r="J30" i="46"/>
  <c r="J31" i="46"/>
  <c r="J32" i="46"/>
  <c r="J33" i="46"/>
  <c r="J34" i="46"/>
  <c r="J35" i="46"/>
  <c r="J36" i="46"/>
  <c r="J37" i="46"/>
  <c r="J38" i="46"/>
  <c r="J39" i="46"/>
  <c r="J40" i="46"/>
  <c r="J41" i="46"/>
  <c r="J42" i="46"/>
  <c r="J43" i="46"/>
  <c r="J44" i="46"/>
  <c r="J45" i="46"/>
  <c r="J46" i="46"/>
  <c r="J47" i="46"/>
  <c r="J48" i="46"/>
  <c r="J49" i="46"/>
  <c r="J50" i="46"/>
  <c r="J51" i="46"/>
  <c r="J52" i="46"/>
  <c r="W52" i="46" s="1"/>
  <c r="J53" i="46"/>
  <c r="J54" i="46"/>
  <c r="J55" i="46"/>
  <c r="J56" i="46"/>
  <c r="J57" i="46"/>
  <c r="W57" i="46" s="1"/>
  <c r="J58" i="46"/>
  <c r="J59" i="46"/>
  <c r="J60" i="46"/>
  <c r="W60" i="46" s="1"/>
  <c r="J61" i="46"/>
  <c r="X61" i="46" s="1"/>
  <c r="J62" i="46"/>
  <c r="J63" i="46"/>
  <c r="J64" i="46"/>
  <c r="J65" i="46"/>
  <c r="J66" i="46"/>
  <c r="J67" i="46"/>
  <c r="J68" i="46"/>
  <c r="W68" i="46" s="1"/>
  <c r="J69" i="46"/>
  <c r="X69" i="46" s="1"/>
  <c r="J70" i="46"/>
  <c r="J71" i="46"/>
  <c r="J72" i="46"/>
  <c r="W72" i="46" s="1"/>
  <c r="J73" i="46"/>
  <c r="J74" i="46"/>
  <c r="J75" i="46"/>
  <c r="J76" i="46"/>
  <c r="J77" i="46"/>
  <c r="J78" i="46"/>
  <c r="J79" i="46"/>
  <c r="J80" i="46"/>
  <c r="X80" i="46" s="1"/>
  <c r="J81" i="46"/>
  <c r="W81" i="46" s="1"/>
  <c r="J82" i="46"/>
  <c r="I83" i="46"/>
  <c r="F83" i="46"/>
  <c r="M83" i="46"/>
  <c r="E83" i="46"/>
  <c r="L83" i="46" s="1"/>
  <c r="I82" i="46"/>
  <c r="X82" i="46"/>
  <c r="E82" i="46"/>
  <c r="L82" i="46" s="1"/>
  <c r="W82" i="46"/>
  <c r="H82" i="46"/>
  <c r="G82" i="46"/>
  <c r="F82" i="46"/>
  <c r="M82" i="46"/>
  <c r="F81" i="46"/>
  <c r="M81" i="46" s="1"/>
  <c r="I81" i="46"/>
  <c r="H81" i="46"/>
  <c r="G81" i="46"/>
  <c r="E81" i="46"/>
  <c r="L81" i="46"/>
  <c r="I80" i="46"/>
  <c r="E80" i="46"/>
  <c r="L80" i="46"/>
  <c r="W80" i="46"/>
  <c r="H80" i="46"/>
  <c r="G80" i="46"/>
  <c r="F80" i="46"/>
  <c r="M80" i="46"/>
  <c r="W79" i="46"/>
  <c r="F79" i="46"/>
  <c r="M79" i="46"/>
  <c r="I79" i="46"/>
  <c r="H79" i="46"/>
  <c r="G79" i="46"/>
  <c r="E79" i="46"/>
  <c r="L79" i="46"/>
  <c r="I78" i="46"/>
  <c r="E78" i="46"/>
  <c r="L78" i="46"/>
  <c r="H78" i="46"/>
  <c r="G78" i="46"/>
  <c r="F78" i="46"/>
  <c r="M78" i="46"/>
  <c r="W77" i="46"/>
  <c r="F77" i="46"/>
  <c r="M77" i="46" s="1"/>
  <c r="I77" i="46"/>
  <c r="H77" i="46"/>
  <c r="G77" i="46"/>
  <c r="E77" i="46"/>
  <c r="L77" i="46"/>
  <c r="I76" i="46"/>
  <c r="L76" i="46"/>
  <c r="H76" i="46"/>
  <c r="G76" i="46"/>
  <c r="F76" i="46"/>
  <c r="M76" i="46"/>
  <c r="F75" i="46"/>
  <c r="M75" i="46"/>
  <c r="E75" i="46"/>
  <c r="L75" i="46"/>
  <c r="I75" i="46"/>
  <c r="X75" i="46"/>
  <c r="H75" i="46"/>
  <c r="G75" i="46"/>
  <c r="I74" i="46"/>
  <c r="X74" i="46"/>
  <c r="W74" i="46"/>
  <c r="H74" i="46"/>
  <c r="G74" i="46"/>
  <c r="F74" i="46"/>
  <c r="M74" i="46"/>
  <c r="E74" i="46"/>
  <c r="L74" i="46" s="1"/>
  <c r="F73" i="46"/>
  <c r="M73" i="46"/>
  <c r="E73" i="46"/>
  <c r="L73" i="46" s="1"/>
  <c r="I73" i="46"/>
  <c r="H73" i="46"/>
  <c r="G73" i="46"/>
  <c r="I72" i="46"/>
  <c r="X72" i="46"/>
  <c r="H72" i="46"/>
  <c r="G72" i="46"/>
  <c r="F72" i="46"/>
  <c r="M72" i="46" s="1"/>
  <c r="E72" i="46"/>
  <c r="L72" i="46" s="1"/>
  <c r="F71" i="46"/>
  <c r="M71" i="46"/>
  <c r="E71" i="46"/>
  <c r="L71" i="46" s="1"/>
  <c r="I71" i="46"/>
  <c r="X71" i="46"/>
  <c r="H71" i="46"/>
  <c r="G71" i="46"/>
  <c r="I70" i="46"/>
  <c r="H70" i="46"/>
  <c r="G70" i="46"/>
  <c r="F70" i="46"/>
  <c r="M70" i="46"/>
  <c r="E70" i="46"/>
  <c r="L70" i="46"/>
  <c r="F69" i="46"/>
  <c r="M69" i="46"/>
  <c r="E69" i="46"/>
  <c r="L69" i="46"/>
  <c r="I69" i="46"/>
  <c r="H69" i="46"/>
  <c r="G69" i="46"/>
  <c r="I68" i="46"/>
  <c r="H68" i="46"/>
  <c r="G68" i="46"/>
  <c r="F68" i="46"/>
  <c r="M68" i="46"/>
  <c r="E68" i="46"/>
  <c r="L68" i="46" s="1"/>
  <c r="F67" i="46"/>
  <c r="M67" i="46" s="1"/>
  <c r="E67" i="46"/>
  <c r="L67" i="46" s="1"/>
  <c r="I67" i="46"/>
  <c r="X67" i="46"/>
  <c r="H67" i="46"/>
  <c r="G67" i="46"/>
  <c r="I66" i="46"/>
  <c r="X66" i="46"/>
  <c r="W66" i="46"/>
  <c r="H66" i="46"/>
  <c r="G66" i="46"/>
  <c r="F66" i="46"/>
  <c r="M66" i="46" s="1"/>
  <c r="E66" i="46"/>
  <c r="L66" i="46"/>
  <c r="F65" i="46"/>
  <c r="M65" i="46" s="1"/>
  <c r="E65" i="46"/>
  <c r="L65" i="46"/>
  <c r="I65" i="46"/>
  <c r="H65" i="46"/>
  <c r="G65" i="46"/>
  <c r="I64" i="46"/>
  <c r="X64" i="46"/>
  <c r="H64" i="46"/>
  <c r="G64" i="46"/>
  <c r="F64" i="46"/>
  <c r="M64" i="46"/>
  <c r="E64" i="46"/>
  <c r="L64" i="46" s="1"/>
  <c r="F63" i="46"/>
  <c r="M63" i="46"/>
  <c r="E63" i="46"/>
  <c r="L63" i="46" s="1"/>
  <c r="I63" i="46"/>
  <c r="X63" i="46"/>
  <c r="H63" i="46"/>
  <c r="G63" i="46"/>
  <c r="I62" i="46"/>
  <c r="H62" i="46"/>
  <c r="G62" i="46"/>
  <c r="F62" i="46"/>
  <c r="M62" i="46" s="1"/>
  <c r="E62" i="46"/>
  <c r="L62" i="46"/>
  <c r="F61" i="46"/>
  <c r="M61" i="46" s="1"/>
  <c r="E61" i="46"/>
  <c r="L61" i="46"/>
  <c r="I61" i="46"/>
  <c r="H61" i="46"/>
  <c r="G61" i="46"/>
  <c r="I60" i="46"/>
  <c r="X60" i="46"/>
  <c r="H60" i="46"/>
  <c r="G60" i="46"/>
  <c r="F60" i="46"/>
  <c r="M60" i="46"/>
  <c r="E60" i="46"/>
  <c r="L60" i="46" s="1"/>
  <c r="F59" i="46"/>
  <c r="M59" i="46"/>
  <c r="E59" i="46"/>
  <c r="L59" i="46" s="1"/>
  <c r="I59" i="46"/>
  <c r="X59" i="46"/>
  <c r="H59" i="46"/>
  <c r="G59" i="46"/>
  <c r="W58" i="46"/>
  <c r="F58" i="46"/>
  <c r="M58" i="46"/>
  <c r="I58" i="46"/>
  <c r="X58" i="46" s="1"/>
  <c r="H58" i="46"/>
  <c r="G58" i="46"/>
  <c r="E58" i="46"/>
  <c r="L58" i="46" s="1"/>
  <c r="I57" i="46"/>
  <c r="E57" i="46"/>
  <c r="L57" i="46" s="1"/>
  <c r="H57" i="46"/>
  <c r="G57" i="46"/>
  <c r="F57" i="46"/>
  <c r="M57" i="46" s="1"/>
  <c r="F56" i="46"/>
  <c r="M56" i="46"/>
  <c r="I56" i="46"/>
  <c r="H56" i="46"/>
  <c r="G56" i="46"/>
  <c r="E56" i="46"/>
  <c r="L56" i="46" s="1"/>
  <c r="F55" i="46"/>
  <c r="M55" i="46"/>
  <c r="E55" i="46"/>
  <c r="L55" i="46" s="1"/>
  <c r="W55" i="46"/>
  <c r="I55" i="46"/>
  <c r="H55" i="46"/>
  <c r="G55" i="46"/>
  <c r="L54" i="46"/>
  <c r="I54" i="46"/>
  <c r="X54" i="46"/>
  <c r="H54" i="46"/>
  <c r="G54" i="46"/>
  <c r="F54" i="46"/>
  <c r="M54" i="46"/>
  <c r="I53" i="46"/>
  <c r="H53" i="46"/>
  <c r="G53" i="46"/>
  <c r="F53" i="46"/>
  <c r="M53" i="46" s="1"/>
  <c r="E53" i="46"/>
  <c r="L53" i="46"/>
  <c r="I52" i="46"/>
  <c r="X52" i="46" s="1"/>
  <c r="F52" i="46"/>
  <c r="M52" i="46"/>
  <c r="E52" i="46"/>
  <c r="L52" i="46" s="1"/>
  <c r="H52" i="46"/>
  <c r="G52" i="46"/>
  <c r="E51" i="46"/>
  <c r="L51" i="46" s="1"/>
  <c r="I51" i="46"/>
  <c r="H51" i="46"/>
  <c r="G51" i="46"/>
  <c r="F51" i="46"/>
  <c r="M51" i="46"/>
  <c r="W50" i="46"/>
  <c r="F50" i="46"/>
  <c r="M50" i="46" s="1"/>
  <c r="I50" i="46"/>
  <c r="H50" i="46"/>
  <c r="G50" i="46"/>
  <c r="E50" i="46"/>
  <c r="L50" i="46"/>
  <c r="I49" i="46"/>
  <c r="H49" i="46"/>
  <c r="G49" i="46"/>
  <c r="F49" i="46"/>
  <c r="M49" i="46"/>
  <c r="E49" i="46"/>
  <c r="L49" i="46" s="1"/>
  <c r="I48" i="46"/>
  <c r="X48" i="46"/>
  <c r="W48" i="46"/>
  <c r="F48" i="46"/>
  <c r="M48" i="46"/>
  <c r="E48" i="46"/>
  <c r="L48" i="46" s="1"/>
  <c r="H48" i="46"/>
  <c r="G48" i="46"/>
  <c r="W47" i="46"/>
  <c r="E47" i="46"/>
  <c r="L47" i="46" s="1"/>
  <c r="I47" i="46"/>
  <c r="X47" i="46"/>
  <c r="H47" i="46"/>
  <c r="G47" i="46"/>
  <c r="F47" i="46"/>
  <c r="M47" i="46"/>
  <c r="W46" i="46"/>
  <c r="F46" i="46"/>
  <c r="M46" i="46"/>
  <c r="I46" i="46"/>
  <c r="H46" i="46"/>
  <c r="G46" i="46"/>
  <c r="E46" i="46"/>
  <c r="L46" i="46"/>
  <c r="I45" i="46"/>
  <c r="H45" i="46"/>
  <c r="G45" i="46"/>
  <c r="F45" i="46"/>
  <c r="M45" i="46" s="1"/>
  <c r="E45" i="46"/>
  <c r="L45" i="46"/>
  <c r="F44" i="46"/>
  <c r="M44" i="46" s="1"/>
  <c r="E44" i="46"/>
  <c r="L44" i="46"/>
  <c r="I44" i="46"/>
  <c r="H44" i="46"/>
  <c r="G44" i="46"/>
  <c r="W43" i="46"/>
  <c r="E43" i="46"/>
  <c r="L43" i="46" s="1"/>
  <c r="I43" i="46"/>
  <c r="X43" i="46"/>
  <c r="H43" i="46"/>
  <c r="G43" i="46"/>
  <c r="F43" i="46"/>
  <c r="M43" i="46"/>
  <c r="W42" i="46"/>
  <c r="F42" i="46"/>
  <c r="M42" i="46" s="1"/>
  <c r="I42" i="46"/>
  <c r="H42" i="46"/>
  <c r="G42" i="46"/>
  <c r="E42" i="46"/>
  <c r="L42" i="46"/>
  <c r="I41" i="46"/>
  <c r="H41" i="46"/>
  <c r="G41" i="46"/>
  <c r="G10" i="46"/>
  <c r="G109" i="46" s="1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F41" i="46"/>
  <c r="M41" i="46"/>
  <c r="E41" i="46"/>
  <c r="L41" i="46" s="1"/>
  <c r="W40" i="46"/>
  <c r="F40" i="46"/>
  <c r="M40" i="46"/>
  <c r="E40" i="46"/>
  <c r="L40" i="46" s="1"/>
  <c r="I40" i="46"/>
  <c r="X40" i="46"/>
  <c r="H40" i="46"/>
  <c r="W39" i="46"/>
  <c r="E39" i="46"/>
  <c r="L39" i="46"/>
  <c r="I39" i="46"/>
  <c r="X39" i="46" s="1"/>
  <c r="H39" i="46"/>
  <c r="F39" i="46"/>
  <c r="M39" i="46" s="1"/>
  <c r="W38" i="46"/>
  <c r="I38" i="46"/>
  <c r="X38" i="46"/>
  <c r="H38" i="46"/>
  <c r="F38" i="46"/>
  <c r="M38" i="46"/>
  <c r="E38" i="46"/>
  <c r="L38" i="46" s="1"/>
  <c r="F37" i="46"/>
  <c r="M37" i="46"/>
  <c r="E37" i="46"/>
  <c r="L37" i="46" s="1"/>
  <c r="I37" i="46"/>
  <c r="H37" i="46"/>
  <c r="W36" i="46"/>
  <c r="I36" i="46"/>
  <c r="X36" i="46" s="1"/>
  <c r="H36" i="46"/>
  <c r="F36" i="46"/>
  <c r="M36" i="46" s="1"/>
  <c r="E36" i="46"/>
  <c r="L36" i="46"/>
  <c r="F35" i="46"/>
  <c r="M35" i="46" s="1"/>
  <c r="E35" i="46"/>
  <c r="L35" i="46"/>
  <c r="I35" i="46"/>
  <c r="X35" i="46" s="1"/>
  <c r="H35" i="46"/>
  <c r="I34" i="46"/>
  <c r="X34" i="46"/>
  <c r="W34" i="46"/>
  <c r="H34" i="46"/>
  <c r="F34" i="46"/>
  <c r="M34" i="46"/>
  <c r="E34" i="46"/>
  <c r="L34" i="46" s="1"/>
  <c r="F33" i="46"/>
  <c r="M33" i="46"/>
  <c r="E33" i="46"/>
  <c r="L33" i="46" s="1"/>
  <c r="I33" i="46"/>
  <c r="X33" i="46"/>
  <c r="H33" i="46"/>
  <c r="I32" i="46"/>
  <c r="X32" i="46"/>
  <c r="W32" i="46"/>
  <c r="H32" i="46"/>
  <c r="F32" i="46"/>
  <c r="E32" i="46"/>
  <c r="L32" i="46"/>
  <c r="F31" i="46"/>
  <c r="M31" i="46" s="1"/>
  <c r="E31" i="46"/>
  <c r="L31" i="46"/>
  <c r="I31" i="46"/>
  <c r="X31" i="46" s="1"/>
  <c r="H31" i="46"/>
  <c r="W30" i="46"/>
  <c r="I30" i="46"/>
  <c r="I10" i="46"/>
  <c r="I11" i="46"/>
  <c r="I117" i="46" s="1"/>
  <c r="K117" i="46" s="1"/>
  <c r="I12" i="46"/>
  <c r="I13" i="46"/>
  <c r="I14" i="46"/>
  <c r="I15" i="46"/>
  <c r="X15" i="46" s="1"/>
  <c r="I16" i="46"/>
  <c r="I17" i="46"/>
  <c r="I18" i="46"/>
  <c r="I19" i="46"/>
  <c r="I20" i="46"/>
  <c r="I21" i="46"/>
  <c r="I22" i="46"/>
  <c r="I23" i="46"/>
  <c r="I24" i="46"/>
  <c r="I25" i="46"/>
  <c r="I26" i="46"/>
  <c r="I27" i="46"/>
  <c r="X27" i="46" s="1"/>
  <c r="I29" i="46"/>
  <c r="H30" i="46"/>
  <c r="F30" i="46"/>
  <c r="M30" i="46" s="1"/>
  <c r="E30" i="46"/>
  <c r="L30" i="46"/>
  <c r="F29" i="46"/>
  <c r="M29" i="46" s="1"/>
  <c r="E29" i="46"/>
  <c r="L29" i="46"/>
  <c r="X29" i="46"/>
  <c r="H29" i="46"/>
  <c r="X28" i="46"/>
  <c r="W28" i="46"/>
  <c r="E27" i="46"/>
  <c r="L27" i="46" s="1"/>
  <c r="H27" i="46"/>
  <c r="F27" i="46"/>
  <c r="M27" i="46" s="1"/>
  <c r="W26" i="46"/>
  <c r="H26" i="46"/>
  <c r="F26" i="46"/>
  <c r="M26" i="46" s="1"/>
  <c r="E26" i="46"/>
  <c r="L26" i="46"/>
  <c r="E25" i="46"/>
  <c r="L25" i="46" s="1"/>
  <c r="X25" i="46"/>
  <c r="H25" i="46"/>
  <c r="F25" i="46"/>
  <c r="M25" i="46" s="1"/>
  <c r="W24" i="46"/>
  <c r="X24" i="46"/>
  <c r="H24" i="46"/>
  <c r="F24" i="46"/>
  <c r="M24" i="46" s="1"/>
  <c r="E24" i="46"/>
  <c r="L24" i="46"/>
  <c r="F23" i="46"/>
  <c r="M23" i="46" s="1"/>
  <c r="X23" i="46"/>
  <c r="H23" i="46"/>
  <c r="E23" i="46"/>
  <c r="L23" i="46" s="1"/>
  <c r="W22" i="46"/>
  <c r="X22" i="46"/>
  <c r="H22" i="46"/>
  <c r="F22" i="46"/>
  <c r="M22" i="46"/>
  <c r="E22" i="46"/>
  <c r="L22" i="46" s="1"/>
  <c r="X21" i="46"/>
  <c r="H21" i="46"/>
  <c r="F21" i="46"/>
  <c r="M21" i="46" s="1"/>
  <c r="E21" i="46"/>
  <c r="W20" i="46"/>
  <c r="H20" i="46"/>
  <c r="F20" i="46"/>
  <c r="M20" i="46" s="1"/>
  <c r="E20" i="46"/>
  <c r="L20" i="46"/>
  <c r="F19" i="46"/>
  <c r="M19" i="46" s="1"/>
  <c r="X19" i="46"/>
  <c r="H19" i="46"/>
  <c r="E19" i="46"/>
  <c r="L19" i="46" s="1"/>
  <c r="W18" i="46"/>
  <c r="H18" i="46"/>
  <c r="F18" i="46"/>
  <c r="M18" i="46" s="1"/>
  <c r="E18" i="46"/>
  <c r="L18" i="46"/>
  <c r="F17" i="46"/>
  <c r="M17" i="46" s="1"/>
  <c r="X17" i="46"/>
  <c r="H17" i="46"/>
  <c r="E17" i="46"/>
  <c r="L17" i="46" s="1"/>
  <c r="X16" i="46"/>
  <c r="W16" i="46"/>
  <c r="H16" i="46"/>
  <c r="F16" i="46"/>
  <c r="M16" i="46"/>
  <c r="E16" i="46"/>
  <c r="L16" i="46" s="1"/>
  <c r="H15" i="46"/>
  <c r="F15" i="46"/>
  <c r="M15" i="46" s="1"/>
  <c r="E15" i="46"/>
  <c r="W14" i="46"/>
  <c r="H14" i="46"/>
  <c r="F14" i="46"/>
  <c r="M14" i="46" s="1"/>
  <c r="E14" i="46"/>
  <c r="L14" i="46"/>
  <c r="F13" i="46"/>
  <c r="M13" i="46" s="1"/>
  <c r="X13" i="46"/>
  <c r="H13" i="46"/>
  <c r="E13" i="46"/>
  <c r="H12" i="46"/>
  <c r="F12" i="46"/>
  <c r="E12" i="46"/>
  <c r="H11" i="46"/>
  <c r="F11" i="46"/>
  <c r="E11" i="46"/>
  <c r="W10" i="46"/>
  <c r="H10" i="46"/>
  <c r="F10" i="46"/>
  <c r="E10" i="46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27" i="44"/>
  <c r="I28" i="44"/>
  <c r="I29" i="44"/>
  <c r="I30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43" i="44"/>
  <c r="I44" i="44"/>
  <c r="I45" i="44"/>
  <c r="I46" i="44"/>
  <c r="I47" i="44"/>
  <c r="I48" i="44"/>
  <c r="I49" i="44"/>
  <c r="I50" i="44"/>
  <c r="I51" i="44"/>
  <c r="I52" i="44"/>
  <c r="I53" i="44"/>
  <c r="I54" i="44"/>
  <c r="I55" i="44"/>
  <c r="I56" i="44"/>
  <c r="I57" i="44"/>
  <c r="I58" i="44"/>
  <c r="I59" i="44"/>
  <c r="I60" i="44"/>
  <c r="I61" i="44"/>
  <c r="I62" i="44"/>
  <c r="I63" i="44"/>
  <c r="I64" i="44"/>
  <c r="I65" i="44"/>
  <c r="I66" i="44"/>
  <c r="I67" i="44"/>
  <c r="I68" i="44"/>
  <c r="I69" i="44"/>
  <c r="I70" i="44"/>
  <c r="I71" i="44"/>
  <c r="I72" i="44"/>
  <c r="I73" i="44"/>
  <c r="I74" i="44"/>
  <c r="I75" i="44"/>
  <c r="I76" i="44"/>
  <c r="I77" i="44"/>
  <c r="I78" i="44"/>
  <c r="I79" i="44"/>
  <c r="I80" i="44"/>
  <c r="I81" i="44"/>
  <c r="I82" i="44"/>
  <c r="I83" i="44"/>
  <c r="I84" i="44"/>
  <c r="I85" i="44"/>
  <c r="I86" i="44"/>
  <c r="I87" i="44"/>
  <c r="I88" i="44"/>
  <c r="I89" i="44"/>
  <c r="I90" i="44"/>
  <c r="I91" i="44"/>
  <c r="I92" i="44"/>
  <c r="I93" i="44"/>
  <c r="I94" i="44"/>
  <c r="I95" i="44"/>
  <c r="I96" i="44"/>
  <c r="I97" i="44"/>
  <c r="I98" i="44"/>
  <c r="I99" i="44"/>
  <c r="I100" i="44"/>
  <c r="X100" i="44" s="1"/>
  <c r="I101" i="44"/>
  <c r="I102" i="44"/>
  <c r="I103" i="44"/>
  <c r="I104" i="44"/>
  <c r="I105" i="44"/>
  <c r="I106" i="44"/>
  <c r="I107" i="44"/>
  <c r="I108" i="44"/>
  <c r="X108" i="44" s="1"/>
  <c r="K109" i="44"/>
  <c r="J108" i="44"/>
  <c r="W108" i="44" s="1"/>
  <c r="E108" i="44"/>
  <c r="L108" i="44"/>
  <c r="H108" i="44"/>
  <c r="G108" i="44"/>
  <c r="F108" i="44"/>
  <c r="M108" i="44" s="1"/>
  <c r="J107" i="44"/>
  <c r="X107" i="44"/>
  <c r="W107" i="44"/>
  <c r="H107" i="44"/>
  <c r="G107" i="44"/>
  <c r="F107" i="44"/>
  <c r="M107" i="44" s="1"/>
  <c r="E107" i="44"/>
  <c r="L107" i="44" s="1"/>
  <c r="J106" i="44"/>
  <c r="W106" i="44" s="1"/>
  <c r="X106" i="44"/>
  <c r="F106" i="44"/>
  <c r="M106" i="44"/>
  <c r="E106" i="44"/>
  <c r="L106" i="44" s="1"/>
  <c r="H106" i="44"/>
  <c r="G106" i="44"/>
  <c r="J105" i="44"/>
  <c r="H105" i="44"/>
  <c r="G105" i="44"/>
  <c r="F105" i="44"/>
  <c r="M105" i="44" s="1"/>
  <c r="E105" i="44"/>
  <c r="L105" i="44" s="1"/>
  <c r="J104" i="44"/>
  <c r="X104" i="44" s="1"/>
  <c r="F104" i="44"/>
  <c r="M104" i="44" s="1"/>
  <c r="E104" i="44"/>
  <c r="L104" i="44"/>
  <c r="H104" i="44"/>
  <c r="G104" i="44"/>
  <c r="J103" i="44"/>
  <c r="H103" i="44"/>
  <c r="G103" i="44"/>
  <c r="F103" i="44"/>
  <c r="M103" i="44" s="1"/>
  <c r="E103" i="44"/>
  <c r="L103" i="44"/>
  <c r="J102" i="44"/>
  <c r="X102" i="44" s="1"/>
  <c r="W102" i="44"/>
  <c r="F102" i="44"/>
  <c r="M102" i="44" s="1"/>
  <c r="E102" i="44"/>
  <c r="L102" i="44"/>
  <c r="H102" i="44"/>
  <c r="G102" i="44"/>
  <c r="J101" i="44"/>
  <c r="H101" i="44"/>
  <c r="G101" i="44"/>
  <c r="F101" i="44"/>
  <c r="M101" i="44" s="1"/>
  <c r="E101" i="44"/>
  <c r="L101" i="44" s="1"/>
  <c r="J100" i="44"/>
  <c r="W100" i="44" s="1"/>
  <c r="F100" i="44"/>
  <c r="M100" i="44"/>
  <c r="E100" i="44"/>
  <c r="L100" i="44" s="1"/>
  <c r="H100" i="44"/>
  <c r="G100" i="44"/>
  <c r="J99" i="44"/>
  <c r="X99" i="44"/>
  <c r="W99" i="44"/>
  <c r="H99" i="44"/>
  <c r="G99" i="44"/>
  <c r="F99" i="44"/>
  <c r="M99" i="44"/>
  <c r="E99" i="44"/>
  <c r="L99" i="44" s="1"/>
  <c r="J98" i="44"/>
  <c r="W98" i="44" s="1"/>
  <c r="F98" i="44"/>
  <c r="M98" i="44"/>
  <c r="E98" i="44"/>
  <c r="L98" i="44" s="1"/>
  <c r="H98" i="44"/>
  <c r="G98" i="44"/>
  <c r="J97" i="44"/>
  <c r="H97" i="44"/>
  <c r="G97" i="44"/>
  <c r="F97" i="44"/>
  <c r="M97" i="44"/>
  <c r="E97" i="44"/>
  <c r="L97" i="44" s="1"/>
  <c r="J96" i="44"/>
  <c r="W96" i="44"/>
  <c r="F96" i="44"/>
  <c r="M96" i="44" s="1"/>
  <c r="E96" i="44"/>
  <c r="L96" i="44" s="1"/>
  <c r="H96" i="44"/>
  <c r="G96" i="44"/>
  <c r="J95" i="44"/>
  <c r="H95" i="44"/>
  <c r="G95" i="44"/>
  <c r="F95" i="44"/>
  <c r="M95" i="44" s="1"/>
  <c r="E95" i="44"/>
  <c r="L95" i="44" s="1"/>
  <c r="J94" i="44"/>
  <c r="X94" i="44" s="1"/>
  <c r="W94" i="44"/>
  <c r="F94" i="44"/>
  <c r="M94" i="44" s="1"/>
  <c r="E94" i="44"/>
  <c r="L94" i="44"/>
  <c r="H94" i="44"/>
  <c r="G94" i="44"/>
  <c r="J93" i="44"/>
  <c r="H93" i="44"/>
  <c r="G93" i="44"/>
  <c r="F93" i="44"/>
  <c r="M93" i="44" s="1"/>
  <c r="E93" i="44"/>
  <c r="L93" i="44"/>
  <c r="J92" i="44"/>
  <c r="W92" i="44" s="1"/>
  <c r="F92" i="44"/>
  <c r="M92" i="44" s="1"/>
  <c r="E92" i="44"/>
  <c r="L92" i="44" s="1"/>
  <c r="X92" i="44"/>
  <c r="H92" i="44"/>
  <c r="G92" i="44"/>
  <c r="J91" i="44"/>
  <c r="X91" i="44"/>
  <c r="W91" i="44"/>
  <c r="H91" i="44"/>
  <c r="G91" i="44"/>
  <c r="F91" i="44"/>
  <c r="M91" i="44" s="1"/>
  <c r="E91" i="44"/>
  <c r="L91" i="44" s="1"/>
  <c r="J90" i="44"/>
  <c r="W90" i="44" s="1"/>
  <c r="X90" i="44"/>
  <c r="F90" i="44"/>
  <c r="M90" i="44"/>
  <c r="E90" i="44"/>
  <c r="L90" i="44" s="1"/>
  <c r="H90" i="44"/>
  <c r="G90" i="44"/>
  <c r="J89" i="44"/>
  <c r="H89" i="44"/>
  <c r="G89" i="44"/>
  <c r="F89" i="44"/>
  <c r="M89" i="44" s="1"/>
  <c r="E89" i="44"/>
  <c r="L89" i="44" s="1"/>
  <c r="J88" i="44"/>
  <c r="W88" i="44" s="1"/>
  <c r="F88" i="44"/>
  <c r="M88" i="44" s="1"/>
  <c r="E88" i="44"/>
  <c r="L88" i="44"/>
  <c r="H88" i="44"/>
  <c r="G88" i="44"/>
  <c r="J87" i="44"/>
  <c r="W87" i="44" s="1"/>
  <c r="H87" i="44"/>
  <c r="G87" i="44"/>
  <c r="F87" i="44"/>
  <c r="M87" i="44" s="1"/>
  <c r="E87" i="44"/>
  <c r="L87" i="44" s="1"/>
  <c r="J86" i="44"/>
  <c r="X86" i="44" s="1"/>
  <c r="W86" i="44"/>
  <c r="F86" i="44"/>
  <c r="M86" i="44" s="1"/>
  <c r="E86" i="44"/>
  <c r="L86" i="44"/>
  <c r="H86" i="44"/>
  <c r="G86" i="44"/>
  <c r="J85" i="44"/>
  <c r="H85" i="44"/>
  <c r="G85" i="44"/>
  <c r="F85" i="44"/>
  <c r="M85" i="44" s="1"/>
  <c r="E85" i="44"/>
  <c r="L85" i="44"/>
  <c r="J84" i="44"/>
  <c r="W84" i="44" s="1"/>
  <c r="F84" i="44"/>
  <c r="M84" i="44"/>
  <c r="E84" i="44"/>
  <c r="L84" i="44" s="1"/>
  <c r="X84" i="44"/>
  <c r="H84" i="44"/>
  <c r="G84" i="44"/>
  <c r="J83" i="44"/>
  <c r="X83" i="44"/>
  <c r="W83" i="44"/>
  <c r="H83" i="44"/>
  <c r="G83" i="44"/>
  <c r="F83" i="44"/>
  <c r="M83" i="44" s="1"/>
  <c r="E83" i="44"/>
  <c r="L83" i="44" s="1"/>
  <c r="J82" i="44"/>
  <c r="X82" i="44" s="1"/>
  <c r="F82" i="44"/>
  <c r="M82" i="44"/>
  <c r="E82" i="44"/>
  <c r="L82" i="44" s="1"/>
  <c r="H82" i="44"/>
  <c r="G82" i="44"/>
  <c r="J81" i="44"/>
  <c r="H81" i="44"/>
  <c r="G81" i="44"/>
  <c r="F81" i="44"/>
  <c r="M81" i="44" s="1"/>
  <c r="E81" i="44"/>
  <c r="L81" i="44" s="1"/>
  <c r="J80" i="44"/>
  <c r="W80" i="44"/>
  <c r="F80" i="44"/>
  <c r="M80" i="44" s="1"/>
  <c r="E80" i="44"/>
  <c r="L80" i="44"/>
  <c r="X80" i="44"/>
  <c r="H80" i="44"/>
  <c r="G80" i="44"/>
  <c r="J79" i="44"/>
  <c r="W79" i="44" s="1"/>
  <c r="X79" i="44"/>
  <c r="H79" i="44"/>
  <c r="G79" i="44"/>
  <c r="F79" i="44"/>
  <c r="M79" i="44" s="1"/>
  <c r="E79" i="44"/>
  <c r="L79" i="44" s="1"/>
  <c r="J78" i="44"/>
  <c r="X78" i="44" s="1"/>
  <c r="W78" i="44"/>
  <c r="F78" i="44"/>
  <c r="M78" i="44" s="1"/>
  <c r="E78" i="44"/>
  <c r="L78" i="44"/>
  <c r="H78" i="44"/>
  <c r="G78" i="44"/>
  <c r="J77" i="44"/>
  <c r="H77" i="44"/>
  <c r="G77" i="44"/>
  <c r="F77" i="44"/>
  <c r="M77" i="44" s="1"/>
  <c r="E77" i="44"/>
  <c r="L77" i="44"/>
  <c r="J76" i="44"/>
  <c r="W76" i="44" s="1"/>
  <c r="F76" i="44"/>
  <c r="M76" i="44" s="1"/>
  <c r="E76" i="44"/>
  <c r="L76" i="44" s="1"/>
  <c r="X76" i="44"/>
  <c r="H76" i="44"/>
  <c r="G76" i="44"/>
  <c r="J75" i="44"/>
  <c r="X75" i="44"/>
  <c r="W75" i="44"/>
  <c r="H75" i="44"/>
  <c r="G75" i="44"/>
  <c r="F75" i="44"/>
  <c r="M75" i="44" s="1"/>
  <c r="E75" i="44"/>
  <c r="L75" i="44" s="1"/>
  <c r="J74" i="44"/>
  <c r="W74" i="44"/>
  <c r="F74" i="44"/>
  <c r="M74" i="44" s="1"/>
  <c r="E74" i="44"/>
  <c r="L74" i="44"/>
  <c r="X74" i="44"/>
  <c r="H74" i="44"/>
  <c r="G74" i="44"/>
  <c r="J73" i="44"/>
  <c r="X73" i="44" s="1"/>
  <c r="W73" i="44"/>
  <c r="H73" i="44"/>
  <c r="G73" i="44"/>
  <c r="F73" i="44"/>
  <c r="M73" i="44" s="1"/>
  <c r="E73" i="44"/>
  <c r="L73" i="44" s="1"/>
  <c r="J72" i="44"/>
  <c r="W72" i="44" s="1"/>
  <c r="F72" i="44"/>
  <c r="M72" i="44"/>
  <c r="E72" i="44"/>
  <c r="L72" i="44" s="1"/>
  <c r="X72" i="44"/>
  <c r="H72" i="44"/>
  <c r="G72" i="44"/>
  <c r="J71" i="44"/>
  <c r="X71" i="44"/>
  <c r="W71" i="44"/>
  <c r="H71" i="44"/>
  <c r="G71" i="44"/>
  <c r="F71" i="44"/>
  <c r="M71" i="44"/>
  <c r="E71" i="44"/>
  <c r="L71" i="44" s="1"/>
  <c r="J70" i="44"/>
  <c r="X70" i="44" s="1"/>
  <c r="W70" i="44"/>
  <c r="F70" i="44"/>
  <c r="M70" i="44" s="1"/>
  <c r="E70" i="44"/>
  <c r="L70" i="44"/>
  <c r="H70" i="44"/>
  <c r="G70" i="44"/>
  <c r="J69" i="44"/>
  <c r="W69" i="44" s="1"/>
  <c r="H69" i="44"/>
  <c r="G69" i="44"/>
  <c r="F69" i="44"/>
  <c r="M69" i="44" s="1"/>
  <c r="E69" i="44"/>
  <c r="L69" i="44"/>
  <c r="J68" i="44"/>
  <c r="W68" i="44" s="1"/>
  <c r="F68" i="44"/>
  <c r="M68" i="44"/>
  <c r="E68" i="44"/>
  <c r="L68" i="44" s="1"/>
  <c r="X68" i="44"/>
  <c r="H68" i="44"/>
  <c r="G68" i="44"/>
  <c r="J67" i="44"/>
  <c r="X67" i="44"/>
  <c r="W67" i="44"/>
  <c r="H67" i="44"/>
  <c r="G67" i="44"/>
  <c r="F67" i="44"/>
  <c r="M67" i="44"/>
  <c r="E67" i="44"/>
  <c r="L67" i="44" s="1"/>
  <c r="J66" i="44"/>
  <c r="X66" i="44" s="1"/>
  <c r="W66" i="44"/>
  <c r="F66" i="44"/>
  <c r="M66" i="44" s="1"/>
  <c r="E66" i="44"/>
  <c r="L66" i="44"/>
  <c r="H66" i="44"/>
  <c r="G66" i="44"/>
  <c r="J65" i="44"/>
  <c r="W65" i="44" s="1"/>
  <c r="H65" i="44"/>
  <c r="G65" i="44"/>
  <c r="F65" i="44"/>
  <c r="M65" i="44" s="1"/>
  <c r="E65" i="44"/>
  <c r="L65" i="44"/>
  <c r="J64" i="44"/>
  <c r="W64" i="44" s="1"/>
  <c r="F64" i="44"/>
  <c r="M64" i="44"/>
  <c r="E64" i="44"/>
  <c r="L64" i="44" s="1"/>
  <c r="X64" i="44"/>
  <c r="H64" i="44"/>
  <c r="G64" i="44"/>
  <c r="J63" i="44"/>
  <c r="X63" i="44"/>
  <c r="W63" i="44"/>
  <c r="H63" i="44"/>
  <c r="G63" i="44"/>
  <c r="F63" i="44"/>
  <c r="M63" i="44"/>
  <c r="E63" i="44"/>
  <c r="L63" i="44" s="1"/>
  <c r="J62" i="44"/>
  <c r="X62" i="44" s="1"/>
  <c r="W62" i="44"/>
  <c r="F62" i="44"/>
  <c r="M62" i="44" s="1"/>
  <c r="E62" i="44"/>
  <c r="L62" i="44"/>
  <c r="H62" i="44"/>
  <c r="G62" i="44"/>
  <c r="J61" i="44"/>
  <c r="W61" i="44" s="1"/>
  <c r="H61" i="44"/>
  <c r="G61" i="44"/>
  <c r="F61" i="44"/>
  <c r="M61" i="44" s="1"/>
  <c r="E61" i="44"/>
  <c r="L61" i="44"/>
  <c r="J60" i="44"/>
  <c r="W60" i="44" s="1"/>
  <c r="F60" i="44"/>
  <c r="M60" i="44"/>
  <c r="E60" i="44"/>
  <c r="L60" i="44" s="1"/>
  <c r="X60" i="44"/>
  <c r="H60" i="44"/>
  <c r="G60" i="44"/>
  <c r="J59" i="44"/>
  <c r="X59" i="44"/>
  <c r="W59" i="44"/>
  <c r="H59" i="44"/>
  <c r="G59" i="44"/>
  <c r="F59" i="44"/>
  <c r="M59" i="44"/>
  <c r="E59" i="44"/>
  <c r="L59" i="44" s="1"/>
  <c r="J58" i="44"/>
  <c r="W58" i="44" s="1"/>
  <c r="F58" i="44"/>
  <c r="M58" i="44" s="1"/>
  <c r="E58" i="44"/>
  <c r="L58" i="44" s="1"/>
  <c r="H58" i="44"/>
  <c r="G58" i="44"/>
  <c r="J57" i="44"/>
  <c r="W57" i="44" s="1"/>
  <c r="H57" i="44"/>
  <c r="G57" i="44"/>
  <c r="F57" i="44"/>
  <c r="M57" i="44" s="1"/>
  <c r="E57" i="44"/>
  <c r="L57" i="44" s="1"/>
  <c r="J56" i="44"/>
  <c r="W56" i="44" s="1"/>
  <c r="F56" i="44"/>
  <c r="M56" i="44" s="1"/>
  <c r="E56" i="44"/>
  <c r="L56" i="44" s="1"/>
  <c r="X56" i="44"/>
  <c r="H56" i="44"/>
  <c r="G56" i="44"/>
  <c r="J55" i="44"/>
  <c r="X55" i="44"/>
  <c r="W55" i="44"/>
  <c r="H55" i="44"/>
  <c r="G55" i="44"/>
  <c r="F55" i="44"/>
  <c r="M55" i="44" s="1"/>
  <c r="E55" i="44"/>
  <c r="L55" i="44" s="1"/>
  <c r="J54" i="44"/>
  <c r="W54" i="44" s="1"/>
  <c r="F54" i="44"/>
  <c r="M54" i="44" s="1"/>
  <c r="E54" i="44"/>
  <c r="L54" i="44" s="1"/>
  <c r="H54" i="44"/>
  <c r="G54" i="44"/>
  <c r="J53" i="44"/>
  <c r="W53" i="44" s="1"/>
  <c r="H53" i="44"/>
  <c r="G53" i="44"/>
  <c r="F53" i="44"/>
  <c r="M53" i="44" s="1"/>
  <c r="E53" i="44"/>
  <c r="L53" i="44" s="1"/>
  <c r="J52" i="44"/>
  <c r="W52" i="44" s="1"/>
  <c r="F52" i="44"/>
  <c r="M52" i="44" s="1"/>
  <c r="E52" i="44"/>
  <c r="L52" i="44" s="1"/>
  <c r="X52" i="44"/>
  <c r="H52" i="44"/>
  <c r="G52" i="44"/>
  <c r="J51" i="44"/>
  <c r="X51" i="44"/>
  <c r="W51" i="44"/>
  <c r="H51" i="44"/>
  <c r="G51" i="44"/>
  <c r="F51" i="44"/>
  <c r="M51" i="44" s="1"/>
  <c r="E51" i="44"/>
  <c r="L51" i="44" s="1"/>
  <c r="J50" i="44"/>
  <c r="W50" i="44" s="1"/>
  <c r="F50" i="44"/>
  <c r="M50" i="44" s="1"/>
  <c r="E50" i="44"/>
  <c r="L50" i="44" s="1"/>
  <c r="H50" i="44"/>
  <c r="G50" i="44"/>
  <c r="J49" i="44"/>
  <c r="W49" i="44" s="1"/>
  <c r="H49" i="44"/>
  <c r="G49" i="44"/>
  <c r="F49" i="44"/>
  <c r="M49" i="44" s="1"/>
  <c r="E49" i="44"/>
  <c r="L49" i="44" s="1"/>
  <c r="J48" i="44"/>
  <c r="W48" i="44" s="1"/>
  <c r="F48" i="44"/>
  <c r="M48" i="44" s="1"/>
  <c r="E48" i="44"/>
  <c r="L48" i="44" s="1"/>
  <c r="X48" i="44"/>
  <c r="H48" i="44"/>
  <c r="G48" i="44"/>
  <c r="J47" i="44"/>
  <c r="X47" i="44"/>
  <c r="W47" i="44"/>
  <c r="H47" i="44"/>
  <c r="G47" i="44"/>
  <c r="F47" i="44"/>
  <c r="M47" i="44" s="1"/>
  <c r="E47" i="44"/>
  <c r="L47" i="44" s="1"/>
  <c r="J46" i="44"/>
  <c r="W46" i="44" s="1"/>
  <c r="F46" i="44"/>
  <c r="M46" i="44" s="1"/>
  <c r="E46" i="44"/>
  <c r="L46" i="44" s="1"/>
  <c r="H46" i="44"/>
  <c r="G46" i="44"/>
  <c r="J45" i="44"/>
  <c r="W45" i="44" s="1"/>
  <c r="H45" i="44"/>
  <c r="G45" i="44"/>
  <c r="F45" i="44"/>
  <c r="M45" i="44" s="1"/>
  <c r="E45" i="44"/>
  <c r="L45" i="44" s="1"/>
  <c r="J44" i="44"/>
  <c r="W44" i="44" s="1"/>
  <c r="F44" i="44"/>
  <c r="M44" i="44" s="1"/>
  <c r="E44" i="44"/>
  <c r="L44" i="44" s="1"/>
  <c r="X44" i="44"/>
  <c r="H44" i="44"/>
  <c r="G44" i="44"/>
  <c r="J43" i="44"/>
  <c r="X43" i="44"/>
  <c r="W43" i="44"/>
  <c r="H43" i="44"/>
  <c r="G43" i="44"/>
  <c r="F43" i="44"/>
  <c r="M43" i="44" s="1"/>
  <c r="E43" i="44"/>
  <c r="L43" i="44" s="1"/>
  <c r="J42" i="44"/>
  <c r="W42" i="44" s="1"/>
  <c r="F42" i="44"/>
  <c r="M42" i="44" s="1"/>
  <c r="E42" i="44"/>
  <c r="L42" i="44" s="1"/>
  <c r="H42" i="44"/>
  <c r="G42" i="44"/>
  <c r="J41" i="44"/>
  <c r="X41" i="44" s="1"/>
  <c r="W41" i="44"/>
  <c r="H41" i="44"/>
  <c r="G41" i="44"/>
  <c r="F41" i="44"/>
  <c r="M41" i="44" s="1"/>
  <c r="E41" i="44"/>
  <c r="L41" i="44" s="1"/>
  <c r="J40" i="44"/>
  <c r="W40" i="44" s="1"/>
  <c r="F40" i="44"/>
  <c r="M40" i="44" s="1"/>
  <c r="E40" i="44"/>
  <c r="L40" i="44" s="1"/>
  <c r="X40" i="44"/>
  <c r="H40" i="44"/>
  <c r="G40" i="44"/>
  <c r="J39" i="44"/>
  <c r="X39" i="44"/>
  <c r="W39" i="44"/>
  <c r="H39" i="44"/>
  <c r="G39" i="44"/>
  <c r="F39" i="44"/>
  <c r="M39" i="44" s="1"/>
  <c r="E39" i="44"/>
  <c r="L39" i="44" s="1"/>
  <c r="J38" i="44"/>
  <c r="W38" i="44" s="1"/>
  <c r="F38" i="44"/>
  <c r="M38" i="44" s="1"/>
  <c r="E38" i="44"/>
  <c r="L38" i="44" s="1"/>
  <c r="H38" i="44"/>
  <c r="G38" i="44"/>
  <c r="J37" i="44"/>
  <c r="X37" i="44" s="1"/>
  <c r="W37" i="44"/>
  <c r="H37" i="44"/>
  <c r="G37" i="44"/>
  <c r="F37" i="44"/>
  <c r="M37" i="44" s="1"/>
  <c r="E37" i="44"/>
  <c r="L37" i="44" s="1"/>
  <c r="J36" i="44"/>
  <c r="W36" i="44" s="1"/>
  <c r="F36" i="44"/>
  <c r="M36" i="44" s="1"/>
  <c r="E36" i="44"/>
  <c r="L36" i="44" s="1"/>
  <c r="X36" i="44"/>
  <c r="H36" i="44"/>
  <c r="G36" i="44"/>
  <c r="J35" i="44"/>
  <c r="X35" i="44"/>
  <c r="W35" i="44"/>
  <c r="H35" i="44"/>
  <c r="G35" i="44"/>
  <c r="F35" i="44"/>
  <c r="M35" i="44" s="1"/>
  <c r="E35" i="44"/>
  <c r="L35" i="44" s="1"/>
  <c r="J34" i="44"/>
  <c r="W34" i="44" s="1"/>
  <c r="F34" i="44"/>
  <c r="M34" i="44" s="1"/>
  <c r="E34" i="44"/>
  <c r="L34" i="44" s="1"/>
  <c r="H34" i="44"/>
  <c r="G34" i="44"/>
  <c r="J33" i="44"/>
  <c r="X33" i="44" s="1"/>
  <c r="W33" i="44"/>
  <c r="H33" i="44"/>
  <c r="G33" i="44"/>
  <c r="F33" i="44"/>
  <c r="M33" i="44" s="1"/>
  <c r="E33" i="44"/>
  <c r="L33" i="44" s="1"/>
  <c r="J32" i="44"/>
  <c r="W32" i="44" s="1"/>
  <c r="F32" i="44"/>
  <c r="M32" i="44" s="1"/>
  <c r="E32" i="44"/>
  <c r="L32" i="44" s="1"/>
  <c r="X32" i="44"/>
  <c r="H32" i="44"/>
  <c r="G32" i="44"/>
  <c r="J31" i="44"/>
  <c r="X31" i="44"/>
  <c r="W31" i="44"/>
  <c r="H31" i="44"/>
  <c r="G31" i="44"/>
  <c r="F31" i="44"/>
  <c r="M31" i="44" s="1"/>
  <c r="E31" i="44"/>
  <c r="L31" i="44" s="1"/>
  <c r="J30" i="44"/>
  <c r="W30" i="44" s="1"/>
  <c r="F30" i="44"/>
  <c r="M30" i="44" s="1"/>
  <c r="E30" i="44"/>
  <c r="L30" i="44" s="1"/>
  <c r="H30" i="44"/>
  <c r="G30" i="44"/>
  <c r="J29" i="44"/>
  <c r="X29" i="44" s="1"/>
  <c r="W29" i="44"/>
  <c r="H29" i="44"/>
  <c r="G29" i="44"/>
  <c r="F29" i="44"/>
  <c r="M29" i="44" s="1"/>
  <c r="E29" i="44"/>
  <c r="L29" i="44" s="1"/>
  <c r="J28" i="44"/>
  <c r="W28" i="44" s="1"/>
  <c r="F28" i="44"/>
  <c r="M28" i="44" s="1"/>
  <c r="E28" i="44"/>
  <c r="L28" i="44" s="1"/>
  <c r="X28" i="44"/>
  <c r="H28" i="44"/>
  <c r="G28" i="44"/>
  <c r="J27" i="44"/>
  <c r="X27" i="44"/>
  <c r="W27" i="44"/>
  <c r="H27" i="44"/>
  <c r="G27" i="44"/>
  <c r="F27" i="44"/>
  <c r="M27" i="44" s="1"/>
  <c r="E27" i="44"/>
  <c r="L27" i="44" s="1"/>
  <c r="J26" i="44"/>
  <c r="W26" i="44" s="1"/>
  <c r="F26" i="44"/>
  <c r="M26" i="44" s="1"/>
  <c r="E26" i="44"/>
  <c r="L26" i="44" s="1"/>
  <c r="H26" i="44"/>
  <c r="G26" i="44"/>
  <c r="J25" i="44"/>
  <c r="X25" i="44" s="1"/>
  <c r="W25" i="44"/>
  <c r="H25" i="44"/>
  <c r="G25" i="44"/>
  <c r="F25" i="44"/>
  <c r="M25" i="44" s="1"/>
  <c r="E25" i="44"/>
  <c r="L25" i="44" s="1"/>
  <c r="J24" i="44"/>
  <c r="W24" i="44" s="1"/>
  <c r="F24" i="44"/>
  <c r="M24" i="44" s="1"/>
  <c r="E24" i="44"/>
  <c r="L24" i="44" s="1"/>
  <c r="X24" i="44"/>
  <c r="H24" i="44"/>
  <c r="G24" i="44"/>
  <c r="J23" i="44"/>
  <c r="X23" i="44"/>
  <c r="W23" i="44"/>
  <c r="H23" i="44"/>
  <c r="G23" i="44"/>
  <c r="F23" i="44"/>
  <c r="M23" i="44" s="1"/>
  <c r="E23" i="44"/>
  <c r="L23" i="44" s="1"/>
  <c r="J22" i="44"/>
  <c r="W22" i="44" s="1"/>
  <c r="F22" i="44"/>
  <c r="M22" i="44" s="1"/>
  <c r="E22" i="44"/>
  <c r="L22" i="44" s="1"/>
  <c r="H22" i="44"/>
  <c r="G22" i="44"/>
  <c r="J21" i="44"/>
  <c r="X21" i="44" s="1"/>
  <c r="W21" i="44"/>
  <c r="H21" i="44"/>
  <c r="G21" i="44"/>
  <c r="F21" i="44"/>
  <c r="E21" i="44"/>
  <c r="L21" i="44"/>
  <c r="J20" i="44"/>
  <c r="W20" i="44"/>
  <c r="F20" i="44"/>
  <c r="G20" i="44"/>
  <c r="M20" i="44" s="1"/>
  <c r="H20" i="44"/>
  <c r="E20" i="44"/>
  <c r="L20" i="44"/>
  <c r="J19" i="44"/>
  <c r="W19" i="44" s="1"/>
  <c r="X19" i="44"/>
  <c r="H19" i="44"/>
  <c r="G19" i="44"/>
  <c r="F19" i="44"/>
  <c r="M19" i="44" s="1"/>
  <c r="E19" i="44"/>
  <c r="L19" i="44" s="1"/>
  <c r="J18" i="44"/>
  <c r="W18" i="44" s="1"/>
  <c r="F18" i="44"/>
  <c r="M18" i="44" s="1"/>
  <c r="G18" i="44"/>
  <c r="H18" i="44"/>
  <c r="E18" i="44"/>
  <c r="W17" i="44"/>
  <c r="M17" i="44"/>
  <c r="I116" i="44"/>
  <c r="K116" i="44" s="1"/>
  <c r="E17" i="44"/>
  <c r="L17" i="44" s="1"/>
  <c r="J16" i="44"/>
  <c r="J10" i="44"/>
  <c r="J113" i="44" s="1"/>
  <c r="L113" i="44" s="1"/>
  <c r="J11" i="44"/>
  <c r="J12" i="44"/>
  <c r="J13" i="44"/>
  <c r="J14" i="44"/>
  <c r="W14" i="44" s="1"/>
  <c r="J15" i="44"/>
  <c r="W15" i="44" s="1"/>
  <c r="F16" i="44"/>
  <c r="M16" i="44" s="1"/>
  <c r="G16" i="44"/>
  <c r="H16" i="44"/>
  <c r="E16" i="44"/>
  <c r="L16" i="44"/>
  <c r="X15" i="44"/>
  <c r="H15" i="44"/>
  <c r="G15" i="44"/>
  <c r="F15" i="44"/>
  <c r="M15" i="44"/>
  <c r="E15" i="44"/>
  <c r="L15" i="44"/>
  <c r="F14" i="44"/>
  <c r="M14" i="44" s="1"/>
  <c r="X14" i="44"/>
  <c r="H14" i="44"/>
  <c r="G14" i="44"/>
  <c r="L14" i="44" s="1"/>
  <c r="E14" i="44"/>
  <c r="H13" i="44"/>
  <c r="G13" i="44"/>
  <c r="M13" i="44" s="1"/>
  <c r="F13" i="44"/>
  <c r="E13" i="44"/>
  <c r="F12" i="44"/>
  <c r="M12" i="44" s="1"/>
  <c r="G12" i="44"/>
  <c r="H12" i="44"/>
  <c r="E12" i="44"/>
  <c r="L12" i="44" s="1"/>
  <c r="X11" i="44"/>
  <c r="H11" i="44"/>
  <c r="G11" i="44"/>
  <c r="M11" i="44" s="1"/>
  <c r="F11" i="44"/>
  <c r="E11" i="44"/>
  <c r="L11" i="44"/>
  <c r="W10" i="44"/>
  <c r="F10" i="44"/>
  <c r="G10" i="44"/>
  <c r="H10" i="44"/>
  <c r="E10" i="44"/>
  <c r="K109" i="43"/>
  <c r="J108" i="43"/>
  <c r="I108" i="43"/>
  <c r="H108" i="43"/>
  <c r="G108" i="43"/>
  <c r="F108" i="43"/>
  <c r="M108" i="43"/>
  <c r="E108" i="43"/>
  <c r="L108" i="43"/>
  <c r="J107" i="43"/>
  <c r="W107" i="43"/>
  <c r="F107" i="43"/>
  <c r="M107" i="43"/>
  <c r="E107" i="43"/>
  <c r="L107" i="43"/>
  <c r="I107" i="43"/>
  <c r="X107" i="43"/>
  <c r="H107" i="43"/>
  <c r="G107" i="43"/>
  <c r="J106" i="43"/>
  <c r="W106" i="43"/>
  <c r="M106" i="43"/>
  <c r="I106" i="43"/>
  <c r="X106" i="43" s="1"/>
  <c r="H106" i="43"/>
  <c r="G106" i="43"/>
  <c r="E106" i="43"/>
  <c r="L106" i="43" s="1"/>
  <c r="E105" i="43"/>
  <c r="L105" i="43" s="1"/>
  <c r="J105" i="43"/>
  <c r="I105" i="43"/>
  <c r="H105" i="43"/>
  <c r="G105" i="43"/>
  <c r="F105" i="43"/>
  <c r="M105" i="43" s="1"/>
  <c r="J104" i="43"/>
  <c r="F104" i="43"/>
  <c r="M104" i="43"/>
  <c r="I104" i="43"/>
  <c r="H104" i="43"/>
  <c r="G104" i="43"/>
  <c r="E104" i="43"/>
  <c r="L104" i="43" s="1"/>
  <c r="E103" i="43"/>
  <c r="L103" i="43" s="1"/>
  <c r="J103" i="43"/>
  <c r="I103" i="43"/>
  <c r="H103" i="43"/>
  <c r="G103" i="43"/>
  <c r="F103" i="43"/>
  <c r="M103" i="43" s="1"/>
  <c r="J102" i="43"/>
  <c r="F102" i="43"/>
  <c r="M102" i="43"/>
  <c r="I102" i="43"/>
  <c r="H102" i="43"/>
  <c r="G102" i="43"/>
  <c r="E102" i="43"/>
  <c r="L102" i="43" s="1"/>
  <c r="E101" i="43"/>
  <c r="L101" i="43" s="1"/>
  <c r="J101" i="43"/>
  <c r="I101" i="43"/>
  <c r="H101" i="43"/>
  <c r="G101" i="43"/>
  <c r="F101" i="43"/>
  <c r="M101" i="43" s="1"/>
  <c r="J100" i="43"/>
  <c r="F100" i="43"/>
  <c r="M100" i="43"/>
  <c r="I100" i="43"/>
  <c r="H100" i="43"/>
  <c r="G100" i="43"/>
  <c r="E100" i="43"/>
  <c r="L100" i="43" s="1"/>
  <c r="E99" i="43"/>
  <c r="L99" i="43" s="1"/>
  <c r="J99" i="43"/>
  <c r="I99" i="43"/>
  <c r="H99" i="43"/>
  <c r="G99" i="43"/>
  <c r="F99" i="43"/>
  <c r="M99" i="43" s="1"/>
  <c r="J98" i="43"/>
  <c r="F98" i="43"/>
  <c r="M98" i="43"/>
  <c r="I98" i="43"/>
  <c r="H98" i="43"/>
  <c r="G98" i="43"/>
  <c r="E98" i="43"/>
  <c r="L98" i="43" s="1"/>
  <c r="E97" i="43"/>
  <c r="L97" i="43" s="1"/>
  <c r="J97" i="43"/>
  <c r="I97" i="43"/>
  <c r="H97" i="43"/>
  <c r="G97" i="43"/>
  <c r="F97" i="43"/>
  <c r="M97" i="43" s="1"/>
  <c r="J96" i="43"/>
  <c r="F96" i="43"/>
  <c r="M96" i="43"/>
  <c r="I96" i="43"/>
  <c r="H96" i="43"/>
  <c r="G96" i="43"/>
  <c r="E96" i="43"/>
  <c r="L96" i="43" s="1"/>
  <c r="E95" i="43"/>
  <c r="L95" i="43" s="1"/>
  <c r="J95" i="43"/>
  <c r="I95" i="43"/>
  <c r="H95" i="43"/>
  <c r="G95" i="43"/>
  <c r="F95" i="43"/>
  <c r="M95" i="43" s="1"/>
  <c r="J94" i="43"/>
  <c r="F94" i="43"/>
  <c r="M94" i="43"/>
  <c r="I94" i="43"/>
  <c r="H94" i="43"/>
  <c r="G94" i="43"/>
  <c r="E94" i="43"/>
  <c r="L94" i="43" s="1"/>
  <c r="E93" i="43"/>
  <c r="L93" i="43" s="1"/>
  <c r="J93" i="43"/>
  <c r="I93" i="43"/>
  <c r="H93" i="43"/>
  <c r="G93" i="43"/>
  <c r="F93" i="43"/>
  <c r="M93" i="43" s="1"/>
  <c r="J92" i="43"/>
  <c r="F92" i="43"/>
  <c r="M92" i="43"/>
  <c r="I92" i="43"/>
  <c r="H92" i="43"/>
  <c r="G92" i="43"/>
  <c r="E92" i="43"/>
  <c r="L92" i="43" s="1"/>
  <c r="E91" i="43"/>
  <c r="L91" i="43" s="1"/>
  <c r="J91" i="43"/>
  <c r="I91" i="43"/>
  <c r="H91" i="43"/>
  <c r="G91" i="43"/>
  <c r="F91" i="43"/>
  <c r="M91" i="43" s="1"/>
  <c r="J90" i="43"/>
  <c r="F90" i="43"/>
  <c r="M90" i="43"/>
  <c r="I90" i="43"/>
  <c r="H90" i="43"/>
  <c r="G90" i="43"/>
  <c r="E90" i="43"/>
  <c r="L90" i="43" s="1"/>
  <c r="E89" i="43"/>
  <c r="L89" i="43" s="1"/>
  <c r="J89" i="43"/>
  <c r="I89" i="43"/>
  <c r="H89" i="43"/>
  <c r="G89" i="43"/>
  <c r="F89" i="43"/>
  <c r="M89" i="43" s="1"/>
  <c r="J88" i="43"/>
  <c r="F88" i="43"/>
  <c r="M88" i="43"/>
  <c r="I88" i="43"/>
  <c r="H88" i="43"/>
  <c r="G88" i="43"/>
  <c r="E88" i="43"/>
  <c r="L88" i="43" s="1"/>
  <c r="E87" i="43"/>
  <c r="L87" i="43" s="1"/>
  <c r="J87" i="43"/>
  <c r="I87" i="43"/>
  <c r="H87" i="43"/>
  <c r="G87" i="43"/>
  <c r="F87" i="43"/>
  <c r="M87" i="43" s="1"/>
  <c r="J86" i="43"/>
  <c r="F86" i="43"/>
  <c r="M86" i="43"/>
  <c r="I86" i="43"/>
  <c r="H86" i="43"/>
  <c r="G86" i="43"/>
  <c r="E86" i="43"/>
  <c r="L86" i="43" s="1"/>
  <c r="E85" i="43"/>
  <c r="L85" i="43" s="1"/>
  <c r="J85" i="43"/>
  <c r="I85" i="43"/>
  <c r="H85" i="43"/>
  <c r="G85" i="43"/>
  <c r="F85" i="43"/>
  <c r="M85" i="43" s="1"/>
  <c r="J84" i="43"/>
  <c r="F84" i="43"/>
  <c r="M84" i="43"/>
  <c r="I84" i="43"/>
  <c r="H84" i="43"/>
  <c r="G84" i="43"/>
  <c r="E84" i="43"/>
  <c r="L84" i="43" s="1"/>
  <c r="E83" i="43"/>
  <c r="L83" i="43" s="1"/>
  <c r="J83" i="43"/>
  <c r="I83" i="43"/>
  <c r="H83" i="43"/>
  <c r="G83" i="43"/>
  <c r="F83" i="43"/>
  <c r="M83" i="43" s="1"/>
  <c r="J82" i="43"/>
  <c r="F82" i="43"/>
  <c r="M82" i="43"/>
  <c r="I82" i="43"/>
  <c r="H82" i="43"/>
  <c r="G82" i="43"/>
  <c r="E82" i="43"/>
  <c r="L82" i="43" s="1"/>
  <c r="E81" i="43"/>
  <c r="L81" i="43" s="1"/>
  <c r="J81" i="43"/>
  <c r="I81" i="43"/>
  <c r="H81" i="43"/>
  <c r="G81" i="43"/>
  <c r="F81" i="43"/>
  <c r="M81" i="43" s="1"/>
  <c r="J80" i="43"/>
  <c r="F80" i="43"/>
  <c r="M80" i="43"/>
  <c r="I80" i="43"/>
  <c r="H80" i="43"/>
  <c r="G80" i="43"/>
  <c r="E80" i="43"/>
  <c r="L80" i="43" s="1"/>
  <c r="E79" i="43"/>
  <c r="L79" i="43" s="1"/>
  <c r="J79" i="43"/>
  <c r="I79" i="43"/>
  <c r="H79" i="43"/>
  <c r="G79" i="43"/>
  <c r="F79" i="43"/>
  <c r="M79" i="43" s="1"/>
  <c r="J78" i="43"/>
  <c r="F78" i="43"/>
  <c r="M78" i="43"/>
  <c r="I78" i="43"/>
  <c r="H78" i="43"/>
  <c r="G78" i="43"/>
  <c r="E78" i="43"/>
  <c r="L78" i="43" s="1"/>
  <c r="E77" i="43"/>
  <c r="L77" i="43" s="1"/>
  <c r="J77" i="43"/>
  <c r="I77" i="43"/>
  <c r="H77" i="43"/>
  <c r="G77" i="43"/>
  <c r="F77" i="43"/>
  <c r="M77" i="43" s="1"/>
  <c r="J76" i="43"/>
  <c r="F76" i="43"/>
  <c r="M76" i="43"/>
  <c r="I76" i="43"/>
  <c r="H76" i="43"/>
  <c r="G76" i="43"/>
  <c r="E76" i="43"/>
  <c r="L76" i="43" s="1"/>
  <c r="E75" i="43"/>
  <c r="L75" i="43" s="1"/>
  <c r="J75" i="43"/>
  <c r="I75" i="43"/>
  <c r="H75" i="43"/>
  <c r="G75" i="43"/>
  <c r="F75" i="43"/>
  <c r="M75" i="43" s="1"/>
  <c r="J74" i="43"/>
  <c r="F74" i="43"/>
  <c r="M74" i="43"/>
  <c r="I74" i="43"/>
  <c r="H74" i="43"/>
  <c r="G74" i="43"/>
  <c r="E74" i="43"/>
  <c r="L74" i="43" s="1"/>
  <c r="E73" i="43"/>
  <c r="L73" i="43" s="1"/>
  <c r="J73" i="43"/>
  <c r="I73" i="43"/>
  <c r="H73" i="43"/>
  <c r="G73" i="43"/>
  <c r="F73" i="43"/>
  <c r="M73" i="43" s="1"/>
  <c r="J72" i="43"/>
  <c r="F72" i="43"/>
  <c r="M72" i="43"/>
  <c r="I72" i="43"/>
  <c r="H72" i="43"/>
  <c r="G72" i="43"/>
  <c r="E72" i="43"/>
  <c r="L72" i="43" s="1"/>
  <c r="E71" i="43"/>
  <c r="L71" i="43" s="1"/>
  <c r="J71" i="43"/>
  <c r="I71" i="43"/>
  <c r="H71" i="43"/>
  <c r="G71" i="43"/>
  <c r="F71" i="43"/>
  <c r="M71" i="43" s="1"/>
  <c r="J70" i="43"/>
  <c r="F70" i="43"/>
  <c r="M70" i="43"/>
  <c r="I70" i="43"/>
  <c r="H70" i="43"/>
  <c r="G70" i="43"/>
  <c r="E70" i="43"/>
  <c r="L70" i="43" s="1"/>
  <c r="E69" i="43"/>
  <c r="L69" i="43" s="1"/>
  <c r="J69" i="43"/>
  <c r="I69" i="43"/>
  <c r="H69" i="43"/>
  <c r="G69" i="43"/>
  <c r="F69" i="43"/>
  <c r="M69" i="43" s="1"/>
  <c r="J68" i="43"/>
  <c r="F68" i="43"/>
  <c r="M68" i="43"/>
  <c r="I68" i="43"/>
  <c r="H68" i="43"/>
  <c r="G68" i="43"/>
  <c r="E68" i="43"/>
  <c r="L68" i="43" s="1"/>
  <c r="E67" i="43"/>
  <c r="L67" i="43" s="1"/>
  <c r="J67" i="43"/>
  <c r="I67" i="43"/>
  <c r="H67" i="43"/>
  <c r="G67" i="43"/>
  <c r="F67" i="43"/>
  <c r="M67" i="43" s="1"/>
  <c r="J66" i="43"/>
  <c r="F66" i="43"/>
  <c r="M66" i="43"/>
  <c r="I66" i="43"/>
  <c r="H66" i="43"/>
  <c r="G66" i="43"/>
  <c r="E66" i="43"/>
  <c r="L66" i="43" s="1"/>
  <c r="E65" i="43"/>
  <c r="L65" i="43" s="1"/>
  <c r="J65" i="43"/>
  <c r="I65" i="43"/>
  <c r="H65" i="43"/>
  <c r="G65" i="43"/>
  <c r="F65" i="43"/>
  <c r="M65" i="43" s="1"/>
  <c r="J64" i="43"/>
  <c r="F64" i="43"/>
  <c r="M64" i="43"/>
  <c r="I64" i="43"/>
  <c r="H64" i="43"/>
  <c r="G64" i="43"/>
  <c r="E64" i="43"/>
  <c r="L64" i="43" s="1"/>
  <c r="E63" i="43"/>
  <c r="L63" i="43" s="1"/>
  <c r="J63" i="43"/>
  <c r="I63" i="43"/>
  <c r="H63" i="43"/>
  <c r="G63" i="43"/>
  <c r="F63" i="43"/>
  <c r="M63" i="43" s="1"/>
  <c r="J62" i="43"/>
  <c r="F62" i="43"/>
  <c r="M62" i="43"/>
  <c r="I62" i="43"/>
  <c r="H62" i="43"/>
  <c r="G62" i="43"/>
  <c r="E62" i="43"/>
  <c r="L62" i="43" s="1"/>
  <c r="E61" i="43"/>
  <c r="L61" i="43" s="1"/>
  <c r="J61" i="43"/>
  <c r="I61" i="43"/>
  <c r="H61" i="43"/>
  <c r="G61" i="43"/>
  <c r="F61" i="43"/>
  <c r="M61" i="43" s="1"/>
  <c r="J60" i="43"/>
  <c r="F60" i="43"/>
  <c r="M60" i="43"/>
  <c r="I60" i="43"/>
  <c r="H60" i="43"/>
  <c r="G60" i="43"/>
  <c r="E60" i="43"/>
  <c r="L60" i="43" s="1"/>
  <c r="E59" i="43"/>
  <c r="L59" i="43" s="1"/>
  <c r="J59" i="43"/>
  <c r="I59" i="43"/>
  <c r="H59" i="43"/>
  <c r="G59" i="43"/>
  <c r="F59" i="43"/>
  <c r="M59" i="43" s="1"/>
  <c r="J58" i="43"/>
  <c r="F58" i="43"/>
  <c r="M58" i="43"/>
  <c r="I58" i="43"/>
  <c r="H58" i="43"/>
  <c r="G58" i="43"/>
  <c r="E58" i="43"/>
  <c r="L58" i="43" s="1"/>
  <c r="E57" i="43"/>
  <c r="L57" i="43" s="1"/>
  <c r="J57" i="43"/>
  <c r="I57" i="43"/>
  <c r="H57" i="43"/>
  <c r="G57" i="43"/>
  <c r="F57" i="43"/>
  <c r="M57" i="43" s="1"/>
  <c r="J56" i="43"/>
  <c r="F56" i="43"/>
  <c r="M56" i="43"/>
  <c r="I56" i="43"/>
  <c r="H56" i="43"/>
  <c r="G56" i="43"/>
  <c r="E56" i="43"/>
  <c r="L56" i="43" s="1"/>
  <c r="E55" i="43"/>
  <c r="L55" i="43" s="1"/>
  <c r="J55" i="43"/>
  <c r="I55" i="43"/>
  <c r="H55" i="43"/>
  <c r="G55" i="43"/>
  <c r="F55" i="43"/>
  <c r="M55" i="43" s="1"/>
  <c r="J54" i="43"/>
  <c r="F54" i="43"/>
  <c r="M54" i="43"/>
  <c r="I54" i="43"/>
  <c r="H54" i="43"/>
  <c r="G54" i="43"/>
  <c r="E54" i="43"/>
  <c r="L54" i="43" s="1"/>
  <c r="E53" i="43"/>
  <c r="L53" i="43" s="1"/>
  <c r="J53" i="43"/>
  <c r="I53" i="43"/>
  <c r="H53" i="43"/>
  <c r="G53" i="43"/>
  <c r="F53" i="43"/>
  <c r="M53" i="43" s="1"/>
  <c r="J52" i="43"/>
  <c r="F52" i="43"/>
  <c r="M52" i="43"/>
  <c r="I52" i="43"/>
  <c r="H52" i="43"/>
  <c r="G52" i="43"/>
  <c r="E52" i="43"/>
  <c r="L52" i="43" s="1"/>
  <c r="M51" i="43"/>
  <c r="L51" i="43"/>
  <c r="J51" i="43"/>
  <c r="W51" i="43" s="1"/>
  <c r="I51" i="43"/>
  <c r="G51" i="43"/>
  <c r="J50" i="43"/>
  <c r="W50" i="43" s="1"/>
  <c r="I50" i="43"/>
  <c r="M50" i="43"/>
  <c r="L50" i="43"/>
  <c r="H50" i="43"/>
  <c r="G50" i="43"/>
  <c r="J49" i="43"/>
  <c r="I49" i="43"/>
  <c r="H49" i="43"/>
  <c r="G49" i="43"/>
  <c r="F49" i="43"/>
  <c r="M49" i="43" s="1"/>
  <c r="E49" i="43"/>
  <c r="L49" i="43" s="1"/>
  <c r="J48" i="43"/>
  <c r="F48" i="43"/>
  <c r="M48" i="43"/>
  <c r="E48" i="43"/>
  <c r="L48" i="43"/>
  <c r="I48" i="43"/>
  <c r="H48" i="43"/>
  <c r="G48" i="43"/>
  <c r="J47" i="43"/>
  <c r="I47" i="43"/>
  <c r="H47" i="43"/>
  <c r="G47" i="43"/>
  <c r="F47" i="43"/>
  <c r="M47" i="43" s="1"/>
  <c r="E47" i="43"/>
  <c r="L47" i="43" s="1"/>
  <c r="J46" i="43"/>
  <c r="F46" i="43"/>
  <c r="M46" i="43"/>
  <c r="E46" i="43"/>
  <c r="L46" i="43"/>
  <c r="I46" i="43"/>
  <c r="H46" i="43"/>
  <c r="G46" i="43"/>
  <c r="J45" i="43"/>
  <c r="I45" i="43"/>
  <c r="H45" i="43"/>
  <c r="G45" i="43"/>
  <c r="F45" i="43"/>
  <c r="M45" i="43" s="1"/>
  <c r="E45" i="43"/>
  <c r="L45" i="43" s="1"/>
  <c r="J44" i="43"/>
  <c r="F44" i="43"/>
  <c r="M44" i="43"/>
  <c r="E44" i="43"/>
  <c r="L44" i="43"/>
  <c r="I44" i="43"/>
  <c r="H44" i="43"/>
  <c r="G44" i="43"/>
  <c r="J43" i="43"/>
  <c r="F43" i="43"/>
  <c r="M43" i="43" s="1"/>
  <c r="G43" i="43"/>
  <c r="I43" i="43"/>
  <c r="H43" i="43"/>
  <c r="E43" i="43"/>
  <c r="L43" i="43" s="1"/>
  <c r="J42" i="43"/>
  <c r="I42" i="43"/>
  <c r="H42" i="43"/>
  <c r="G42" i="43"/>
  <c r="E42" i="43"/>
  <c r="L42" i="43" s="1"/>
  <c r="F42" i="43"/>
  <c r="M42" i="43" s="1"/>
  <c r="X41" i="43"/>
  <c r="W41" i="43"/>
  <c r="J40" i="43"/>
  <c r="I40" i="43"/>
  <c r="X40" i="43"/>
  <c r="F40" i="43"/>
  <c r="M40" i="43" s="1"/>
  <c r="G40" i="43"/>
  <c r="E40" i="43"/>
  <c r="L40" i="43" s="1"/>
  <c r="W40" i="43"/>
  <c r="H40" i="43"/>
  <c r="J39" i="43"/>
  <c r="I39" i="43"/>
  <c r="H39" i="43"/>
  <c r="G39" i="43"/>
  <c r="F39" i="43"/>
  <c r="M39" i="43" s="1"/>
  <c r="E39" i="43"/>
  <c r="L39" i="43" s="1"/>
  <c r="J38" i="43"/>
  <c r="I38" i="43"/>
  <c r="H38" i="43"/>
  <c r="G38" i="43"/>
  <c r="E38" i="43"/>
  <c r="L38" i="43" s="1"/>
  <c r="F38" i="43"/>
  <c r="J37" i="43"/>
  <c r="W37" i="43"/>
  <c r="F37" i="43"/>
  <c r="G37" i="43"/>
  <c r="I37" i="43"/>
  <c r="X37" i="43"/>
  <c r="H37" i="43"/>
  <c r="E37" i="43"/>
  <c r="L37" i="43" s="1"/>
  <c r="J36" i="43"/>
  <c r="I36" i="43"/>
  <c r="F36" i="43"/>
  <c r="M36" i="43" s="1"/>
  <c r="W36" i="43"/>
  <c r="H36" i="43"/>
  <c r="G36" i="43"/>
  <c r="E36" i="43"/>
  <c r="L36" i="43"/>
  <c r="J35" i="43"/>
  <c r="X35" i="43" s="1"/>
  <c r="I35" i="43"/>
  <c r="W35" i="43"/>
  <c r="H35" i="43"/>
  <c r="G35" i="43"/>
  <c r="F35" i="43"/>
  <c r="M35" i="43"/>
  <c r="E35" i="43"/>
  <c r="L35" i="43"/>
  <c r="J34" i="43"/>
  <c r="I34" i="43"/>
  <c r="H34" i="43"/>
  <c r="G34" i="43"/>
  <c r="E34" i="43"/>
  <c r="L34" i="43"/>
  <c r="F34" i="43"/>
  <c r="M34" i="43"/>
  <c r="J33" i="43"/>
  <c r="W33" i="43"/>
  <c r="F33" i="43"/>
  <c r="M33" i="43" s="1"/>
  <c r="G33" i="43"/>
  <c r="I33" i="43"/>
  <c r="H33" i="43"/>
  <c r="E33" i="43"/>
  <c r="L33" i="43" s="1"/>
  <c r="J32" i="43"/>
  <c r="X32" i="43" s="1"/>
  <c r="I32" i="43"/>
  <c r="F32" i="43"/>
  <c r="G32" i="43"/>
  <c r="M32" i="43" s="1"/>
  <c r="E32" i="43"/>
  <c r="L32" i="43" s="1"/>
  <c r="W32" i="43"/>
  <c r="H32" i="43"/>
  <c r="J31" i="43"/>
  <c r="I31" i="43"/>
  <c r="I10" i="43"/>
  <c r="I118" i="43" s="1"/>
  <c r="K118" i="43" s="1"/>
  <c r="I11" i="43"/>
  <c r="I12" i="43"/>
  <c r="I13" i="43"/>
  <c r="I14" i="43"/>
  <c r="I15" i="43"/>
  <c r="I16" i="43"/>
  <c r="X16" i="43" s="1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H31" i="43"/>
  <c r="G31" i="43"/>
  <c r="M31" i="43" s="1"/>
  <c r="F31" i="43"/>
  <c r="E31" i="43"/>
  <c r="L31" i="43"/>
  <c r="E30" i="43"/>
  <c r="L30" i="43"/>
  <c r="E10" i="43"/>
  <c r="G10" i="43"/>
  <c r="L10" i="43" s="1"/>
  <c r="E11" i="43"/>
  <c r="G11" i="43"/>
  <c r="L11" i="43"/>
  <c r="E12" i="43"/>
  <c r="L12" i="43" s="1"/>
  <c r="G12" i="43"/>
  <c r="E13" i="43"/>
  <c r="L13" i="43" s="1"/>
  <c r="G13" i="43"/>
  <c r="E14" i="43"/>
  <c r="G14" i="43"/>
  <c r="L14" i="43" s="1"/>
  <c r="E15" i="43"/>
  <c r="G15" i="43"/>
  <c r="L15" i="43"/>
  <c r="E16" i="43"/>
  <c r="L16" i="43" s="1"/>
  <c r="G16" i="43"/>
  <c r="E17" i="43"/>
  <c r="L17" i="43" s="1"/>
  <c r="G17" i="43"/>
  <c r="E18" i="43"/>
  <c r="G18" i="43"/>
  <c r="L18" i="43" s="1"/>
  <c r="E19" i="43"/>
  <c r="G19" i="43"/>
  <c r="L19" i="43"/>
  <c r="E20" i="43"/>
  <c r="L20" i="43"/>
  <c r="E21" i="43"/>
  <c r="G21" i="43"/>
  <c r="L21" i="43" s="1"/>
  <c r="E22" i="43"/>
  <c r="G22" i="43"/>
  <c r="L22" i="43"/>
  <c r="E23" i="43"/>
  <c r="L23" i="43" s="1"/>
  <c r="G23" i="43"/>
  <c r="E24" i="43"/>
  <c r="L24" i="43" s="1"/>
  <c r="G24" i="43"/>
  <c r="E25" i="43"/>
  <c r="G25" i="43"/>
  <c r="L25" i="43" s="1"/>
  <c r="E26" i="43"/>
  <c r="G26" i="43"/>
  <c r="L26" i="43"/>
  <c r="E27" i="43"/>
  <c r="L27" i="43" s="1"/>
  <c r="G27" i="43"/>
  <c r="E28" i="43"/>
  <c r="L28" i="43" s="1"/>
  <c r="G28" i="43"/>
  <c r="E29" i="43"/>
  <c r="L29" i="43"/>
  <c r="J30" i="43"/>
  <c r="H30" i="43"/>
  <c r="G30" i="43"/>
  <c r="F30" i="43"/>
  <c r="M30" i="43" s="1"/>
  <c r="J29" i="43"/>
  <c r="G29" i="43"/>
  <c r="G20" i="43"/>
  <c r="F29" i="43"/>
  <c r="J28" i="43"/>
  <c r="X28" i="43" s="1"/>
  <c r="W28" i="43"/>
  <c r="H28" i="43"/>
  <c r="F28" i="43"/>
  <c r="J27" i="43"/>
  <c r="W27" i="43" s="1"/>
  <c r="F27" i="43"/>
  <c r="M27" i="43" s="1"/>
  <c r="X27" i="43"/>
  <c r="H27" i="43"/>
  <c r="J26" i="43"/>
  <c r="X26" i="43" s="1"/>
  <c r="H26" i="43"/>
  <c r="F26" i="43"/>
  <c r="M26" i="43" s="1"/>
  <c r="J25" i="43"/>
  <c r="W25" i="43" s="1"/>
  <c r="F25" i="43"/>
  <c r="M25" i="43" s="1"/>
  <c r="X25" i="43"/>
  <c r="H25" i="43"/>
  <c r="J24" i="43"/>
  <c r="W24" i="43" s="1"/>
  <c r="H24" i="43"/>
  <c r="F24" i="43"/>
  <c r="J23" i="43"/>
  <c r="W23" i="43"/>
  <c r="F23" i="43"/>
  <c r="M23" i="43"/>
  <c r="H23" i="43"/>
  <c r="J22" i="43"/>
  <c r="W22" i="43" s="1"/>
  <c r="H22" i="43"/>
  <c r="F22" i="43"/>
  <c r="M22" i="43"/>
  <c r="J21" i="43"/>
  <c r="W21" i="43"/>
  <c r="F21" i="43"/>
  <c r="M21" i="43"/>
  <c r="X21" i="43"/>
  <c r="H21" i="43"/>
  <c r="J20" i="43"/>
  <c r="X20" i="43" s="1"/>
  <c r="W20" i="43"/>
  <c r="H20" i="43"/>
  <c r="F20" i="43"/>
  <c r="J19" i="43"/>
  <c r="W19" i="43" s="1"/>
  <c r="F19" i="43"/>
  <c r="M19" i="43" s="1"/>
  <c r="H19" i="43"/>
  <c r="J18" i="43"/>
  <c r="X18" i="43"/>
  <c r="W18" i="43"/>
  <c r="H18" i="43"/>
  <c r="F18" i="43"/>
  <c r="M18" i="43"/>
  <c r="J17" i="43"/>
  <c r="W17" i="43"/>
  <c r="F17" i="43"/>
  <c r="M17" i="43"/>
  <c r="X17" i="43"/>
  <c r="H17" i="43"/>
  <c r="J16" i="43"/>
  <c r="W16" i="43"/>
  <c r="H16" i="43"/>
  <c r="F16" i="43"/>
  <c r="J15" i="43"/>
  <c r="W15" i="43" s="1"/>
  <c r="F15" i="43"/>
  <c r="M15" i="43" s="1"/>
  <c r="H15" i="43"/>
  <c r="J14" i="43"/>
  <c r="W14" i="43"/>
  <c r="H14" i="43"/>
  <c r="F14" i="43"/>
  <c r="M14" i="43" s="1"/>
  <c r="J13" i="43"/>
  <c r="W13" i="43" s="1"/>
  <c r="X13" i="43"/>
  <c r="H13" i="43"/>
  <c r="F13" i="43"/>
  <c r="M13" i="43" s="1"/>
  <c r="J12" i="43"/>
  <c r="H12" i="43"/>
  <c r="F12" i="43"/>
  <c r="M12" i="43" s="1"/>
  <c r="J11" i="43"/>
  <c r="W11" i="43" s="1"/>
  <c r="F11" i="43"/>
  <c r="M11" i="43" s="1"/>
  <c r="H11" i="43"/>
  <c r="J10" i="43"/>
  <c r="H10" i="43"/>
  <c r="F10" i="43"/>
  <c r="K109" i="42"/>
  <c r="J108" i="42"/>
  <c r="W108" i="42"/>
  <c r="F108" i="42"/>
  <c r="M108" i="42"/>
  <c r="E108" i="42"/>
  <c r="L108" i="42"/>
  <c r="I108" i="42"/>
  <c r="X108" i="42"/>
  <c r="H108" i="42"/>
  <c r="G108" i="42"/>
  <c r="J107" i="42"/>
  <c r="W107" i="42"/>
  <c r="I107" i="42"/>
  <c r="X107" i="42"/>
  <c r="H107" i="42"/>
  <c r="G107" i="42"/>
  <c r="F107" i="42"/>
  <c r="M107" i="42"/>
  <c r="E107" i="42"/>
  <c r="L107" i="42"/>
  <c r="J106" i="42"/>
  <c r="W106" i="42"/>
  <c r="F106" i="42"/>
  <c r="M106" i="42"/>
  <c r="I106" i="42"/>
  <c r="X106" i="42"/>
  <c r="H106" i="42"/>
  <c r="G106" i="42"/>
  <c r="E106" i="42"/>
  <c r="L106" i="42"/>
  <c r="E105" i="42"/>
  <c r="L105" i="42"/>
  <c r="J105" i="42"/>
  <c r="I105" i="42"/>
  <c r="H105" i="42"/>
  <c r="G105" i="42"/>
  <c r="F105" i="42"/>
  <c r="M105" i="42"/>
  <c r="J104" i="42"/>
  <c r="W104" i="42"/>
  <c r="F104" i="42"/>
  <c r="M104" i="42"/>
  <c r="E104" i="42"/>
  <c r="L104" i="42"/>
  <c r="I104" i="42"/>
  <c r="X104" i="42"/>
  <c r="H104" i="42"/>
  <c r="G104" i="42"/>
  <c r="J103" i="42"/>
  <c r="W103" i="42"/>
  <c r="I103" i="42"/>
  <c r="X103" i="42"/>
  <c r="H103" i="42"/>
  <c r="G103" i="42"/>
  <c r="F103" i="42"/>
  <c r="M103" i="42"/>
  <c r="E103" i="42"/>
  <c r="L103" i="42"/>
  <c r="J102" i="42"/>
  <c r="W102" i="42"/>
  <c r="F102" i="42"/>
  <c r="M102" i="42"/>
  <c r="I102" i="42"/>
  <c r="X102" i="42"/>
  <c r="H102" i="42"/>
  <c r="G102" i="42"/>
  <c r="E102" i="42"/>
  <c r="L102" i="42"/>
  <c r="E101" i="42"/>
  <c r="L101" i="42"/>
  <c r="J101" i="42"/>
  <c r="I101" i="42"/>
  <c r="H101" i="42"/>
  <c r="G101" i="42"/>
  <c r="F101" i="42"/>
  <c r="M101" i="42"/>
  <c r="J100" i="42"/>
  <c r="W100" i="42"/>
  <c r="F100" i="42"/>
  <c r="M100" i="42"/>
  <c r="E100" i="42"/>
  <c r="L100" i="42"/>
  <c r="I100" i="42"/>
  <c r="X100" i="42"/>
  <c r="H100" i="42"/>
  <c r="G100" i="42"/>
  <c r="J99" i="42"/>
  <c r="W99" i="42"/>
  <c r="I99" i="42"/>
  <c r="X99" i="42"/>
  <c r="H99" i="42"/>
  <c r="G99" i="42"/>
  <c r="F99" i="42"/>
  <c r="M99" i="42"/>
  <c r="E99" i="42"/>
  <c r="L99" i="42"/>
  <c r="J98" i="42"/>
  <c r="W98" i="42"/>
  <c r="F98" i="42"/>
  <c r="M98" i="42"/>
  <c r="I98" i="42"/>
  <c r="X98" i="42"/>
  <c r="H98" i="42"/>
  <c r="G98" i="42"/>
  <c r="E98" i="42"/>
  <c r="L98" i="42"/>
  <c r="E97" i="42"/>
  <c r="L97" i="42"/>
  <c r="J97" i="42"/>
  <c r="I97" i="42"/>
  <c r="H97" i="42"/>
  <c r="G97" i="42"/>
  <c r="F97" i="42"/>
  <c r="M97" i="42"/>
  <c r="J96" i="42"/>
  <c r="W96" i="42"/>
  <c r="F96" i="42"/>
  <c r="M96" i="42"/>
  <c r="E96" i="42"/>
  <c r="L96" i="42"/>
  <c r="I96" i="42"/>
  <c r="X96" i="42"/>
  <c r="H96" i="42"/>
  <c r="G96" i="42"/>
  <c r="J95" i="42"/>
  <c r="W95" i="42"/>
  <c r="I95" i="42"/>
  <c r="X95" i="42"/>
  <c r="H95" i="42"/>
  <c r="G95" i="42"/>
  <c r="F95" i="42"/>
  <c r="M95" i="42"/>
  <c r="E95" i="42"/>
  <c r="L95" i="42"/>
  <c r="J94" i="42"/>
  <c r="W94" i="42"/>
  <c r="F94" i="42"/>
  <c r="M94" i="42"/>
  <c r="I94" i="42"/>
  <c r="X94" i="42"/>
  <c r="H94" i="42"/>
  <c r="G94" i="42"/>
  <c r="E94" i="42"/>
  <c r="L94" i="42"/>
  <c r="E93" i="42"/>
  <c r="L93" i="42"/>
  <c r="J93" i="42"/>
  <c r="I93" i="42"/>
  <c r="H93" i="42"/>
  <c r="G93" i="42"/>
  <c r="F93" i="42"/>
  <c r="M93" i="42"/>
  <c r="J92" i="42"/>
  <c r="W92" i="42"/>
  <c r="F92" i="42"/>
  <c r="M92" i="42"/>
  <c r="E92" i="42"/>
  <c r="L92" i="42"/>
  <c r="I92" i="42"/>
  <c r="X92" i="42"/>
  <c r="H92" i="42"/>
  <c r="G92" i="42"/>
  <c r="J91" i="42"/>
  <c r="W91" i="42"/>
  <c r="I91" i="42"/>
  <c r="X91" i="42"/>
  <c r="H91" i="42"/>
  <c r="G91" i="42"/>
  <c r="F91" i="42"/>
  <c r="M91" i="42"/>
  <c r="E91" i="42"/>
  <c r="L91" i="42"/>
  <c r="J90" i="42"/>
  <c r="W90" i="42"/>
  <c r="F90" i="42"/>
  <c r="M90" i="42"/>
  <c r="I90" i="42"/>
  <c r="X90" i="42"/>
  <c r="H90" i="42"/>
  <c r="G90" i="42"/>
  <c r="E90" i="42"/>
  <c r="L90" i="42"/>
  <c r="E89" i="42"/>
  <c r="L89" i="42"/>
  <c r="J89" i="42"/>
  <c r="I89" i="42"/>
  <c r="H89" i="42"/>
  <c r="G89" i="42"/>
  <c r="F89" i="42"/>
  <c r="M89" i="42"/>
  <c r="J88" i="42"/>
  <c r="W88" i="42"/>
  <c r="F88" i="42"/>
  <c r="M88" i="42"/>
  <c r="E88" i="42"/>
  <c r="L88" i="42"/>
  <c r="I88" i="42"/>
  <c r="X88" i="42"/>
  <c r="H88" i="42"/>
  <c r="G88" i="42"/>
  <c r="J87" i="42"/>
  <c r="W87" i="42"/>
  <c r="I87" i="42"/>
  <c r="X87" i="42"/>
  <c r="H87" i="42"/>
  <c r="G87" i="42"/>
  <c r="F87" i="42"/>
  <c r="M87" i="42"/>
  <c r="E87" i="42"/>
  <c r="L87" i="42"/>
  <c r="J86" i="42"/>
  <c r="W86" i="42"/>
  <c r="F86" i="42"/>
  <c r="M86" i="42"/>
  <c r="I86" i="42"/>
  <c r="X86" i="42"/>
  <c r="H86" i="42"/>
  <c r="G86" i="42"/>
  <c r="E86" i="42"/>
  <c r="L86" i="42"/>
  <c r="E85" i="42"/>
  <c r="L85" i="42"/>
  <c r="J85" i="42"/>
  <c r="I85" i="42"/>
  <c r="H85" i="42"/>
  <c r="G85" i="42"/>
  <c r="F85" i="42"/>
  <c r="M85" i="42"/>
  <c r="J84" i="42"/>
  <c r="W84" i="42"/>
  <c r="F84" i="42"/>
  <c r="M84" i="42"/>
  <c r="E84" i="42"/>
  <c r="L84" i="42"/>
  <c r="I84" i="42"/>
  <c r="X84" i="42"/>
  <c r="H84" i="42"/>
  <c r="G84" i="42"/>
  <c r="J83" i="42"/>
  <c r="W83" i="42"/>
  <c r="I83" i="42"/>
  <c r="X83" i="42"/>
  <c r="H83" i="42"/>
  <c r="G83" i="42"/>
  <c r="F83" i="42"/>
  <c r="M83" i="42"/>
  <c r="E83" i="42"/>
  <c r="L83" i="42"/>
  <c r="J82" i="42"/>
  <c r="W82" i="42"/>
  <c r="F82" i="42"/>
  <c r="M82" i="42"/>
  <c r="I82" i="42"/>
  <c r="X82" i="42"/>
  <c r="H82" i="42"/>
  <c r="G82" i="42"/>
  <c r="E82" i="42"/>
  <c r="L82" i="42"/>
  <c r="E81" i="42"/>
  <c r="L81" i="42"/>
  <c r="J81" i="42"/>
  <c r="I81" i="42"/>
  <c r="H81" i="42"/>
  <c r="G81" i="42"/>
  <c r="F81" i="42"/>
  <c r="M81" i="42"/>
  <c r="J80" i="42"/>
  <c r="W80" i="42"/>
  <c r="F80" i="42"/>
  <c r="M80" i="42"/>
  <c r="E80" i="42"/>
  <c r="L80" i="42"/>
  <c r="I80" i="42"/>
  <c r="X80" i="42"/>
  <c r="H80" i="42"/>
  <c r="G80" i="42"/>
  <c r="J79" i="42"/>
  <c r="W79" i="42"/>
  <c r="I79" i="42"/>
  <c r="X79" i="42"/>
  <c r="H79" i="42"/>
  <c r="G79" i="42"/>
  <c r="F79" i="42"/>
  <c r="M79" i="42"/>
  <c r="E79" i="42"/>
  <c r="L79" i="42"/>
  <c r="J78" i="42"/>
  <c r="W78" i="42"/>
  <c r="F78" i="42"/>
  <c r="M78" i="42"/>
  <c r="I78" i="42"/>
  <c r="X78" i="42"/>
  <c r="H78" i="42"/>
  <c r="G78" i="42"/>
  <c r="E78" i="42"/>
  <c r="L78" i="42"/>
  <c r="E77" i="42"/>
  <c r="L77" i="42"/>
  <c r="J77" i="42"/>
  <c r="I77" i="42"/>
  <c r="H77" i="42"/>
  <c r="G77" i="42"/>
  <c r="F77" i="42"/>
  <c r="M77" i="42"/>
  <c r="J76" i="42"/>
  <c r="W76" i="42"/>
  <c r="F76" i="42"/>
  <c r="M76" i="42"/>
  <c r="E76" i="42"/>
  <c r="L76" i="42"/>
  <c r="I76" i="42"/>
  <c r="X76" i="42"/>
  <c r="H76" i="42"/>
  <c r="G76" i="42"/>
  <c r="J75" i="42"/>
  <c r="W75" i="42"/>
  <c r="I75" i="42"/>
  <c r="X75" i="42"/>
  <c r="H75" i="42"/>
  <c r="G75" i="42"/>
  <c r="F75" i="42"/>
  <c r="M75" i="42"/>
  <c r="E75" i="42"/>
  <c r="L75" i="42"/>
  <c r="J74" i="42"/>
  <c r="W74" i="42"/>
  <c r="F74" i="42"/>
  <c r="M74" i="42"/>
  <c r="I74" i="42"/>
  <c r="X74" i="42"/>
  <c r="H74" i="42"/>
  <c r="G74" i="42"/>
  <c r="E74" i="42"/>
  <c r="L74" i="42"/>
  <c r="E73" i="42"/>
  <c r="L73" i="42"/>
  <c r="J73" i="42"/>
  <c r="I73" i="42"/>
  <c r="H73" i="42"/>
  <c r="G73" i="42"/>
  <c r="F73" i="42"/>
  <c r="M73" i="42"/>
  <c r="J72" i="42"/>
  <c r="W72" i="42"/>
  <c r="F72" i="42"/>
  <c r="M72" i="42"/>
  <c r="E72" i="42"/>
  <c r="L72" i="42"/>
  <c r="I72" i="42"/>
  <c r="X72" i="42"/>
  <c r="H72" i="42"/>
  <c r="G72" i="42"/>
  <c r="J71" i="42"/>
  <c r="W71" i="42"/>
  <c r="I71" i="42"/>
  <c r="X71" i="42"/>
  <c r="H71" i="42"/>
  <c r="G71" i="42"/>
  <c r="F71" i="42"/>
  <c r="M71" i="42"/>
  <c r="E71" i="42"/>
  <c r="L71" i="42"/>
  <c r="J70" i="42"/>
  <c r="W70" i="42"/>
  <c r="F70" i="42"/>
  <c r="M70" i="42"/>
  <c r="I70" i="42"/>
  <c r="X70" i="42"/>
  <c r="H70" i="42"/>
  <c r="G70" i="42"/>
  <c r="E70" i="42"/>
  <c r="L70" i="42"/>
  <c r="E69" i="42"/>
  <c r="L69" i="42"/>
  <c r="J69" i="42"/>
  <c r="I69" i="42"/>
  <c r="H69" i="42"/>
  <c r="G69" i="42"/>
  <c r="F69" i="42"/>
  <c r="M69" i="42"/>
  <c r="J68" i="42"/>
  <c r="W68" i="42"/>
  <c r="F68" i="42"/>
  <c r="M68" i="42"/>
  <c r="E68" i="42"/>
  <c r="L68" i="42"/>
  <c r="I68" i="42"/>
  <c r="X68" i="42"/>
  <c r="H68" i="42"/>
  <c r="G68" i="42"/>
  <c r="J67" i="42"/>
  <c r="W67" i="42"/>
  <c r="I67" i="42"/>
  <c r="X67" i="42"/>
  <c r="H67" i="42"/>
  <c r="G67" i="42"/>
  <c r="F67" i="42"/>
  <c r="M67" i="42"/>
  <c r="E67" i="42"/>
  <c r="L67" i="42"/>
  <c r="J66" i="42"/>
  <c r="W66" i="42"/>
  <c r="F66" i="42"/>
  <c r="M66" i="42"/>
  <c r="I66" i="42"/>
  <c r="X66" i="42"/>
  <c r="H66" i="42"/>
  <c r="G66" i="42"/>
  <c r="E66" i="42"/>
  <c r="L66" i="42"/>
  <c r="E65" i="42"/>
  <c r="L65" i="42"/>
  <c r="J65" i="42"/>
  <c r="I65" i="42"/>
  <c r="H65" i="42"/>
  <c r="G65" i="42"/>
  <c r="F65" i="42"/>
  <c r="M65" i="42"/>
  <c r="J64" i="42"/>
  <c r="W64" i="42"/>
  <c r="F64" i="42"/>
  <c r="M64" i="42"/>
  <c r="E64" i="42"/>
  <c r="L64" i="42"/>
  <c r="I64" i="42"/>
  <c r="X64" i="42"/>
  <c r="H64" i="42"/>
  <c r="G64" i="42"/>
  <c r="J63" i="42"/>
  <c r="W63" i="42"/>
  <c r="I63" i="42"/>
  <c r="X63" i="42"/>
  <c r="H63" i="42"/>
  <c r="G63" i="42"/>
  <c r="F63" i="42"/>
  <c r="M63" i="42"/>
  <c r="E63" i="42"/>
  <c r="L63" i="42"/>
  <c r="J62" i="42"/>
  <c r="W62" i="42"/>
  <c r="F62" i="42"/>
  <c r="M62" i="42"/>
  <c r="I62" i="42"/>
  <c r="X62" i="42"/>
  <c r="H62" i="42"/>
  <c r="G62" i="42"/>
  <c r="E62" i="42"/>
  <c r="L62" i="42"/>
  <c r="E61" i="42"/>
  <c r="L61" i="42"/>
  <c r="J61" i="42"/>
  <c r="I61" i="42"/>
  <c r="H61" i="42"/>
  <c r="G61" i="42"/>
  <c r="F61" i="42"/>
  <c r="M61" i="42"/>
  <c r="J60" i="42"/>
  <c r="W60" i="42"/>
  <c r="F60" i="42"/>
  <c r="M60" i="42"/>
  <c r="E60" i="42"/>
  <c r="L60" i="42"/>
  <c r="I60" i="42"/>
  <c r="X60" i="42"/>
  <c r="H60" i="42"/>
  <c r="G60" i="42"/>
  <c r="J59" i="42"/>
  <c r="W59" i="42"/>
  <c r="I59" i="42"/>
  <c r="X59" i="42"/>
  <c r="H59" i="42"/>
  <c r="G59" i="42"/>
  <c r="F59" i="42"/>
  <c r="M59" i="42"/>
  <c r="E59" i="42"/>
  <c r="L59" i="42"/>
  <c r="J58" i="42"/>
  <c r="W58" i="42"/>
  <c r="F58" i="42"/>
  <c r="M58" i="42"/>
  <c r="I58" i="42"/>
  <c r="X58" i="42"/>
  <c r="H58" i="42"/>
  <c r="G58" i="42"/>
  <c r="E58" i="42"/>
  <c r="L58" i="42"/>
  <c r="E57" i="42"/>
  <c r="L57" i="42"/>
  <c r="J57" i="42"/>
  <c r="I57" i="42"/>
  <c r="H57" i="42"/>
  <c r="G57" i="42"/>
  <c r="F57" i="42"/>
  <c r="M57" i="42" s="1"/>
  <c r="J56" i="42"/>
  <c r="W56" i="42"/>
  <c r="F56" i="42"/>
  <c r="M56" i="42" s="1"/>
  <c r="E56" i="42"/>
  <c r="L56" i="42"/>
  <c r="I56" i="42"/>
  <c r="X56" i="42" s="1"/>
  <c r="H56" i="42"/>
  <c r="G56" i="42"/>
  <c r="J55" i="42"/>
  <c r="W55" i="42" s="1"/>
  <c r="I55" i="42"/>
  <c r="X55" i="42"/>
  <c r="H55" i="42"/>
  <c r="G55" i="42"/>
  <c r="F55" i="42"/>
  <c r="M55" i="42"/>
  <c r="E55" i="42"/>
  <c r="L55" i="42" s="1"/>
  <c r="J54" i="42"/>
  <c r="W54" i="42"/>
  <c r="F54" i="42"/>
  <c r="M54" i="42" s="1"/>
  <c r="I54" i="42"/>
  <c r="X54" i="42"/>
  <c r="H54" i="42"/>
  <c r="G54" i="42"/>
  <c r="E54" i="42"/>
  <c r="L54" i="42"/>
  <c r="E53" i="42"/>
  <c r="L53" i="42" s="1"/>
  <c r="J53" i="42"/>
  <c r="I53" i="42"/>
  <c r="H53" i="42"/>
  <c r="G53" i="42"/>
  <c r="F53" i="42"/>
  <c r="M53" i="42"/>
  <c r="J52" i="42"/>
  <c r="W52" i="42" s="1"/>
  <c r="F52" i="42"/>
  <c r="M52" i="42"/>
  <c r="E52" i="42"/>
  <c r="L52" i="42" s="1"/>
  <c r="I52" i="42"/>
  <c r="X52" i="42"/>
  <c r="H52" i="42"/>
  <c r="G52" i="42"/>
  <c r="J51" i="42"/>
  <c r="W51" i="42"/>
  <c r="I51" i="42"/>
  <c r="X51" i="42" s="1"/>
  <c r="H51" i="42"/>
  <c r="G51" i="42"/>
  <c r="F51" i="42"/>
  <c r="M51" i="42" s="1"/>
  <c r="E51" i="42"/>
  <c r="L51" i="42"/>
  <c r="J50" i="42"/>
  <c r="W50" i="42" s="1"/>
  <c r="F50" i="42"/>
  <c r="M50" i="42"/>
  <c r="I50" i="42"/>
  <c r="H50" i="42"/>
  <c r="G50" i="42"/>
  <c r="E50" i="42"/>
  <c r="L50" i="42" s="1"/>
  <c r="E49" i="42"/>
  <c r="L49" i="42"/>
  <c r="J49" i="42"/>
  <c r="I49" i="42"/>
  <c r="H49" i="42"/>
  <c r="G49" i="42"/>
  <c r="F49" i="42"/>
  <c r="M49" i="42" s="1"/>
  <c r="J48" i="42"/>
  <c r="X48" i="42" s="1"/>
  <c r="W48" i="42"/>
  <c r="F48" i="42"/>
  <c r="M48" i="42" s="1"/>
  <c r="E48" i="42"/>
  <c r="L48" i="42"/>
  <c r="I48" i="42"/>
  <c r="H48" i="42"/>
  <c r="G48" i="42"/>
  <c r="J47" i="42"/>
  <c r="W47" i="42" s="1"/>
  <c r="I47" i="42"/>
  <c r="X47" i="42"/>
  <c r="H47" i="42"/>
  <c r="G47" i="42"/>
  <c r="F47" i="42"/>
  <c r="M47" i="42"/>
  <c r="E47" i="42"/>
  <c r="L47" i="42" s="1"/>
  <c r="J46" i="42"/>
  <c r="W46" i="42"/>
  <c r="F46" i="42"/>
  <c r="M46" i="42" s="1"/>
  <c r="I46" i="42"/>
  <c r="X46" i="42"/>
  <c r="H46" i="42"/>
  <c r="G46" i="42"/>
  <c r="E46" i="42"/>
  <c r="L46" i="42"/>
  <c r="E45" i="42"/>
  <c r="L45" i="42" s="1"/>
  <c r="J45" i="42"/>
  <c r="I45" i="42"/>
  <c r="H45" i="42"/>
  <c r="G45" i="42"/>
  <c r="F45" i="42"/>
  <c r="M45" i="42"/>
  <c r="J44" i="42"/>
  <c r="W44" i="42" s="1"/>
  <c r="F44" i="42"/>
  <c r="M44" i="42"/>
  <c r="E44" i="42"/>
  <c r="L44" i="42" s="1"/>
  <c r="I44" i="42"/>
  <c r="X44" i="42"/>
  <c r="H44" i="42"/>
  <c r="G44" i="42"/>
  <c r="J43" i="42"/>
  <c r="X43" i="42" s="1"/>
  <c r="W43" i="42"/>
  <c r="I43" i="42"/>
  <c r="H43" i="42"/>
  <c r="G43" i="42"/>
  <c r="F43" i="42"/>
  <c r="M43" i="42" s="1"/>
  <c r="E43" i="42"/>
  <c r="L43" i="42"/>
  <c r="J42" i="42"/>
  <c r="W42" i="42" s="1"/>
  <c r="F42" i="42"/>
  <c r="M42" i="42"/>
  <c r="I42" i="42"/>
  <c r="H42" i="42"/>
  <c r="G42" i="42"/>
  <c r="E42" i="42"/>
  <c r="L42" i="42" s="1"/>
  <c r="F41" i="42"/>
  <c r="M41" i="42"/>
  <c r="E41" i="42"/>
  <c r="L41" i="42" s="1"/>
  <c r="J41" i="42"/>
  <c r="I41" i="42"/>
  <c r="X41" i="42" s="1"/>
  <c r="H41" i="42"/>
  <c r="G41" i="42"/>
  <c r="G11" i="42"/>
  <c r="G12" i="42"/>
  <c r="G13" i="42"/>
  <c r="G14" i="42"/>
  <c r="G15" i="42"/>
  <c r="G16" i="42"/>
  <c r="G17" i="42"/>
  <c r="E17" i="42"/>
  <c r="L17" i="42"/>
  <c r="G18" i="42"/>
  <c r="G19" i="42"/>
  <c r="G20" i="42"/>
  <c r="G21" i="42"/>
  <c r="G22" i="42"/>
  <c r="G23" i="42"/>
  <c r="G24" i="42"/>
  <c r="G25" i="42"/>
  <c r="F25" i="42"/>
  <c r="M25" i="42" s="1"/>
  <c r="G26" i="42"/>
  <c r="G27" i="42"/>
  <c r="E27" i="42"/>
  <c r="L27" i="42" s="1"/>
  <c r="G28" i="42"/>
  <c r="G29" i="42"/>
  <c r="G30" i="42"/>
  <c r="G31" i="42"/>
  <c r="G32" i="42"/>
  <c r="G33" i="42"/>
  <c r="G34" i="42"/>
  <c r="G35" i="42"/>
  <c r="F35" i="42"/>
  <c r="M35" i="42"/>
  <c r="G36" i="42"/>
  <c r="G37" i="42"/>
  <c r="G38" i="42"/>
  <c r="G40" i="42"/>
  <c r="M40" i="42" s="1"/>
  <c r="E40" i="42"/>
  <c r="L40" i="42" s="1"/>
  <c r="J40" i="42"/>
  <c r="I40" i="42"/>
  <c r="H40" i="42"/>
  <c r="F40" i="42"/>
  <c r="X39" i="42"/>
  <c r="W39" i="42"/>
  <c r="J38" i="42"/>
  <c r="W38" i="42"/>
  <c r="I38" i="42"/>
  <c r="X38" i="42" s="1"/>
  <c r="H38" i="42"/>
  <c r="F38" i="42"/>
  <c r="M38" i="42"/>
  <c r="E38" i="42"/>
  <c r="L38" i="42" s="1"/>
  <c r="F37" i="42"/>
  <c r="E37" i="42"/>
  <c r="L37" i="42" s="1"/>
  <c r="J37" i="42"/>
  <c r="I37" i="42"/>
  <c r="X37" i="42"/>
  <c r="H37" i="42"/>
  <c r="J36" i="42"/>
  <c r="I36" i="42"/>
  <c r="H36" i="42"/>
  <c r="F36" i="42"/>
  <c r="M36" i="42" s="1"/>
  <c r="E36" i="42"/>
  <c r="L36" i="42"/>
  <c r="J35" i="42"/>
  <c r="I35" i="42"/>
  <c r="H35" i="42"/>
  <c r="H11" i="42"/>
  <c r="H109" i="42" s="1"/>
  <c r="H12" i="42"/>
  <c r="H13" i="42"/>
  <c r="H14" i="42"/>
  <c r="H15" i="42"/>
  <c r="H16" i="42"/>
  <c r="H17" i="42"/>
  <c r="H18" i="42"/>
  <c r="H19" i="42"/>
  <c r="H20" i="42"/>
  <c r="H21" i="42"/>
  <c r="H22" i="42"/>
  <c r="H23" i="42"/>
  <c r="H24" i="42"/>
  <c r="H25" i="42"/>
  <c r="H26" i="42"/>
  <c r="H27" i="42"/>
  <c r="H28" i="42"/>
  <c r="H29" i="42"/>
  <c r="H30" i="42"/>
  <c r="H32" i="42"/>
  <c r="H33" i="42"/>
  <c r="H34" i="42"/>
  <c r="E35" i="42"/>
  <c r="L35" i="42" s="1"/>
  <c r="J34" i="42"/>
  <c r="W34" i="42"/>
  <c r="I34" i="42"/>
  <c r="X34" i="42" s="1"/>
  <c r="F34" i="42"/>
  <c r="M34" i="42"/>
  <c r="E34" i="42"/>
  <c r="L34" i="42" s="1"/>
  <c r="F33" i="42"/>
  <c r="J33" i="42"/>
  <c r="I33" i="42"/>
  <c r="X33" i="42" s="1"/>
  <c r="E33" i="42"/>
  <c r="J32" i="42"/>
  <c r="I32" i="42"/>
  <c r="F32" i="42"/>
  <c r="M32" i="42" s="1"/>
  <c r="E32" i="42"/>
  <c r="L32" i="42"/>
  <c r="E31" i="42"/>
  <c r="L31" i="42" s="1"/>
  <c r="J31" i="42"/>
  <c r="I31" i="42"/>
  <c r="X31" i="42" s="1"/>
  <c r="F31" i="42"/>
  <c r="M31" i="42"/>
  <c r="J30" i="42"/>
  <c r="F30" i="42"/>
  <c r="M30" i="42" s="1"/>
  <c r="I30" i="42"/>
  <c r="E30" i="42"/>
  <c r="L30" i="42" s="1"/>
  <c r="J29" i="42"/>
  <c r="I29" i="42"/>
  <c r="W29" i="42"/>
  <c r="E29" i="42"/>
  <c r="F29" i="42"/>
  <c r="J28" i="42"/>
  <c r="W28" i="42"/>
  <c r="F28" i="42"/>
  <c r="M28" i="42" s="1"/>
  <c r="I28" i="42"/>
  <c r="X28" i="42"/>
  <c r="E28" i="42"/>
  <c r="L28" i="42" s="1"/>
  <c r="J27" i="42"/>
  <c r="I27" i="42"/>
  <c r="F27" i="42"/>
  <c r="J26" i="42"/>
  <c r="F26" i="42"/>
  <c r="M26" i="42"/>
  <c r="I26" i="42"/>
  <c r="E26" i="42"/>
  <c r="L26" i="42"/>
  <c r="J25" i="42"/>
  <c r="X25" i="42" s="1"/>
  <c r="I25" i="42"/>
  <c r="E25" i="42"/>
  <c r="J24" i="42"/>
  <c r="W24" i="42" s="1"/>
  <c r="F24" i="42"/>
  <c r="M24" i="42"/>
  <c r="I24" i="42"/>
  <c r="E24" i="42"/>
  <c r="L24" i="42"/>
  <c r="J23" i="42"/>
  <c r="W23" i="42" s="1"/>
  <c r="I23" i="42"/>
  <c r="E23" i="42"/>
  <c r="L23" i="42" s="1"/>
  <c r="F23" i="42"/>
  <c r="J22" i="42"/>
  <c r="F22" i="42"/>
  <c r="M22" i="42" s="1"/>
  <c r="I22" i="42"/>
  <c r="I11" i="42"/>
  <c r="I116" i="42" s="1"/>
  <c r="K116" i="42" s="1"/>
  <c r="I12" i="42"/>
  <c r="X12" i="42" s="1"/>
  <c r="I13" i="42"/>
  <c r="I14" i="42"/>
  <c r="I15" i="42"/>
  <c r="I16" i="42"/>
  <c r="I17" i="42"/>
  <c r="I18" i="42"/>
  <c r="I19" i="42"/>
  <c r="I20" i="42"/>
  <c r="I21" i="42"/>
  <c r="X21" i="42" s="1"/>
  <c r="E22" i="42"/>
  <c r="L22" i="42" s="1"/>
  <c r="J21" i="42"/>
  <c r="W21" i="42"/>
  <c r="E21" i="42"/>
  <c r="L21" i="42" s="1"/>
  <c r="F21" i="42"/>
  <c r="J20" i="42"/>
  <c r="W20" i="42" s="1"/>
  <c r="F20" i="42"/>
  <c r="M20" i="42"/>
  <c r="X20" i="42"/>
  <c r="E20" i="42"/>
  <c r="L20" i="42" s="1"/>
  <c r="J19" i="42"/>
  <c r="W19" i="42"/>
  <c r="X19" i="42"/>
  <c r="E19" i="42"/>
  <c r="L19" i="42"/>
  <c r="F19" i="42"/>
  <c r="M19" i="42" s="1"/>
  <c r="J18" i="42"/>
  <c r="W18" i="42"/>
  <c r="F18" i="42"/>
  <c r="M18" i="42" s="1"/>
  <c r="X18" i="42"/>
  <c r="E18" i="42"/>
  <c r="L18" i="42"/>
  <c r="J17" i="42"/>
  <c r="W17" i="42" s="1"/>
  <c r="F17" i="42"/>
  <c r="J16" i="42"/>
  <c r="F16" i="42"/>
  <c r="M16" i="42"/>
  <c r="E16" i="42"/>
  <c r="L16" i="42" s="1"/>
  <c r="J15" i="42"/>
  <c r="W15" i="42"/>
  <c r="E15" i="42"/>
  <c r="L15" i="42" s="1"/>
  <c r="F15" i="42"/>
  <c r="M15" i="42"/>
  <c r="J14" i="42"/>
  <c r="F14" i="42"/>
  <c r="M14" i="42" s="1"/>
  <c r="E14" i="42"/>
  <c r="L14" i="42"/>
  <c r="J13" i="42"/>
  <c r="W13" i="42" s="1"/>
  <c r="E13" i="42"/>
  <c r="F13" i="42"/>
  <c r="M13" i="42" s="1"/>
  <c r="J12" i="42"/>
  <c r="W12" i="42"/>
  <c r="F12" i="42"/>
  <c r="M12" i="42" s="1"/>
  <c r="E12" i="42"/>
  <c r="L12" i="42"/>
  <c r="J11" i="42"/>
  <c r="X11" i="42" s="1"/>
  <c r="F11" i="42"/>
  <c r="E11" i="42"/>
  <c r="K109" i="41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7" i="41"/>
  <c r="G28" i="41"/>
  <c r="G29" i="41"/>
  <c r="G30" i="41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G51" i="41"/>
  <c r="G52" i="41"/>
  <c r="G53" i="41"/>
  <c r="G54" i="41"/>
  <c r="G55" i="41"/>
  <c r="G56" i="41"/>
  <c r="G57" i="41"/>
  <c r="G58" i="41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4" i="41"/>
  <c r="G75" i="41"/>
  <c r="G76" i="41"/>
  <c r="G77" i="41"/>
  <c r="G78" i="41"/>
  <c r="G79" i="41"/>
  <c r="G80" i="41"/>
  <c r="G81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96" i="41"/>
  <c r="G97" i="41"/>
  <c r="G98" i="41"/>
  <c r="G99" i="41"/>
  <c r="G100" i="41"/>
  <c r="G101" i="41"/>
  <c r="G102" i="41"/>
  <c r="G103" i="41"/>
  <c r="G104" i="41"/>
  <c r="G105" i="41"/>
  <c r="G106" i="41"/>
  <c r="G107" i="41"/>
  <c r="G108" i="41"/>
  <c r="J6" i="41"/>
  <c r="F25" i="41"/>
  <c r="M25" i="41" s="1"/>
  <c r="F30" i="41"/>
  <c r="M30" i="41"/>
  <c r="J108" i="41"/>
  <c r="F108" i="41"/>
  <c r="M108" i="41"/>
  <c r="I108" i="41"/>
  <c r="H108" i="41"/>
  <c r="E108" i="41"/>
  <c r="L108" i="41"/>
  <c r="E107" i="41"/>
  <c r="L107" i="41" s="1"/>
  <c r="J107" i="41"/>
  <c r="I107" i="41"/>
  <c r="H107" i="41"/>
  <c r="F107" i="41"/>
  <c r="M107" i="41" s="1"/>
  <c r="J106" i="41"/>
  <c r="F106" i="41"/>
  <c r="M106" i="41" s="1"/>
  <c r="I106" i="41"/>
  <c r="H106" i="41"/>
  <c r="E106" i="41"/>
  <c r="L106" i="41" s="1"/>
  <c r="E105" i="41"/>
  <c r="L105" i="41"/>
  <c r="J105" i="41"/>
  <c r="I105" i="41"/>
  <c r="H105" i="41"/>
  <c r="F105" i="41"/>
  <c r="M105" i="41"/>
  <c r="J104" i="41"/>
  <c r="F104" i="41"/>
  <c r="M104" i="41"/>
  <c r="I104" i="41"/>
  <c r="H104" i="41"/>
  <c r="E104" i="41"/>
  <c r="L104" i="41"/>
  <c r="E103" i="41"/>
  <c r="L103" i="41" s="1"/>
  <c r="J103" i="41"/>
  <c r="I103" i="41"/>
  <c r="H103" i="41"/>
  <c r="F103" i="41"/>
  <c r="M103" i="41" s="1"/>
  <c r="J102" i="41"/>
  <c r="F102" i="41"/>
  <c r="M102" i="41" s="1"/>
  <c r="I102" i="41"/>
  <c r="H102" i="41"/>
  <c r="E102" i="41"/>
  <c r="L102" i="41" s="1"/>
  <c r="E101" i="41"/>
  <c r="L101" i="41"/>
  <c r="J101" i="41"/>
  <c r="I101" i="41"/>
  <c r="H101" i="41"/>
  <c r="F101" i="41"/>
  <c r="M101" i="41"/>
  <c r="J100" i="41"/>
  <c r="F100" i="41"/>
  <c r="M100" i="41"/>
  <c r="I100" i="41"/>
  <c r="H100" i="41"/>
  <c r="E100" i="41"/>
  <c r="L100" i="41"/>
  <c r="E99" i="41"/>
  <c r="L99" i="41" s="1"/>
  <c r="J99" i="41"/>
  <c r="I99" i="41"/>
  <c r="H99" i="41"/>
  <c r="F99" i="41"/>
  <c r="M99" i="41" s="1"/>
  <c r="J98" i="41"/>
  <c r="F98" i="41"/>
  <c r="M98" i="41" s="1"/>
  <c r="I98" i="41"/>
  <c r="H98" i="41"/>
  <c r="E98" i="41"/>
  <c r="L98" i="41" s="1"/>
  <c r="E97" i="41"/>
  <c r="L97" i="41"/>
  <c r="J97" i="41"/>
  <c r="I97" i="41"/>
  <c r="H97" i="41"/>
  <c r="F97" i="41"/>
  <c r="M97" i="41"/>
  <c r="J96" i="41"/>
  <c r="F96" i="41"/>
  <c r="M96" i="41"/>
  <c r="I96" i="41"/>
  <c r="H96" i="41"/>
  <c r="E96" i="41"/>
  <c r="L96" i="41"/>
  <c r="E95" i="41"/>
  <c r="L95" i="41" s="1"/>
  <c r="J95" i="41"/>
  <c r="I95" i="41"/>
  <c r="H95" i="41"/>
  <c r="F95" i="41"/>
  <c r="M95" i="41" s="1"/>
  <c r="J94" i="41"/>
  <c r="F94" i="41"/>
  <c r="M94" i="41" s="1"/>
  <c r="I94" i="41"/>
  <c r="H94" i="41"/>
  <c r="E94" i="41"/>
  <c r="L94" i="41" s="1"/>
  <c r="E93" i="41"/>
  <c r="L93" i="41"/>
  <c r="J93" i="41"/>
  <c r="I93" i="41"/>
  <c r="H93" i="41"/>
  <c r="F93" i="41"/>
  <c r="M93" i="41"/>
  <c r="J92" i="41"/>
  <c r="F92" i="41"/>
  <c r="M92" i="41"/>
  <c r="I92" i="41"/>
  <c r="H92" i="41"/>
  <c r="E92" i="41"/>
  <c r="L92" i="41"/>
  <c r="E91" i="41"/>
  <c r="L91" i="41" s="1"/>
  <c r="J91" i="41"/>
  <c r="I91" i="41"/>
  <c r="H91" i="41"/>
  <c r="F91" i="41"/>
  <c r="M91" i="41" s="1"/>
  <c r="J90" i="41"/>
  <c r="F90" i="41"/>
  <c r="M90" i="41" s="1"/>
  <c r="I90" i="41"/>
  <c r="H90" i="41"/>
  <c r="E90" i="41"/>
  <c r="L90" i="41" s="1"/>
  <c r="E89" i="41"/>
  <c r="L89" i="41"/>
  <c r="J89" i="41"/>
  <c r="I89" i="41"/>
  <c r="H89" i="41"/>
  <c r="F89" i="41"/>
  <c r="M89" i="41"/>
  <c r="J88" i="41"/>
  <c r="F88" i="41"/>
  <c r="M88" i="41"/>
  <c r="I88" i="41"/>
  <c r="H88" i="41"/>
  <c r="E88" i="41"/>
  <c r="L88" i="41"/>
  <c r="E87" i="41"/>
  <c r="L87" i="41" s="1"/>
  <c r="J87" i="41"/>
  <c r="I87" i="41"/>
  <c r="H87" i="41"/>
  <c r="F87" i="41"/>
  <c r="M87" i="41" s="1"/>
  <c r="J86" i="41"/>
  <c r="F86" i="41"/>
  <c r="M86" i="41"/>
  <c r="I86" i="41"/>
  <c r="H86" i="41"/>
  <c r="E86" i="41"/>
  <c r="L86" i="41" s="1"/>
  <c r="E85" i="41"/>
  <c r="L85" i="41"/>
  <c r="J85" i="41"/>
  <c r="I85" i="41"/>
  <c r="H85" i="41"/>
  <c r="F85" i="41"/>
  <c r="M85" i="41"/>
  <c r="J84" i="41"/>
  <c r="F84" i="41"/>
  <c r="M84" i="41"/>
  <c r="I84" i="41"/>
  <c r="H84" i="41"/>
  <c r="E84" i="41"/>
  <c r="L84" i="41"/>
  <c r="E83" i="41"/>
  <c r="L83" i="41" s="1"/>
  <c r="J83" i="41"/>
  <c r="I83" i="41"/>
  <c r="H83" i="41"/>
  <c r="F83" i="41"/>
  <c r="M83" i="41" s="1"/>
  <c r="J82" i="41"/>
  <c r="F82" i="41"/>
  <c r="M82" i="41"/>
  <c r="I82" i="41"/>
  <c r="H82" i="41"/>
  <c r="E82" i="41"/>
  <c r="L82" i="41"/>
  <c r="E81" i="41"/>
  <c r="L81" i="41"/>
  <c r="J81" i="41"/>
  <c r="I81" i="41"/>
  <c r="H81" i="41"/>
  <c r="F81" i="41"/>
  <c r="M81" i="41" s="1"/>
  <c r="J80" i="41"/>
  <c r="F80" i="41"/>
  <c r="M80" i="41"/>
  <c r="I80" i="41"/>
  <c r="H80" i="41"/>
  <c r="E80" i="41"/>
  <c r="L80" i="41"/>
  <c r="E79" i="41"/>
  <c r="L79" i="41"/>
  <c r="J79" i="41"/>
  <c r="I79" i="41"/>
  <c r="H79" i="41"/>
  <c r="F79" i="41"/>
  <c r="M79" i="41" s="1"/>
  <c r="J78" i="41"/>
  <c r="F78" i="41"/>
  <c r="M78" i="41" s="1"/>
  <c r="I78" i="41"/>
  <c r="H78" i="41"/>
  <c r="E78" i="41"/>
  <c r="L78" i="41" s="1"/>
  <c r="E77" i="41"/>
  <c r="L77" i="41"/>
  <c r="J77" i="41"/>
  <c r="I77" i="41"/>
  <c r="H77" i="41"/>
  <c r="F77" i="41"/>
  <c r="M77" i="41"/>
  <c r="J76" i="41"/>
  <c r="F76" i="41"/>
  <c r="M76" i="41"/>
  <c r="I76" i="41"/>
  <c r="H76" i="41"/>
  <c r="E76" i="41"/>
  <c r="L76" i="41"/>
  <c r="E75" i="41"/>
  <c r="L75" i="41" s="1"/>
  <c r="J75" i="41"/>
  <c r="I75" i="41"/>
  <c r="H75" i="41"/>
  <c r="F75" i="41"/>
  <c r="M75" i="41" s="1"/>
  <c r="J74" i="41"/>
  <c r="F74" i="41"/>
  <c r="M74" i="41"/>
  <c r="I74" i="41"/>
  <c r="H74" i="41"/>
  <c r="E74" i="41"/>
  <c r="L74" i="41"/>
  <c r="E73" i="41"/>
  <c r="L73" i="41"/>
  <c r="J73" i="41"/>
  <c r="I73" i="41"/>
  <c r="H73" i="41"/>
  <c r="F73" i="41"/>
  <c r="M73" i="41" s="1"/>
  <c r="J72" i="41"/>
  <c r="F72" i="41"/>
  <c r="M72" i="41"/>
  <c r="I72" i="41"/>
  <c r="H72" i="41"/>
  <c r="E72" i="41"/>
  <c r="L72" i="41"/>
  <c r="E71" i="41"/>
  <c r="L71" i="41"/>
  <c r="J71" i="41"/>
  <c r="I71" i="41"/>
  <c r="H71" i="41"/>
  <c r="F71" i="41"/>
  <c r="M71" i="41" s="1"/>
  <c r="J70" i="41"/>
  <c r="F70" i="41"/>
  <c r="M70" i="41"/>
  <c r="I70" i="41"/>
  <c r="H70" i="41"/>
  <c r="E70" i="41"/>
  <c r="L70" i="41"/>
  <c r="E69" i="41"/>
  <c r="L69" i="41"/>
  <c r="J69" i="41"/>
  <c r="I69" i="41"/>
  <c r="H69" i="41"/>
  <c r="F69" i="41"/>
  <c r="M69" i="41"/>
  <c r="J68" i="41"/>
  <c r="F68" i="41"/>
  <c r="M68" i="41"/>
  <c r="I68" i="41"/>
  <c r="H68" i="41"/>
  <c r="E68" i="41"/>
  <c r="L68" i="41"/>
  <c r="E67" i="41"/>
  <c r="L67" i="41"/>
  <c r="J67" i="41"/>
  <c r="I67" i="41"/>
  <c r="H67" i="41"/>
  <c r="F67" i="41"/>
  <c r="M67" i="41" s="1"/>
  <c r="J66" i="41"/>
  <c r="F66" i="41"/>
  <c r="M66" i="41"/>
  <c r="I66" i="41"/>
  <c r="H66" i="41"/>
  <c r="E66" i="41"/>
  <c r="L66" i="41"/>
  <c r="E65" i="41"/>
  <c r="L65" i="41"/>
  <c r="J65" i="41"/>
  <c r="I65" i="41"/>
  <c r="H65" i="41"/>
  <c r="F65" i="41"/>
  <c r="M65" i="41"/>
  <c r="J64" i="41"/>
  <c r="F64" i="41"/>
  <c r="M64" i="41" s="1"/>
  <c r="I64" i="41"/>
  <c r="H64" i="41"/>
  <c r="E64" i="41"/>
  <c r="L64" i="41" s="1"/>
  <c r="E63" i="41"/>
  <c r="L63" i="41"/>
  <c r="J63" i="41"/>
  <c r="I63" i="41"/>
  <c r="H63" i="41"/>
  <c r="F63" i="41"/>
  <c r="M63" i="41" s="1"/>
  <c r="J62" i="41"/>
  <c r="F62" i="41"/>
  <c r="M62" i="41"/>
  <c r="I62" i="41"/>
  <c r="H62" i="41"/>
  <c r="E62" i="41"/>
  <c r="L62" i="41"/>
  <c r="E61" i="41"/>
  <c r="L61" i="41" s="1"/>
  <c r="J61" i="41"/>
  <c r="I61" i="41"/>
  <c r="H61" i="41"/>
  <c r="F61" i="41"/>
  <c r="M61" i="41"/>
  <c r="J60" i="41"/>
  <c r="F60" i="41"/>
  <c r="M60" i="41" s="1"/>
  <c r="I60" i="41"/>
  <c r="H60" i="41"/>
  <c r="E60" i="41"/>
  <c r="L60" i="41" s="1"/>
  <c r="E59" i="41"/>
  <c r="L59" i="41"/>
  <c r="J59" i="41"/>
  <c r="I59" i="41"/>
  <c r="H59" i="41"/>
  <c r="F59" i="41"/>
  <c r="M59" i="41" s="1"/>
  <c r="J58" i="41"/>
  <c r="F58" i="41"/>
  <c r="M58" i="41"/>
  <c r="I58" i="41"/>
  <c r="H58" i="41"/>
  <c r="E58" i="41"/>
  <c r="L58" i="41"/>
  <c r="E57" i="41"/>
  <c r="L57" i="41" s="1"/>
  <c r="J57" i="41"/>
  <c r="I57" i="41"/>
  <c r="H57" i="41"/>
  <c r="F57" i="41"/>
  <c r="M57" i="41"/>
  <c r="J56" i="41"/>
  <c r="F56" i="41"/>
  <c r="M56" i="41" s="1"/>
  <c r="I56" i="41"/>
  <c r="H56" i="41"/>
  <c r="E56" i="41"/>
  <c r="L56" i="41" s="1"/>
  <c r="E55" i="41"/>
  <c r="L55" i="41"/>
  <c r="J55" i="41"/>
  <c r="I55" i="41"/>
  <c r="H55" i="41"/>
  <c r="F55" i="41"/>
  <c r="M55" i="41" s="1"/>
  <c r="J54" i="41"/>
  <c r="F54" i="41"/>
  <c r="M54" i="41"/>
  <c r="I54" i="41"/>
  <c r="H54" i="41"/>
  <c r="E54" i="41"/>
  <c r="L54" i="41" s="1"/>
  <c r="E53" i="41"/>
  <c r="L53" i="41" s="1"/>
  <c r="J53" i="41"/>
  <c r="I53" i="41"/>
  <c r="H53" i="41"/>
  <c r="F53" i="41"/>
  <c r="M53" i="41"/>
  <c r="J52" i="41"/>
  <c r="F52" i="41"/>
  <c r="M52" i="41" s="1"/>
  <c r="I52" i="41"/>
  <c r="H52" i="41"/>
  <c r="E52" i="41"/>
  <c r="L52" i="41" s="1"/>
  <c r="E51" i="41"/>
  <c r="L51" i="41"/>
  <c r="J51" i="41"/>
  <c r="I51" i="41"/>
  <c r="H51" i="41"/>
  <c r="F51" i="41"/>
  <c r="M51" i="41" s="1"/>
  <c r="J50" i="41"/>
  <c r="F50" i="41"/>
  <c r="M50" i="41" s="1"/>
  <c r="I50" i="41"/>
  <c r="H50" i="41"/>
  <c r="E50" i="41"/>
  <c r="L50" i="41" s="1"/>
  <c r="E49" i="41"/>
  <c r="L49" i="41" s="1"/>
  <c r="J49" i="41"/>
  <c r="I49" i="41"/>
  <c r="H49" i="41"/>
  <c r="F49" i="41"/>
  <c r="M49" i="41"/>
  <c r="J48" i="41"/>
  <c r="F48" i="41"/>
  <c r="M48" i="41" s="1"/>
  <c r="I48" i="41"/>
  <c r="H48" i="41"/>
  <c r="E48" i="41"/>
  <c r="L48" i="41" s="1"/>
  <c r="E47" i="41"/>
  <c r="L47" i="41" s="1"/>
  <c r="J47" i="41"/>
  <c r="I47" i="41"/>
  <c r="H47" i="41"/>
  <c r="F47" i="41"/>
  <c r="M47" i="41" s="1"/>
  <c r="J46" i="41"/>
  <c r="F46" i="41"/>
  <c r="M46" i="41" s="1"/>
  <c r="I46" i="41"/>
  <c r="H46" i="41"/>
  <c r="E46" i="41"/>
  <c r="L46" i="41" s="1"/>
  <c r="E45" i="41"/>
  <c r="L45" i="41" s="1"/>
  <c r="J45" i="41"/>
  <c r="I45" i="41"/>
  <c r="H45" i="41"/>
  <c r="F45" i="41"/>
  <c r="M45" i="41"/>
  <c r="J44" i="41"/>
  <c r="F44" i="41"/>
  <c r="M44" i="41" s="1"/>
  <c r="I44" i="41"/>
  <c r="H44" i="41"/>
  <c r="E44" i="41"/>
  <c r="L44" i="41" s="1"/>
  <c r="E43" i="41"/>
  <c r="L43" i="41" s="1"/>
  <c r="J43" i="41"/>
  <c r="I43" i="41"/>
  <c r="H43" i="41"/>
  <c r="F43" i="41"/>
  <c r="M43" i="41"/>
  <c r="J42" i="41"/>
  <c r="F42" i="41"/>
  <c r="M42" i="41" s="1"/>
  <c r="I42" i="41"/>
  <c r="H42" i="41"/>
  <c r="E42" i="41"/>
  <c r="L42" i="41" s="1"/>
  <c r="E41" i="41"/>
  <c r="L41" i="41" s="1"/>
  <c r="J41" i="41"/>
  <c r="I41" i="41"/>
  <c r="H41" i="41"/>
  <c r="F41" i="41"/>
  <c r="M41" i="41"/>
  <c r="J40" i="41"/>
  <c r="F40" i="41"/>
  <c r="M40" i="41" s="1"/>
  <c r="I40" i="41"/>
  <c r="H40" i="41"/>
  <c r="E40" i="41"/>
  <c r="L40" i="41" s="1"/>
  <c r="E39" i="41"/>
  <c r="L39" i="41" s="1"/>
  <c r="J39" i="41"/>
  <c r="I39" i="41"/>
  <c r="H39" i="41"/>
  <c r="F39" i="41"/>
  <c r="M39" i="41"/>
  <c r="J38" i="41"/>
  <c r="F38" i="41"/>
  <c r="M38" i="41" s="1"/>
  <c r="I38" i="41"/>
  <c r="H38" i="41"/>
  <c r="E38" i="41"/>
  <c r="L38" i="41" s="1"/>
  <c r="J37" i="41"/>
  <c r="I37" i="41"/>
  <c r="H37" i="41"/>
  <c r="E37" i="41"/>
  <c r="L37" i="41"/>
  <c r="F37" i="41"/>
  <c r="M37" i="41"/>
  <c r="J36" i="41"/>
  <c r="F36" i="41"/>
  <c r="M36" i="41" s="1"/>
  <c r="I36" i="41"/>
  <c r="H36" i="41"/>
  <c r="E36" i="41"/>
  <c r="L36" i="41" s="1"/>
  <c r="J35" i="41"/>
  <c r="I35" i="41"/>
  <c r="H35" i="41"/>
  <c r="E35" i="41"/>
  <c r="L35" i="41"/>
  <c r="F35" i="41"/>
  <c r="M35" i="41"/>
  <c r="J34" i="41"/>
  <c r="F34" i="41"/>
  <c r="M34" i="41" s="1"/>
  <c r="I34" i="41"/>
  <c r="H34" i="41"/>
  <c r="E34" i="41"/>
  <c r="L34" i="41" s="1"/>
  <c r="J33" i="41"/>
  <c r="I33" i="41"/>
  <c r="H33" i="41"/>
  <c r="E33" i="41"/>
  <c r="L33" i="41"/>
  <c r="F33" i="41"/>
  <c r="M33" i="41"/>
  <c r="J32" i="41"/>
  <c r="F32" i="41"/>
  <c r="M32" i="41" s="1"/>
  <c r="I32" i="41"/>
  <c r="H32" i="41"/>
  <c r="E32" i="41"/>
  <c r="L32" i="41" s="1"/>
  <c r="J31" i="41"/>
  <c r="I31" i="41"/>
  <c r="H31" i="41"/>
  <c r="E31" i="41"/>
  <c r="L31" i="41"/>
  <c r="F31" i="41"/>
  <c r="J30" i="41"/>
  <c r="X30" i="41" s="1"/>
  <c r="I30" i="41"/>
  <c r="H30" i="41"/>
  <c r="E30" i="41"/>
  <c r="J29" i="41"/>
  <c r="I29" i="41"/>
  <c r="F29" i="41"/>
  <c r="M29" i="41" s="1"/>
  <c r="E29" i="41"/>
  <c r="L29" i="41" s="1"/>
  <c r="F28" i="41"/>
  <c r="M28" i="41" s="1"/>
  <c r="J28" i="41"/>
  <c r="X28" i="41" s="1"/>
  <c r="I28" i="41"/>
  <c r="H28" i="41"/>
  <c r="E28" i="41"/>
  <c r="L28" i="41" s="1"/>
  <c r="J27" i="41"/>
  <c r="W27" i="41" s="1"/>
  <c r="I27" i="41"/>
  <c r="X27" i="41"/>
  <c r="H27" i="41"/>
  <c r="F27" i="41"/>
  <c r="M27" i="41"/>
  <c r="E27" i="41"/>
  <c r="L27" i="41"/>
  <c r="W26" i="41"/>
  <c r="M26" i="41"/>
  <c r="L26" i="41"/>
  <c r="I26" i="41"/>
  <c r="X26" i="41" s="1"/>
  <c r="J25" i="41"/>
  <c r="W25" i="41" s="1"/>
  <c r="I25" i="41"/>
  <c r="H25" i="41"/>
  <c r="E25" i="41"/>
  <c r="J24" i="41"/>
  <c r="X24" i="41" s="1"/>
  <c r="I24" i="41"/>
  <c r="H24" i="41"/>
  <c r="E24" i="41"/>
  <c r="L24" i="41"/>
  <c r="F24" i="41"/>
  <c r="J23" i="41"/>
  <c r="W23" i="41" s="1"/>
  <c r="F23" i="41"/>
  <c r="M23" i="41" s="1"/>
  <c r="I23" i="41"/>
  <c r="H23" i="41"/>
  <c r="E23" i="41"/>
  <c r="L23" i="41" s="1"/>
  <c r="J22" i="41"/>
  <c r="W22" i="41" s="1"/>
  <c r="I22" i="41"/>
  <c r="H22" i="41"/>
  <c r="E22" i="41"/>
  <c r="L22" i="41"/>
  <c r="F22" i="41"/>
  <c r="J21" i="41"/>
  <c r="W21" i="41" s="1"/>
  <c r="F21" i="41"/>
  <c r="M21" i="41" s="1"/>
  <c r="I21" i="41"/>
  <c r="H21" i="41"/>
  <c r="E21" i="41"/>
  <c r="L21" i="41" s="1"/>
  <c r="J20" i="41"/>
  <c r="W20" i="41" s="1"/>
  <c r="I20" i="41"/>
  <c r="E20" i="41"/>
  <c r="L20" i="41" s="1"/>
  <c r="H20" i="41"/>
  <c r="F20" i="41"/>
  <c r="J19" i="41"/>
  <c r="J10" i="41"/>
  <c r="J11" i="41"/>
  <c r="J12" i="41"/>
  <c r="J116" i="41" s="1"/>
  <c r="L116" i="41" s="1"/>
  <c r="J13" i="41"/>
  <c r="W13" i="41" s="1"/>
  <c r="J14" i="41"/>
  <c r="J15" i="41"/>
  <c r="J16" i="41"/>
  <c r="X16" i="41" s="1"/>
  <c r="J17" i="41"/>
  <c r="W17" i="41" s="1"/>
  <c r="J18" i="41"/>
  <c r="F19" i="41"/>
  <c r="M19" i="41" s="1"/>
  <c r="I19" i="41"/>
  <c r="H19" i="41"/>
  <c r="E19" i="41"/>
  <c r="L19" i="41" s="1"/>
  <c r="I18" i="41"/>
  <c r="X18" i="41"/>
  <c r="H18" i="41"/>
  <c r="E18" i="41"/>
  <c r="L18" i="41"/>
  <c r="F18" i="41"/>
  <c r="M18" i="41"/>
  <c r="F17" i="41"/>
  <c r="M17" i="41" s="1"/>
  <c r="I17" i="41"/>
  <c r="H17" i="41"/>
  <c r="E17" i="41"/>
  <c r="L17" i="41" s="1"/>
  <c r="I16" i="41"/>
  <c r="E16" i="41"/>
  <c r="L16" i="41" s="1"/>
  <c r="W16" i="41"/>
  <c r="H16" i="41"/>
  <c r="F16" i="41"/>
  <c r="W15" i="41"/>
  <c r="F15" i="41"/>
  <c r="M15" i="41" s="1"/>
  <c r="I15" i="41"/>
  <c r="H15" i="41"/>
  <c r="E15" i="41"/>
  <c r="L15" i="41" s="1"/>
  <c r="I14" i="41"/>
  <c r="X14" i="41" s="1"/>
  <c r="W14" i="41"/>
  <c r="H14" i="41"/>
  <c r="E14" i="41"/>
  <c r="L14" i="41" s="1"/>
  <c r="F14" i="41"/>
  <c r="F13" i="41"/>
  <c r="I13" i="41"/>
  <c r="H13" i="41"/>
  <c r="H10" i="41"/>
  <c r="H11" i="41"/>
  <c r="H12" i="41"/>
  <c r="H109" i="41"/>
  <c r="E13" i="41"/>
  <c r="I12" i="41"/>
  <c r="X12" i="41" s="1"/>
  <c r="W12" i="41"/>
  <c r="E12" i="41"/>
  <c r="L12" i="41"/>
  <c r="F12" i="41"/>
  <c r="W11" i="41"/>
  <c r="F11" i="41"/>
  <c r="M11" i="41"/>
  <c r="I11" i="41"/>
  <c r="I10" i="41"/>
  <c r="I113" i="41" s="1"/>
  <c r="K113" i="41" s="1"/>
  <c r="E11" i="41"/>
  <c r="L11" i="41"/>
  <c r="F10" i="41"/>
  <c r="E10" i="41"/>
  <c r="L104" i="40"/>
  <c r="Y104" i="40"/>
  <c r="K104" i="40"/>
  <c r="I104" i="40"/>
  <c r="H104" i="40"/>
  <c r="M104" i="40"/>
  <c r="G104" i="40"/>
  <c r="O104" i="40"/>
  <c r="F104" i="40"/>
  <c r="N104" i="40"/>
  <c r="E104" i="40"/>
  <c r="L103" i="40"/>
  <c r="Y103" i="40" s="1"/>
  <c r="K103" i="40"/>
  <c r="I103" i="40"/>
  <c r="H103" i="40"/>
  <c r="M103" i="40" s="1"/>
  <c r="G103" i="40"/>
  <c r="O103" i="40" s="1"/>
  <c r="F103" i="40"/>
  <c r="N103" i="40" s="1"/>
  <c r="E103" i="40"/>
  <c r="L102" i="40"/>
  <c r="Y102" i="40"/>
  <c r="K102" i="40"/>
  <c r="I102" i="40"/>
  <c r="H102" i="40"/>
  <c r="M102" i="40"/>
  <c r="G102" i="40"/>
  <c r="O102" i="40"/>
  <c r="F102" i="40"/>
  <c r="N102" i="40"/>
  <c r="E102" i="40"/>
  <c r="L101" i="40"/>
  <c r="Y101" i="40" s="1"/>
  <c r="K101" i="40"/>
  <c r="I101" i="40"/>
  <c r="H101" i="40"/>
  <c r="M101" i="40" s="1"/>
  <c r="G101" i="40"/>
  <c r="O101" i="40" s="1"/>
  <c r="F101" i="40"/>
  <c r="N101" i="40" s="1"/>
  <c r="E101" i="40"/>
  <c r="L100" i="40"/>
  <c r="Y100" i="40"/>
  <c r="K100" i="40"/>
  <c r="I100" i="40"/>
  <c r="H100" i="40"/>
  <c r="M100" i="40"/>
  <c r="G100" i="40"/>
  <c r="O100" i="40"/>
  <c r="F100" i="40"/>
  <c r="N100" i="40"/>
  <c r="E100" i="40"/>
  <c r="L99" i="40"/>
  <c r="Y99" i="40" s="1"/>
  <c r="K99" i="40"/>
  <c r="I99" i="40"/>
  <c r="H99" i="40"/>
  <c r="M99" i="40" s="1"/>
  <c r="G99" i="40"/>
  <c r="O99" i="40" s="1"/>
  <c r="F99" i="40"/>
  <c r="N99" i="40" s="1"/>
  <c r="E99" i="40"/>
  <c r="L98" i="40"/>
  <c r="Y98" i="40"/>
  <c r="K98" i="40"/>
  <c r="I98" i="40"/>
  <c r="H98" i="40"/>
  <c r="M98" i="40"/>
  <c r="G98" i="40"/>
  <c r="O98" i="40"/>
  <c r="F98" i="40"/>
  <c r="N98" i="40"/>
  <c r="E98" i="40"/>
  <c r="L97" i="40"/>
  <c r="Y97" i="40" s="1"/>
  <c r="K97" i="40"/>
  <c r="I97" i="40"/>
  <c r="H97" i="40"/>
  <c r="M97" i="40" s="1"/>
  <c r="G97" i="40"/>
  <c r="O97" i="40" s="1"/>
  <c r="F97" i="40"/>
  <c r="N97" i="40" s="1"/>
  <c r="E97" i="40"/>
  <c r="L96" i="40"/>
  <c r="Y96" i="40"/>
  <c r="K96" i="40"/>
  <c r="I96" i="40"/>
  <c r="H96" i="40"/>
  <c r="M96" i="40"/>
  <c r="G96" i="40"/>
  <c r="O96" i="40"/>
  <c r="F96" i="40"/>
  <c r="N96" i="40"/>
  <c r="E96" i="40"/>
  <c r="L95" i="40"/>
  <c r="Y95" i="40" s="1"/>
  <c r="K95" i="40"/>
  <c r="I95" i="40"/>
  <c r="H95" i="40"/>
  <c r="M95" i="40" s="1"/>
  <c r="G95" i="40"/>
  <c r="O95" i="40" s="1"/>
  <c r="F95" i="40"/>
  <c r="N95" i="40" s="1"/>
  <c r="E95" i="40"/>
  <c r="L94" i="40"/>
  <c r="Y94" i="40"/>
  <c r="K94" i="40"/>
  <c r="I94" i="40"/>
  <c r="H94" i="40"/>
  <c r="M94" i="40"/>
  <c r="G94" i="40"/>
  <c r="O94" i="40"/>
  <c r="F94" i="40"/>
  <c r="N94" i="40"/>
  <c r="E94" i="40"/>
  <c r="L93" i="40"/>
  <c r="Y93" i="40" s="1"/>
  <c r="K93" i="40"/>
  <c r="I93" i="40"/>
  <c r="H93" i="40"/>
  <c r="M93" i="40" s="1"/>
  <c r="G93" i="40"/>
  <c r="O93" i="40" s="1"/>
  <c r="F93" i="40"/>
  <c r="N93" i="40" s="1"/>
  <c r="E93" i="40"/>
  <c r="L92" i="40"/>
  <c r="Y92" i="40"/>
  <c r="K92" i="40"/>
  <c r="I92" i="40"/>
  <c r="H92" i="40"/>
  <c r="M92" i="40"/>
  <c r="G92" i="40"/>
  <c r="O92" i="40"/>
  <c r="F92" i="40"/>
  <c r="E92" i="40"/>
  <c r="L91" i="40"/>
  <c r="Y91" i="40"/>
  <c r="K91" i="40"/>
  <c r="I91" i="40"/>
  <c r="H91" i="40"/>
  <c r="M91" i="40"/>
  <c r="G91" i="40"/>
  <c r="O91" i="40"/>
  <c r="F91" i="40"/>
  <c r="N91" i="40"/>
  <c r="E91" i="40"/>
  <c r="L90" i="40"/>
  <c r="Y90" i="40" s="1"/>
  <c r="K90" i="40"/>
  <c r="I90" i="40"/>
  <c r="H90" i="40"/>
  <c r="M90" i="40" s="1"/>
  <c r="G90" i="40"/>
  <c r="O90" i="40" s="1"/>
  <c r="F90" i="40"/>
  <c r="N90" i="40" s="1"/>
  <c r="E90" i="40"/>
  <c r="L89" i="40"/>
  <c r="Y89" i="40"/>
  <c r="K89" i="40"/>
  <c r="I89" i="40"/>
  <c r="H89" i="40"/>
  <c r="M89" i="40" s="1"/>
  <c r="G89" i="40"/>
  <c r="F89" i="40"/>
  <c r="E89" i="40"/>
  <c r="L88" i="40"/>
  <c r="Y88" i="40" s="1"/>
  <c r="K88" i="40"/>
  <c r="I88" i="40"/>
  <c r="H88" i="40"/>
  <c r="M88" i="40" s="1"/>
  <c r="G88" i="40"/>
  <c r="O88" i="40" s="1"/>
  <c r="F88" i="40"/>
  <c r="N88" i="40" s="1"/>
  <c r="E88" i="40"/>
  <c r="L87" i="40"/>
  <c r="Y87" i="40" s="1"/>
  <c r="K87" i="40"/>
  <c r="Z87" i="40"/>
  <c r="I87" i="40"/>
  <c r="H87" i="40"/>
  <c r="M87" i="40" s="1"/>
  <c r="G87" i="40"/>
  <c r="O87" i="40" s="1"/>
  <c r="F87" i="40"/>
  <c r="E87" i="40"/>
  <c r="L86" i="40"/>
  <c r="Y86" i="40" s="1"/>
  <c r="K86" i="40"/>
  <c r="I86" i="40"/>
  <c r="H86" i="40"/>
  <c r="M86" i="40" s="1"/>
  <c r="G86" i="40"/>
  <c r="O86" i="40" s="1"/>
  <c r="F86" i="40"/>
  <c r="N86" i="40" s="1"/>
  <c r="E86" i="40"/>
  <c r="L85" i="40"/>
  <c r="Y85" i="40"/>
  <c r="K85" i="40"/>
  <c r="I85" i="40"/>
  <c r="H85" i="40"/>
  <c r="M85" i="40"/>
  <c r="G85" i="40"/>
  <c r="F85" i="40"/>
  <c r="N85" i="40" s="1"/>
  <c r="E85" i="40"/>
  <c r="L84" i="40"/>
  <c r="Y84" i="40"/>
  <c r="K84" i="40"/>
  <c r="I84" i="40"/>
  <c r="H84" i="40"/>
  <c r="M84" i="40"/>
  <c r="G84" i="40"/>
  <c r="O84" i="40"/>
  <c r="F84" i="40"/>
  <c r="N84" i="40"/>
  <c r="E84" i="40"/>
  <c r="L83" i="40"/>
  <c r="Y83" i="40" s="1"/>
  <c r="K83" i="40"/>
  <c r="I83" i="40"/>
  <c r="H83" i="40"/>
  <c r="M83" i="40" s="1"/>
  <c r="G83" i="40"/>
  <c r="F83" i="40"/>
  <c r="E83" i="40"/>
  <c r="L82" i="40"/>
  <c r="Y82" i="40"/>
  <c r="K82" i="40"/>
  <c r="J82" i="40"/>
  <c r="I82" i="40"/>
  <c r="H82" i="40"/>
  <c r="M82" i="40" s="1"/>
  <c r="G82" i="40"/>
  <c r="O82" i="40" s="1"/>
  <c r="F82" i="40"/>
  <c r="E82" i="40"/>
  <c r="L81" i="40"/>
  <c r="K81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110" i="40" s="1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J81" i="40"/>
  <c r="I81" i="40"/>
  <c r="H81" i="40"/>
  <c r="M81" i="40" s="1"/>
  <c r="G81" i="40"/>
  <c r="F81" i="40"/>
  <c r="N81" i="40"/>
  <c r="E81" i="40"/>
  <c r="L80" i="40"/>
  <c r="J80" i="40"/>
  <c r="I80" i="40"/>
  <c r="H80" i="40"/>
  <c r="M80" i="40"/>
  <c r="G80" i="40"/>
  <c r="F80" i="40"/>
  <c r="N80" i="40" s="1"/>
  <c r="E80" i="40"/>
  <c r="L79" i="40"/>
  <c r="J79" i="40"/>
  <c r="I79" i="40"/>
  <c r="H79" i="40"/>
  <c r="M79" i="40" s="1"/>
  <c r="G79" i="40"/>
  <c r="F79" i="40"/>
  <c r="E79" i="40"/>
  <c r="L78" i="40"/>
  <c r="Y78" i="40"/>
  <c r="J78" i="40"/>
  <c r="I78" i="40"/>
  <c r="H78" i="40"/>
  <c r="M78" i="40"/>
  <c r="G78" i="40"/>
  <c r="F78" i="40"/>
  <c r="E78" i="40"/>
  <c r="Y77" i="40"/>
  <c r="O77" i="40"/>
  <c r="M77" i="40"/>
  <c r="Z77" i="40"/>
  <c r="F77" i="40"/>
  <c r="N77" i="40" s="1"/>
  <c r="L76" i="40"/>
  <c r="Y76" i="40" s="1"/>
  <c r="J76" i="40"/>
  <c r="I76" i="40"/>
  <c r="H76" i="40"/>
  <c r="M76" i="40" s="1"/>
  <c r="G76" i="40"/>
  <c r="F76" i="40"/>
  <c r="E76" i="40"/>
  <c r="L75" i="40"/>
  <c r="Y75" i="40"/>
  <c r="J75" i="40"/>
  <c r="I75" i="40"/>
  <c r="H75" i="40"/>
  <c r="G75" i="40"/>
  <c r="F75" i="40"/>
  <c r="E75" i="40"/>
  <c r="L74" i="40"/>
  <c r="Y74" i="40"/>
  <c r="J74" i="40"/>
  <c r="I74" i="40"/>
  <c r="H74" i="40"/>
  <c r="M74" i="40"/>
  <c r="G74" i="40"/>
  <c r="F74" i="40"/>
  <c r="N74" i="40" s="1"/>
  <c r="E74" i="40"/>
  <c r="L73" i="40"/>
  <c r="J73" i="40"/>
  <c r="I73" i="40"/>
  <c r="H73" i="40"/>
  <c r="M73" i="40" s="1"/>
  <c r="G73" i="40"/>
  <c r="F73" i="40"/>
  <c r="N73" i="40"/>
  <c r="E73" i="40"/>
  <c r="L72" i="40"/>
  <c r="Y72" i="40" s="1"/>
  <c r="J72" i="40"/>
  <c r="I72" i="40"/>
  <c r="H72" i="40"/>
  <c r="M72" i="40" s="1"/>
  <c r="G72" i="40"/>
  <c r="F72" i="40"/>
  <c r="E72" i="40"/>
  <c r="L71" i="40"/>
  <c r="J71" i="40"/>
  <c r="I71" i="40"/>
  <c r="H71" i="40"/>
  <c r="M71" i="40" s="1"/>
  <c r="G71" i="40"/>
  <c r="F71" i="40"/>
  <c r="E71" i="40"/>
  <c r="L70" i="40"/>
  <c r="J70" i="40"/>
  <c r="I70" i="40"/>
  <c r="H70" i="40"/>
  <c r="M70" i="40" s="1"/>
  <c r="G70" i="40"/>
  <c r="O70" i="40" s="1"/>
  <c r="F70" i="40"/>
  <c r="E70" i="40"/>
  <c r="L69" i="40"/>
  <c r="Y69" i="40" s="1"/>
  <c r="J69" i="40"/>
  <c r="I69" i="40"/>
  <c r="H69" i="40"/>
  <c r="M69" i="40" s="1"/>
  <c r="G69" i="40"/>
  <c r="F69" i="40"/>
  <c r="E69" i="40"/>
  <c r="L68" i="40"/>
  <c r="Y68" i="40"/>
  <c r="J68" i="40"/>
  <c r="I68" i="40"/>
  <c r="H68" i="40"/>
  <c r="M68" i="40"/>
  <c r="G68" i="40"/>
  <c r="O68" i="40"/>
  <c r="F68" i="40"/>
  <c r="E68" i="40"/>
  <c r="L67" i="40"/>
  <c r="Y67" i="40"/>
  <c r="J67" i="40"/>
  <c r="I67" i="40"/>
  <c r="H67" i="40"/>
  <c r="M67" i="40"/>
  <c r="G67" i="40"/>
  <c r="O67" i="40"/>
  <c r="F67" i="40"/>
  <c r="E67" i="40"/>
  <c r="L66" i="40"/>
  <c r="J66" i="40"/>
  <c r="I66" i="40"/>
  <c r="H66" i="40"/>
  <c r="M66" i="40" s="1"/>
  <c r="G66" i="40"/>
  <c r="F66" i="40"/>
  <c r="E66" i="40"/>
  <c r="L65" i="40"/>
  <c r="Y65" i="40"/>
  <c r="J65" i="40"/>
  <c r="I65" i="40"/>
  <c r="H65" i="40"/>
  <c r="M65" i="40"/>
  <c r="G65" i="40"/>
  <c r="F65" i="40"/>
  <c r="E65" i="40"/>
  <c r="L64" i="40"/>
  <c r="Y64" i="40" s="1"/>
  <c r="J64" i="40"/>
  <c r="I64" i="40"/>
  <c r="H64" i="40"/>
  <c r="M64" i="40" s="1"/>
  <c r="G64" i="40"/>
  <c r="F64" i="40"/>
  <c r="E64" i="40"/>
  <c r="L63" i="40"/>
  <c r="J63" i="40"/>
  <c r="I63" i="40"/>
  <c r="H63" i="40"/>
  <c r="M63" i="40" s="1"/>
  <c r="G63" i="40"/>
  <c r="F63" i="40"/>
  <c r="E63" i="40"/>
  <c r="L62" i="40"/>
  <c r="Y62" i="40"/>
  <c r="J62" i="40"/>
  <c r="I62" i="40"/>
  <c r="H62" i="40"/>
  <c r="M62" i="40"/>
  <c r="G62" i="40"/>
  <c r="F62" i="40"/>
  <c r="E62" i="40"/>
  <c r="L61" i="40"/>
  <c r="J61" i="40"/>
  <c r="I61" i="40"/>
  <c r="H61" i="40"/>
  <c r="M61" i="40"/>
  <c r="G61" i="40"/>
  <c r="F61" i="40"/>
  <c r="E61" i="40"/>
  <c r="L60" i="40"/>
  <c r="Y60" i="40" s="1"/>
  <c r="J60" i="40"/>
  <c r="I60" i="40"/>
  <c r="H60" i="40"/>
  <c r="M60" i="40" s="1"/>
  <c r="G60" i="40"/>
  <c r="F60" i="40"/>
  <c r="E60" i="40"/>
  <c r="L59" i="40"/>
  <c r="J59" i="40"/>
  <c r="I59" i="40"/>
  <c r="H59" i="40"/>
  <c r="M59" i="40" s="1"/>
  <c r="G59" i="40"/>
  <c r="F59" i="40"/>
  <c r="E59" i="40"/>
  <c r="L58" i="40"/>
  <c r="Y58" i="40"/>
  <c r="J58" i="40"/>
  <c r="I58" i="40"/>
  <c r="H58" i="40"/>
  <c r="M58" i="40"/>
  <c r="G58" i="40"/>
  <c r="O58" i="40"/>
  <c r="F58" i="40"/>
  <c r="N58" i="40"/>
  <c r="E58" i="40"/>
  <c r="L57" i="40"/>
  <c r="Y57" i="40" s="1"/>
  <c r="J57" i="40"/>
  <c r="I57" i="40"/>
  <c r="H57" i="40"/>
  <c r="G57" i="40"/>
  <c r="F57" i="40"/>
  <c r="E57" i="40"/>
  <c r="L56" i="40"/>
  <c r="J56" i="40"/>
  <c r="I56" i="40"/>
  <c r="H56" i="40"/>
  <c r="M56" i="40"/>
  <c r="G56" i="40"/>
  <c r="F56" i="40"/>
  <c r="E56" i="40"/>
  <c r="L55" i="40"/>
  <c r="Y55" i="40" s="1"/>
  <c r="J55" i="40"/>
  <c r="I55" i="40"/>
  <c r="H55" i="40"/>
  <c r="M55" i="40" s="1"/>
  <c r="G55" i="40"/>
  <c r="F55" i="40"/>
  <c r="E55" i="40"/>
  <c r="L54" i="40"/>
  <c r="J54" i="40"/>
  <c r="I54" i="40"/>
  <c r="H54" i="40"/>
  <c r="M54" i="40" s="1"/>
  <c r="G54" i="40"/>
  <c r="F54" i="40"/>
  <c r="E54" i="40"/>
  <c r="L53" i="40"/>
  <c r="Y53" i="40"/>
  <c r="J53" i="40"/>
  <c r="I53" i="40"/>
  <c r="H53" i="40"/>
  <c r="M53" i="40"/>
  <c r="G53" i="40"/>
  <c r="F53" i="40"/>
  <c r="E53" i="40"/>
  <c r="L52" i="40"/>
  <c r="Y52" i="40" s="1"/>
  <c r="J52" i="40"/>
  <c r="I52" i="40"/>
  <c r="H52" i="40"/>
  <c r="M52" i="40" s="1"/>
  <c r="G52" i="40"/>
  <c r="F52" i="40"/>
  <c r="E52" i="40"/>
  <c r="L51" i="40"/>
  <c r="J51" i="40"/>
  <c r="I51" i="40"/>
  <c r="H51" i="40"/>
  <c r="M51" i="40" s="1"/>
  <c r="G51" i="40"/>
  <c r="F51" i="40"/>
  <c r="E51" i="40"/>
  <c r="Z50" i="40"/>
  <c r="Y50" i="40"/>
  <c r="O50" i="40"/>
  <c r="M50" i="40"/>
  <c r="F50" i="40"/>
  <c r="N50" i="40"/>
  <c r="L49" i="40"/>
  <c r="Y49" i="40"/>
  <c r="J49" i="40"/>
  <c r="I49" i="40"/>
  <c r="H49" i="40"/>
  <c r="M49" i="40"/>
  <c r="G49" i="40"/>
  <c r="F49" i="40"/>
  <c r="E49" i="40"/>
  <c r="L48" i="40"/>
  <c r="J48" i="40"/>
  <c r="I48" i="40"/>
  <c r="H48" i="40"/>
  <c r="M48" i="40"/>
  <c r="G48" i="40"/>
  <c r="F48" i="40"/>
  <c r="E48" i="40"/>
  <c r="L47" i="40"/>
  <c r="J47" i="40"/>
  <c r="I47" i="40"/>
  <c r="H47" i="40"/>
  <c r="G47" i="40"/>
  <c r="F47" i="40"/>
  <c r="E47" i="40"/>
  <c r="L46" i="40"/>
  <c r="J46" i="40"/>
  <c r="I46" i="40"/>
  <c r="H46" i="40"/>
  <c r="M46" i="40" s="1"/>
  <c r="G46" i="40"/>
  <c r="F46" i="40"/>
  <c r="E46" i="40"/>
  <c r="L45" i="40"/>
  <c r="J45" i="40"/>
  <c r="I45" i="40"/>
  <c r="H45" i="40"/>
  <c r="M45" i="40" s="1"/>
  <c r="G45" i="40"/>
  <c r="F45" i="40"/>
  <c r="E45" i="40"/>
  <c r="L44" i="40"/>
  <c r="J44" i="40"/>
  <c r="I44" i="40"/>
  <c r="H44" i="40"/>
  <c r="M44" i="40" s="1"/>
  <c r="G44" i="40"/>
  <c r="F44" i="40"/>
  <c r="N44" i="40"/>
  <c r="E44" i="40"/>
  <c r="L43" i="40"/>
  <c r="Y43" i="40" s="1"/>
  <c r="J43" i="40"/>
  <c r="I43" i="40"/>
  <c r="H43" i="40"/>
  <c r="M43" i="40" s="1"/>
  <c r="G43" i="40"/>
  <c r="F43" i="40"/>
  <c r="E43" i="40"/>
  <c r="L42" i="40"/>
  <c r="Y42" i="40"/>
  <c r="J42" i="40"/>
  <c r="I42" i="40"/>
  <c r="H42" i="40"/>
  <c r="M42" i="40"/>
  <c r="G42" i="40"/>
  <c r="F42" i="40"/>
  <c r="E42" i="40"/>
  <c r="L41" i="40"/>
  <c r="J41" i="40"/>
  <c r="I41" i="40"/>
  <c r="H41" i="40"/>
  <c r="G41" i="40"/>
  <c r="F41" i="40"/>
  <c r="E41" i="40"/>
  <c r="L40" i="40"/>
  <c r="J40" i="40"/>
  <c r="I40" i="40"/>
  <c r="I11" i="40"/>
  <c r="I105" i="40" s="1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38" i="40"/>
  <c r="I39" i="40"/>
  <c r="H40" i="40"/>
  <c r="M40" i="40" s="1"/>
  <c r="G40" i="40"/>
  <c r="F40" i="40"/>
  <c r="E40" i="40"/>
  <c r="L39" i="40"/>
  <c r="Y39" i="40"/>
  <c r="Z39" i="40"/>
  <c r="J39" i="40"/>
  <c r="H39" i="40"/>
  <c r="M39" i="40"/>
  <c r="G39" i="40"/>
  <c r="O39" i="40"/>
  <c r="F39" i="40"/>
  <c r="E39" i="40"/>
  <c r="L38" i="40"/>
  <c r="Y38" i="40"/>
  <c r="J38" i="40"/>
  <c r="H38" i="40"/>
  <c r="M38" i="40" s="1"/>
  <c r="G38" i="40"/>
  <c r="F38" i="40"/>
  <c r="E38" i="40"/>
  <c r="L37" i="40"/>
  <c r="J37" i="40"/>
  <c r="H37" i="40"/>
  <c r="M37" i="40"/>
  <c r="G37" i="40"/>
  <c r="F37" i="40"/>
  <c r="E37" i="40"/>
  <c r="L36" i="40"/>
  <c r="Y36" i="40" s="1"/>
  <c r="J36" i="40"/>
  <c r="H36" i="40"/>
  <c r="M36" i="40"/>
  <c r="G36" i="40"/>
  <c r="F36" i="40"/>
  <c r="E36" i="40"/>
  <c r="L35" i="40"/>
  <c r="Z35" i="40" s="1"/>
  <c r="J35" i="40"/>
  <c r="H35" i="40"/>
  <c r="M35" i="40"/>
  <c r="G35" i="40"/>
  <c r="F35" i="40"/>
  <c r="E35" i="40"/>
  <c r="L34" i="40"/>
  <c r="Y34" i="40" s="1"/>
  <c r="J34" i="40"/>
  <c r="H34" i="40"/>
  <c r="M34" i="40"/>
  <c r="G34" i="40"/>
  <c r="F34" i="40"/>
  <c r="E34" i="40"/>
  <c r="L33" i="40"/>
  <c r="J33" i="40"/>
  <c r="H33" i="40"/>
  <c r="M33" i="40" s="1"/>
  <c r="G33" i="40"/>
  <c r="O33" i="40" s="1"/>
  <c r="F33" i="40"/>
  <c r="E33" i="40"/>
  <c r="L32" i="40"/>
  <c r="Y32" i="40" s="1"/>
  <c r="J32" i="40"/>
  <c r="H32" i="40"/>
  <c r="M32" i="40"/>
  <c r="G32" i="40"/>
  <c r="F32" i="40"/>
  <c r="N32" i="40" s="1"/>
  <c r="E32" i="40"/>
  <c r="L31" i="40"/>
  <c r="Y31" i="40"/>
  <c r="J31" i="40"/>
  <c r="H31" i="40"/>
  <c r="O31" i="40" s="1"/>
  <c r="G31" i="40"/>
  <c r="F31" i="40"/>
  <c r="E31" i="40"/>
  <c r="L30" i="40"/>
  <c r="J30" i="40"/>
  <c r="H30" i="40"/>
  <c r="M30" i="40"/>
  <c r="G30" i="40"/>
  <c r="F30" i="40"/>
  <c r="E30" i="40"/>
  <c r="L29" i="40"/>
  <c r="Y29" i="40" s="1"/>
  <c r="J29" i="40"/>
  <c r="H29" i="40"/>
  <c r="M29" i="40"/>
  <c r="G29" i="40"/>
  <c r="O29" i="40"/>
  <c r="F29" i="40"/>
  <c r="E29" i="40"/>
  <c r="L28" i="40"/>
  <c r="Y28" i="40"/>
  <c r="J28" i="40"/>
  <c r="H28" i="40"/>
  <c r="M28" i="40" s="1"/>
  <c r="G28" i="40"/>
  <c r="F28" i="40"/>
  <c r="N28" i="40"/>
  <c r="E28" i="40"/>
  <c r="L27" i="40"/>
  <c r="J27" i="40"/>
  <c r="H27" i="40"/>
  <c r="M27" i="40" s="1"/>
  <c r="G27" i="40"/>
  <c r="F27" i="40"/>
  <c r="E27" i="40"/>
  <c r="L26" i="40"/>
  <c r="Y26" i="40"/>
  <c r="J26" i="40"/>
  <c r="H26" i="40"/>
  <c r="M26" i="40" s="1"/>
  <c r="G26" i="40"/>
  <c r="F26" i="40"/>
  <c r="E26" i="40"/>
  <c r="L25" i="40"/>
  <c r="Y25" i="40"/>
  <c r="J25" i="40"/>
  <c r="H25" i="40"/>
  <c r="G25" i="40"/>
  <c r="F25" i="40"/>
  <c r="E25" i="40"/>
  <c r="L24" i="40"/>
  <c r="Y24" i="40" s="1"/>
  <c r="J24" i="40"/>
  <c r="H24" i="40"/>
  <c r="G24" i="40"/>
  <c r="F24" i="40"/>
  <c r="E24" i="40"/>
  <c r="L23" i="40"/>
  <c r="J23" i="40"/>
  <c r="H23" i="40"/>
  <c r="M23" i="40"/>
  <c r="G23" i="40"/>
  <c r="F23" i="40"/>
  <c r="E23" i="40"/>
  <c r="L22" i="40"/>
  <c r="Y22" i="40" s="1"/>
  <c r="J22" i="40"/>
  <c r="H22" i="40"/>
  <c r="M22" i="40"/>
  <c r="G22" i="40"/>
  <c r="F22" i="40"/>
  <c r="E22" i="40"/>
  <c r="L21" i="40"/>
  <c r="Y21" i="40" s="1"/>
  <c r="J21" i="40"/>
  <c r="H21" i="40"/>
  <c r="G21" i="40"/>
  <c r="F21" i="40"/>
  <c r="E21" i="40"/>
  <c r="L20" i="40"/>
  <c r="Y20" i="40"/>
  <c r="J20" i="40"/>
  <c r="H20" i="40"/>
  <c r="M20" i="40" s="1"/>
  <c r="G20" i="40"/>
  <c r="O20" i="40" s="1"/>
  <c r="F20" i="40"/>
  <c r="N20" i="40" s="1"/>
  <c r="E20" i="40"/>
  <c r="L19" i="40"/>
  <c r="Z19" i="40"/>
  <c r="J19" i="40"/>
  <c r="J11" i="40"/>
  <c r="J12" i="40"/>
  <c r="J13" i="40"/>
  <c r="J107" i="40" s="1"/>
  <c r="J111" i="40" s="1"/>
  <c r="J14" i="40"/>
  <c r="J15" i="40"/>
  <c r="J16" i="40"/>
  <c r="J17" i="40"/>
  <c r="J18" i="40"/>
  <c r="H19" i="40"/>
  <c r="M19" i="40" s="1"/>
  <c r="G19" i="40"/>
  <c r="F19" i="40"/>
  <c r="E19" i="40"/>
  <c r="L18" i="40"/>
  <c r="Y18" i="40"/>
  <c r="H18" i="40"/>
  <c r="M18" i="40"/>
  <c r="G18" i="40"/>
  <c r="F18" i="40"/>
  <c r="E18" i="40"/>
  <c r="L17" i="40"/>
  <c r="H17" i="40"/>
  <c r="M17" i="40"/>
  <c r="G17" i="40"/>
  <c r="F17" i="40"/>
  <c r="E17" i="40"/>
  <c r="L16" i="40"/>
  <c r="Y16" i="40" s="1"/>
  <c r="Z16" i="40"/>
  <c r="H16" i="40"/>
  <c r="M16" i="40" s="1"/>
  <c r="G16" i="40"/>
  <c r="O16" i="40" s="1"/>
  <c r="F16" i="40"/>
  <c r="E16" i="40"/>
  <c r="L15" i="40"/>
  <c r="K107" i="40"/>
  <c r="K111" i="40"/>
  <c r="M111" i="40" s="1"/>
  <c r="H15" i="40"/>
  <c r="N15" i="40" s="1"/>
  <c r="F15" i="40"/>
  <c r="G15" i="40"/>
  <c r="E15" i="40"/>
  <c r="L14" i="40"/>
  <c r="H14" i="40"/>
  <c r="M14" i="40"/>
  <c r="G14" i="40"/>
  <c r="F14" i="40"/>
  <c r="E14" i="40"/>
  <c r="E11" i="40"/>
  <c r="E12" i="40"/>
  <c r="E13" i="40"/>
  <c r="L13" i="40"/>
  <c r="Y13" i="40"/>
  <c r="H13" i="40"/>
  <c r="G13" i="40"/>
  <c r="F13" i="40"/>
  <c r="L12" i="40"/>
  <c r="Y12" i="40" s="1"/>
  <c r="H12" i="40"/>
  <c r="G12" i="40"/>
  <c r="F12" i="40"/>
  <c r="L11" i="40"/>
  <c r="H11" i="40"/>
  <c r="G11" i="40"/>
  <c r="F11" i="40"/>
  <c r="L109" i="34"/>
  <c r="Y109" i="34"/>
  <c r="K109" i="34"/>
  <c r="I109" i="34"/>
  <c r="H109" i="34"/>
  <c r="M109" i="34"/>
  <c r="G109" i="34"/>
  <c r="O109" i="34"/>
  <c r="F109" i="34"/>
  <c r="N109" i="34"/>
  <c r="E109" i="34"/>
  <c r="L108" i="34"/>
  <c r="Z108" i="34" s="1"/>
  <c r="K108" i="34"/>
  <c r="I108" i="34"/>
  <c r="H108" i="34"/>
  <c r="M108" i="34"/>
  <c r="G108" i="34"/>
  <c r="O108" i="34"/>
  <c r="F108" i="34"/>
  <c r="N108" i="34"/>
  <c r="E108" i="34"/>
  <c r="L107" i="34"/>
  <c r="Z107" i="34" s="1"/>
  <c r="K107" i="34"/>
  <c r="I107" i="34"/>
  <c r="H107" i="34"/>
  <c r="M107" i="34" s="1"/>
  <c r="G107" i="34"/>
  <c r="O107" i="34" s="1"/>
  <c r="F107" i="34"/>
  <c r="N107" i="34" s="1"/>
  <c r="E107" i="34"/>
  <c r="L106" i="34"/>
  <c r="K106" i="34"/>
  <c r="Z106" i="34" s="1"/>
  <c r="I106" i="34"/>
  <c r="H106" i="34"/>
  <c r="M106" i="34"/>
  <c r="G106" i="34"/>
  <c r="O106" i="34"/>
  <c r="F106" i="34"/>
  <c r="N106" i="34"/>
  <c r="E106" i="34"/>
  <c r="L105" i="34"/>
  <c r="K105" i="34"/>
  <c r="I105" i="34"/>
  <c r="H105" i="34"/>
  <c r="M105" i="34"/>
  <c r="G105" i="34"/>
  <c r="O105" i="34"/>
  <c r="F105" i="34"/>
  <c r="N105" i="34" s="1"/>
  <c r="E105" i="34"/>
  <c r="L104" i="34"/>
  <c r="Y104" i="34" s="1"/>
  <c r="K104" i="34"/>
  <c r="I104" i="34"/>
  <c r="H104" i="34"/>
  <c r="M104" i="34" s="1"/>
  <c r="G104" i="34"/>
  <c r="F104" i="34"/>
  <c r="N104" i="34"/>
  <c r="E104" i="34"/>
  <c r="L103" i="34"/>
  <c r="K103" i="34"/>
  <c r="I103" i="34"/>
  <c r="H103" i="34"/>
  <c r="M103" i="34"/>
  <c r="G103" i="34"/>
  <c r="O103" i="34"/>
  <c r="F103" i="34"/>
  <c r="N103" i="34"/>
  <c r="E103" i="34"/>
  <c r="L102" i="34"/>
  <c r="Z102" i="34" s="1"/>
  <c r="K102" i="34"/>
  <c r="I102" i="34"/>
  <c r="H102" i="34"/>
  <c r="M102" i="34" s="1"/>
  <c r="G102" i="34"/>
  <c r="O102" i="34"/>
  <c r="F102" i="34"/>
  <c r="N102" i="34" s="1"/>
  <c r="E102" i="34"/>
  <c r="L101" i="34"/>
  <c r="Y101" i="34"/>
  <c r="K101" i="34"/>
  <c r="I101" i="34"/>
  <c r="H101" i="34"/>
  <c r="M101" i="34"/>
  <c r="G101" i="34"/>
  <c r="O101" i="34"/>
  <c r="F101" i="34"/>
  <c r="N101" i="34"/>
  <c r="E101" i="34"/>
  <c r="L100" i="34"/>
  <c r="Y100" i="34"/>
  <c r="K100" i="34"/>
  <c r="I100" i="34"/>
  <c r="H100" i="34"/>
  <c r="M100" i="34"/>
  <c r="G100" i="34"/>
  <c r="O100" i="34" s="1"/>
  <c r="F100" i="34"/>
  <c r="N100" i="34"/>
  <c r="E100" i="34"/>
  <c r="L99" i="34"/>
  <c r="K99" i="34"/>
  <c r="I99" i="34"/>
  <c r="H99" i="34"/>
  <c r="M99" i="34" s="1"/>
  <c r="G99" i="34"/>
  <c r="O99" i="34" s="1"/>
  <c r="F99" i="34"/>
  <c r="N99" i="34" s="1"/>
  <c r="E99" i="34"/>
  <c r="L98" i="34"/>
  <c r="Y98" i="34"/>
  <c r="K98" i="34"/>
  <c r="Z98" i="34"/>
  <c r="I98" i="34"/>
  <c r="H98" i="34"/>
  <c r="M98" i="34" s="1"/>
  <c r="G98" i="34"/>
  <c r="O98" i="34" s="1"/>
  <c r="F98" i="34"/>
  <c r="N98" i="34" s="1"/>
  <c r="E98" i="34"/>
  <c r="L97" i="34"/>
  <c r="K97" i="34"/>
  <c r="I97" i="34"/>
  <c r="H97" i="34"/>
  <c r="M97" i="34" s="1"/>
  <c r="G97" i="34"/>
  <c r="O97" i="34" s="1"/>
  <c r="F97" i="34"/>
  <c r="E97" i="34"/>
  <c r="L96" i="34"/>
  <c r="Y96" i="34" s="1"/>
  <c r="K96" i="34"/>
  <c r="I96" i="34"/>
  <c r="H96" i="34"/>
  <c r="M96" i="34" s="1"/>
  <c r="G96" i="34"/>
  <c r="O96" i="34" s="1"/>
  <c r="F96" i="34"/>
  <c r="N96" i="34" s="1"/>
  <c r="E96" i="34"/>
  <c r="L95" i="34"/>
  <c r="K95" i="34"/>
  <c r="I95" i="34"/>
  <c r="H95" i="34"/>
  <c r="M95" i="34" s="1"/>
  <c r="G95" i="34"/>
  <c r="O95" i="34" s="1"/>
  <c r="F95" i="34"/>
  <c r="N95" i="34" s="1"/>
  <c r="E95" i="34"/>
  <c r="L94" i="34"/>
  <c r="Y94" i="34"/>
  <c r="K94" i="34"/>
  <c r="I94" i="34"/>
  <c r="H94" i="34"/>
  <c r="M94" i="34"/>
  <c r="G94" i="34"/>
  <c r="F94" i="34"/>
  <c r="E94" i="34"/>
  <c r="L93" i="34"/>
  <c r="Y93" i="34" s="1"/>
  <c r="K93" i="34"/>
  <c r="I93" i="34"/>
  <c r="H93" i="34"/>
  <c r="M93" i="34" s="1"/>
  <c r="G93" i="34"/>
  <c r="O93" i="34" s="1"/>
  <c r="F93" i="34"/>
  <c r="N93" i="34" s="1"/>
  <c r="E93" i="34"/>
  <c r="L92" i="34"/>
  <c r="K92" i="34"/>
  <c r="Z92" i="34" s="1"/>
  <c r="Y92" i="34"/>
  <c r="I92" i="34"/>
  <c r="H92" i="34"/>
  <c r="M92" i="34" s="1"/>
  <c r="G92" i="34"/>
  <c r="F92" i="34"/>
  <c r="E92" i="34"/>
  <c r="L91" i="34"/>
  <c r="K91" i="34"/>
  <c r="I91" i="34"/>
  <c r="H91" i="34"/>
  <c r="M91" i="34" s="1"/>
  <c r="G91" i="34"/>
  <c r="O91" i="34" s="1"/>
  <c r="F91" i="34"/>
  <c r="N91" i="34" s="1"/>
  <c r="E91" i="34"/>
  <c r="L90" i="34"/>
  <c r="Y90" i="34"/>
  <c r="K90" i="34"/>
  <c r="I90" i="34"/>
  <c r="H90" i="34"/>
  <c r="G90" i="34"/>
  <c r="O90" i="34" s="1"/>
  <c r="M90" i="34"/>
  <c r="F90" i="34"/>
  <c r="N90" i="34"/>
  <c r="E90" i="34"/>
  <c r="L89" i="34"/>
  <c r="Z89" i="34" s="1"/>
  <c r="K89" i="34"/>
  <c r="I89" i="34"/>
  <c r="H89" i="34"/>
  <c r="M89" i="34"/>
  <c r="G89" i="34"/>
  <c r="O89" i="34"/>
  <c r="F89" i="34"/>
  <c r="N89" i="34"/>
  <c r="E89" i="34"/>
  <c r="L88" i="34"/>
  <c r="Y88" i="34" s="1"/>
  <c r="K88" i="34"/>
  <c r="I88" i="34"/>
  <c r="H88" i="34"/>
  <c r="M88" i="34" s="1"/>
  <c r="G88" i="34"/>
  <c r="F88" i="34"/>
  <c r="E88" i="34"/>
  <c r="L87" i="34"/>
  <c r="Y87" i="34"/>
  <c r="K87" i="34"/>
  <c r="J87" i="34"/>
  <c r="I87" i="34"/>
  <c r="H87" i="34"/>
  <c r="M87" i="34" s="1"/>
  <c r="G87" i="34"/>
  <c r="F87" i="34"/>
  <c r="E87" i="34"/>
  <c r="L86" i="34"/>
  <c r="Y86" i="34"/>
  <c r="K86" i="34"/>
  <c r="J86" i="34"/>
  <c r="I86" i="34"/>
  <c r="H86" i="34"/>
  <c r="M86" i="34" s="1"/>
  <c r="G86" i="34"/>
  <c r="F86" i="34"/>
  <c r="E86" i="34"/>
  <c r="L85" i="34"/>
  <c r="Z85" i="34" s="1"/>
  <c r="K85" i="34"/>
  <c r="J85" i="34"/>
  <c r="I85" i="34"/>
  <c r="H85" i="34"/>
  <c r="M85" i="34" s="1"/>
  <c r="G85" i="34"/>
  <c r="F85" i="34"/>
  <c r="N85" i="34"/>
  <c r="E85" i="34"/>
  <c r="L84" i="34"/>
  <c r="K84" i="34"/>
  <c r="J84" i="34"/>
  <c r="I84" i="34"/>
  <c r="H84" i="34"/>
  <c r="M84" i="34" s="1"/>
  <c r="G84" i="34"/>
  <c r="F84" i="34"/>
  <c r="N84" i="34"/>
  <c r="E84" i="34"/>
  <c r="L83" i="34"/>
  <c r="Y83" i="34" s="1"/>
  <c r="K83" i="34"/>
  <c r="J83" i="34"/>
  <c r="I83" i="34"/>
  <c r="H83" i="34"/>
  <c r="M83" i="34"/>
  <c r="G83" i="34"/>
  <c r="O83" i="34"/>
  <c r="F83" i="34"/>
  <c r="E83" i="34"/>
  <c r="L82" i="34"/>
  <c r="Y82" i="34"/>
  <c r="K82" i="34"/>
  <c r="J82" i="34"/>
  <c r="I82" i="34"/>
  <c r="H82" i="34"/>
  <c r="M82" i="34" s="1"/>
  <c r="G82" i="34"/>
  <c r="F82" i="34"/>
  <c r="E82" i="34"/>
  <c r="Y81" i="34"/>
  <c r="O81" i="34"/>
  <c r="M81" i="34"/>
  <c r="K81" i="34"/>
  <c r="Z81" i="34" s="1"/>
  <c r="F81" i="34"/>
  <c r="N81" i="34" s="1"/>
  <c r="L80" i="34"/>
  <c r="Y80" i="34" s="1"/>
  <c r="K80" i="34"/>
  <c r="J80" i="34"/>
  <c r="I80" i="34"/>
  <c r="H80" i="34"/>
  <c r="M80" i="34"/>
  <c r="G80" i="34"/>
  <c r="F80" i="34"/>
  <c r="N80" i="34" s="1"/>
  <c r="E80" i="34"/>
  <c r="L79" i="34"/>
  <c r="Z79" i="34" s="1"/>
  <c r="K79" i="34"/>
  <c r="J79" i="34"/>
  <c r="I79" i="34"/>
  <c r="H79" i="34"/>
  <c r="G79" i="34"/>
  <c r="O79" i="34"/>
  <c r="F79" i="34"/>
  <c r="E79" i="34"/>
  <c r="L78" i="34"/>
  <c r="K78" i="34"/>
  <c r="J78" i="34"/>
  <c r="I78" i="34"/>
  <c r="H78" i="34"/>
  <c r="F78" i="34"/>
  <c r="N78" i="34" s="1"/>
  <c r="M78" i="34"/>
  <c r="G78" i="34"/>
  <c r="E78" i="34"/>
  <c r="L77" i="34"/>
  <c r="Y77" i="34"/>
  <c r="K77" i="34"/>
  <c r="J77" i="34"/>
  <c r="I77" i="34"/>
  <c r="H77" i="34"/>
  <c r="M77" i="34" s="1"/>
  <c r="G77" i="34"/>
  <c r="F77" i="34"/>
  <c r="N77" i="34"/>
  <c r="E77" i="34"/>
  <c r="L76" i="34"/>
  <c r="Z76" i="34" s="1"/>
  <c r="K76" i="34"/>
  <c r="J76" i="34"/>
  <c r="I76" i="34"/>
  <c r="H76" i="34"/>
  <c r="M76" i="34" s="1"/>
  <c r="G76" i="34"/>
  <c r="O76" i="34"/>
  <c r="F76" i="34"/>
  <c r="E76" i="34"/>
  <c r="L75" i="34"/>
  <c r="K75" i="34"/>
  <c r="J75" i="34"/>
  <c r="I75" i="34"/>
  <c r="H75" i="34"/>
  <c r="M75" i="34" s="1"/>
  <c r="G75" i="34"/>
  <c r="F75" i="34"/>
  <c r="E75" i="34"/>
  <c r="L74" i="34"/>
  <c r="K74" i="34"/>
  <c r="J74" i="34"/>
  <c r="I74" i="34"/>
  <c r="H74" i="34"/>
  <c r="M74" i="34"/>
  <c r="G74" i="34"/>
  <c r="O74" i="34"/>
  <c r="F74" i="34"/>
  <c r="E74" i="34"/>
  <c r="L73" i="34"/>
  <c r="K73" i="34"/>
  <c r="Z73" i="34" s="1"/>
  <c r="Y73" i="34"/>
  <c r="J73" i="34"/>
  <c r="I73" i="34"/>
  <c r="H73" i="34"/>
  <c r="M73" i="34"/>
  <c r="G73" i="34"/>
  <c r="F73" i="34"/>
  <c r="E73" i="34"/>
  <c r="L72" i="34"/>
  <c r="Y72" i="34" s="1"/>
  <c r="K72" i="34"/>
  <c r="J72" i="34"/>
  <c r="I72" i="34"/>
  <c r="H72" i="34"/>
  <c r="M72" i="34"/>
  <c r="G72" i="34"/>
  <c r="O72" i="34"/>
  <c r="F72" i="34"/>
  <c r="E72" i="34"/>
  <c r="L71" i="34"/>
  <c r="Y71" i="34"/>
  <c r="K71" i="34"/>
  <c r="J71" i="34"/>
  <c r="I71" i="34"/>
  <c r="H71" i="34"/>
  <c r="M71" i="34" s="1"/>
  <c r="G71" i="34"/>
  <c r="O71" i="34" s="1"/>
  <c r="F71" i="34"/>
  <c r="E71" i="34"/>
  <c r="L70" i="34"/>
  <c r="Z70" i="34" s="1"/>
  <c r="K70" i="34"/>
  <c r="J70" i="34"/>
  <c r="I70" i="34"/>
  <c r="H70" i="34"/>
  <c r="M70" i="34"/>
  <c r="G70" i="34"/>
  <c r="F70" i="34"/>
  <c r="E70" i="34"/>
  <c r="L69" i="34"/>
  <c r="K69" i="34"/>
  <c r="J69" i="34"/>
  <c r="I69" i="34"/>
  <c r="H69" i="34"/>
  <c r="M69" i="34" s="1"/>
  <c r="G69" i="34"/>
  <c r="F69" i="34"/>
  <c r="E69" i="34"/>
  <c r="L68" i="34"/>
  <c r="Y68" i="34"/>
  <c r="K68" i="34"/>
  <c r="J68" i="34"/>
  <c r="I68" i="34"/>
  <c r="H68" i="34"/>
  <c r="M68" i="34" s="1"/>
  <c r="G68" i="34"/>
  <c r="F68" i="34"/>
  <c r="N68" i="34"/>
  <c r="E68" i="34"/>
  <c r="L67" i="34"/>
  <c r="K67" i="34"/>
  <c r="J67" i="34"/>
  <c r="I67" i="34"/>
  <c r="H67" i="34"/>
  <c r="M67" i="34" s="1"/>
  <c r="F67" i="34"/>
  <c r="N67" i="34"/>
  <c r="G67" i="34"/>
  <c r="O67" i="34" s="1"/>
  <c r="E67" i="34"/>
  <c r="L66" i="34"/>
  <c r="Y66" i="34"/>
  <c r="K66" i="34"/>
  <c r="Z66" i="34"/>
  <c r="J66" i="34"/>
  <c r="I66" i="34"/>
  <c r="H66" i="34"/>
  <c r="M66" i="34"/>
  <c r="G66" i="34"/>
  <c r="F66" i="34"/>
  <c r="E66" i="34"/>
  <c r="L65" i="34"/>
  <c r="Y65" i="34" s="1"/>
  <c r="K65" i="34"/>
  <c r="J65" i="34"/>
  <c r="I65" i="34"/>
  <c r="H65" i="34"/>
  <c r="M65" i="34"/>
  <c r="G65" i="34"/>
  <c r="F65" i="34"/>
  <c r="E65" i="34"/>
  <c r="L64" i="34"/>
  <c r="Y64" i="34" s="1"/>
  <c r="K64" i="34"/>
  <c r="J64" i="34"/>
  <c r="I64" i="34"/>
  <c r="H64" i="34"/>
  <c r="M64" i="34" s="1"/>
  <c r="G64" i="34"/>
  <c r="F64" i="34"/>
  <c r="E64" i="34"/>
  <c r="L63" i="34"/>
  <c r="Z63" i="34" s="1"/>
  <c r="K63" i="34"/>
  <c r="J63" i="34"/>
  <c r="I63" i="34"/>
  <c r="H63" i="34"/>
  <c r="M63" i="34" s="1"/>
  <c r="G63" i="34"/>
  <c r="F63" i="34"/>
  <c r="N63" i="34"/>
  <c r="E63" i="34"/>
  <c r="L62" i="34"/>
  <c r="K62" i="34"/>
  <c r="J62" i="34"/>
  <c r="I62" i="34"/>
  <c r="H62" i="34"/>
  <c r="M62" i="34" s="1"/>
  <c r="G62" i="34"/>
  <c r="F62" i="34"/>
  <c r="E62" i="34"/>
  <c r="L61" i="34"/>
  <c r="K61" i="34"/>
  <c r="J61" i="34"/>
  <c r="I61" i="34"/>
  <c r="H61" i="34"/>
  <c r="M61" i="34"/>
  <c r="G61" i="34"/>
  <c r="F61" i="34"/>
  <c r="N61" i="34" s="1"/>
  <c r="E61" i="34"/>
  <c r="L60" i="34"/>
  <c r="K60" i="34"/>
  <c r="J60" i="34"/>
  <c r="I60" i="34"/>
  <c r="H60" i="34"/>
  <c r="M60" i="34"/>
  <c r="G60" i="34"/>
  <c r="F60" i="34"/>
  <c r="N60" i="34" s="1"/>
  <c r="E60" i="34"/>
  <c r="L59" i="34"/>
  <c r="K59" i="34"/>
  <c r="J59" i="34"/>
  <c r="I59" i="34"/>
  <c r="H59" i="34"/>
  <c r="M59" i="34"/>
  <c r="G59" i="34"/>
  <c r="F59" i="34"/>
  <c r="E59" i="34"/>
  <c r="L58" i="34"/>
  <c r="Y58" i="34" s="1"/>
  <c r="K58" i="34"/>
  <c r="Z58" i="34"/>
  <c r="J58" i="34"/>
  <c r="I58" i="34"/>
  <c r="H58" i="34"/>
  <c r="M58" i="34" s="1"/>
  <c r="G58" i="34"/>
  <c r="F58" i="34"/>
  <c r="E58" i="34"/>
  <c r="L57" i="34"/>
  <c r="K57" i="34"/>
  <c r="J57" i="34"/>
  <c r="I57" i="34"/>
  <c r="H57" i="34"/>
  <c r="M57" i="34"/>
  <c r="G57" i="34"/>
  <c r="O57" i="34"/>
  <c r="F57" i="34"/>
  <c r="N57" i="34"/>
  <c r="E57" i="34"/>
  <c r="L56" i="34"/>
  <c r="Y56" i="34" s="1"/>
  <c r="K56" i="34"/>
  <c r="J56" i="34"/>
  <c r="I56" i="34"/>
  <c r="H56" i="34"/>
  <c r="M56" i="34"/>
  <c r="G56" i="34"/>
  <c r="F56" i="34"/>
  <c r="E56" i="34"/>
  <c r="L55" i="34"/>
  <c r="K55" i="34"/>
  <c r="J55" i="34"/>
  <c r="I55" i="34"/>
  <c r="H55" i="34"/>
  <c r="M55" i="34" s="1"/>
  <c r="G55" i="34"/>
  <c r="O55" i="34" s="1"/>
  <c r="F55" i="34"/>
  <c r="E55" i="34"/>
  <c r="L54" i="34"/>
  <c r="Y54" i="34" s="1"/>
  <c r="K54" i="34"/>
  <c r="J54" i="34"/>
  <c r="I54" i="34"/>
  <c r="H54" i="34"/>
  <c r="M54" i="34"/>
  <c r="G54" i="34"/>
  <c r="F54" i="34"/>
  <c r="E54" i="34"/>
  <c r="Z53" i="34"/>
  <c r="Y53" i="34"/>
  <c r="O53" i="34"/>
  <c r="M53" i="34"/>
  <c r="F53" i="34"/>
  <c r="N53" i="34"/>
  <c r="L52" i="34"/>
  <c r="K52" i="34"/>
  <c r="J52" i="34"/>
  <c r="I52" i="34"/>
  <c r="H52" i="34"/>
  <c r="N52" i="34" s="1"/>
  <c r="F52" i="34"/>
  <c r="G52" i="34"/>
  <c r="E52" i="34"/>
  <c r="L51" i="34"/>
  <c r="Y51" i="34" s="1"/>
  <c r="K51" i="34"/>
  <c r="J51" i="34"/>
  <c r="I51" i="34"/>
  <c r="H51" i="34"/>
  <c r="M51" i="34"/>
  <c r="G51" i="34"/>
  <c r="F51" i="34"/>
  <c r="E51" i="34"/>
  <c r="L50" i="34"/>
  <c r="Z50" i="34" s="1"/>
  <c r="K50" i="34"/>
  <c r="J50" i="34"/>
  <c r="I50" i="34"/>
  <c r="H50" i="34"/>
  <c r="M50" i="34" s="1"/>
  <c r="G50" i="34"/>
  <c r="F50" i="34"/>
  <c r="E50" i="34"/>
  <c r="L49" i="34"/>
  <c r="Y49" i="34"/>
  <c r="K49" i="34"/>
  <c r="J49" i="34"/>
  <c r="I49" i="34"/>
  <c r="H49" i="34"/>
  <c r="M49" i="34" s="1"/>
  <c r="G49" i="34"/>
  <c r="F49" i="34"/>
  <c r="E49" i="34"/>
  <c r="L48" i="34"/>
  <c r="K48" i="34"/>
  <c r="J48" i="34"/>
  <c r="I48" i="34"/>
  <c r="H48" i="34"/>
  <c r="M48" i="34"/>
  <c r="G48" i="34"/>
  <c r="O48" i="34"/>
  <c r="F48" i="34"/>
  <c r="N48" i="34"/>
  <c r="E48" i="34"/>
  <c r="L47" i="34"/>
  <c r="Z47" i="34" s="1"/>
  <c r="K47" i="34"/>
  <c r="J47" i="34"/>
  <c r="I47" i="34"/>
  <c r="H47" i="34"/>
  <c r="M47" i="34" s="1"/>
  <c r="G47" i="34"/>
  <c r="F47" i="34"/>
  <c r="N47" i="34"/>
  <c r="E47" i="34"/>
  <c r="L46" i="34"/>
  <c r="K46" i="34"/>
  <c r="J46" i="34"/>
  <c r="I46" i="34"/>
  <c r="H46" i="34"/>
  <c r="M46" i="34" s="1"/>
  <c r="G46" i="34"/>
  <c r="O46" i="34" s="1"/>
  <c r="F46" i="34"/>
  <c r="N46" i="34" s="1"/>
  <c r="E46" i="34"/>
  <c r="L45" i="34"/>
  <c r="Y45" i="34"/>
  <c r="K45" i="34"/>
  <c r="J45" i="34"/>
  <c r="I45" i="34"/>
  <c r="H45" i="34"/>
  <c r="M45" i="34" s="1"/>
  <c r="G45" i="34"/>
  <c r="F45" i="34"/>
  <c r="E45" i="34"/>
  <c r="L44" i="34"/>
  <c r="K44" i="34"/>
  <c r="J44" i="34"/>
  <c r="I44" i="34"/>
  <c r="H44" i="34"/>
  <c r="M44" i="34"/>
  <c r="G44" i="34"/>
  <c r="F44" i="34"/>
  <c r="E44" i="34"/>
  <c r="L43" i="34"/>
  <c r="Y43" i="34" s="1"/>
  <c r="K43" i="34"/>
  <c r="J43" i="34"/>
  <c r="I43" i="34"/>
  <c r="H43" i="34"/>
  <c r="M43" i="34"/>
  <c r="G43" i="34"/>
  <c r="F43" i="34"/>
  <c r="E43" i="34"/>
  <c r="L42" i="34"/>
  <c r="Z42" i="34" s="1"/>
  <c r="K42" i="34"/>
  <c r="J42" i="34"/>
  <c r="I42" i="34"/>
  <c r="H42" i="34"/>
  <c r="M42" i="34" s="1"/>
  <c r="G42" i="34"/>
  <c r="F42" i="34"/>
  <c r="E42" i="34"/>
  <c r="L41" i="34"/>
  <c r="K41" i="34"/>
  <c r="J41" i="34"/>
  <c r="I41" i="34"/>
  <c r="H41" i="34"/>
  <c r="M41" i="34"/>
  <c r="G41" i="34"/>
  <c r="O41" i="34"/>
  <c r="F41" i="34"/>
  <c r="E41" i="34"/>
  <c r="L40" i="34"/>
  <c r="Z40" i="34" s="1"/>
  <c r="K40" i="34"/>
  <c r="J40" i="34"/>
  <c r="I40" i="34"/>
  <c r="H40" i="34"/>
  <c r="M40" i="34" s="1"/>
  <c r="G40" i="34"/>
  <c r="F40" i="34"/>
  <c r="E40" i="34"/>
  <c r="L39" i="34"/>
  <c r="Y39" i="34"/>
  <c r="K39" i="34"/>
  <c r="J39" i="34"/>
  <c r="I39" i="34"/>
  <c r="H39" i="34"/>
  <c r="M39" i="34" s="1"/>
  <c r="G39" i="34"/>
  <c r="F39" i="34"/>
  <c r="N39" i="34"/>
  <c r="E39" i="34"/>
  <c r="L38" i="34"/>
  <c r="K38" i="34"/>
  <c r="J38" i="34"/>
  <c r="I38" i="34"/>
  <c r="H38" i="34"/>
  <c r="M38" i="34" s="1"/>
  <c r="G38" i="34"/>
  <c r="F38" i="34"/>
  <c r="N38" i="34"/>
  <c r="E38" i="34"/>
  <c r="L37" i="34"/>
  <c r="Z37" i="34" s="1"/>
  <c r="K37" i="34"/>
  <c r="J37" i="34"/>
  <c r="I37" i="34"/>
  <c r="H37" i="34"/>
  <c r="M37" i="34" s="1"/>
  <c r="G37" i="34"/>
  <c r="F37" i="34"/>
  <c r="E37" i="34"/>
  <c r="L36" i="34"/>
  <c r="K36" i="34"/>
  <c r="J36" i="34"/>
  <c r="I36" i="34"/>
  <c r="H36" i="34"/>
  <c r="M36" i="34"/>
  <c r="G36" i="34"/>
  <c r="F36" i="34"/>
  <c r="E36" i="34"/>
  <c r="L35" i="34"/>
  <c r="K35" i="34"/>
  <c r="J35" i="34"/>
  <c r="I35" i="34"/>
  <c r="H35" i="34"/>
  <c r="M35" i="34" s="1"/>
  <c r="G35" i="34"/>
  <c r="F35" i="34"/>
  <c r="N35" i="34"/>
  <c r="E35" i="34"/>
  <c r="L34" i="34"/>
  <c r="Y34" i="34" s="1"/>
  <c r="K34" i="34"/>
  <c r="J34" i="34"/>
  <c r="I34" i="34"/>
  <c r="H34" i="34"/>
  <c r="G34" i="34"/>
  <c r="O34" i="34" s="1"/>
  <c r="M34" i="34"/>
  <c r="F34" i="34"/>
  <c r="N34" i="34"/>
  <c r="E34" i="34"/>
  <c r="L33" i="34"/>
  <c r="Y33" i="34" s="1"/>
  <c r="K33" i="34"/>
  <c r="J33" i="34"/>
  <c r="I33" i="34"/>
  <c r="H33" i="34"/>
  <c r="F33" i="34"/>
  <c r="N33" i="34" s="1"/>
  <c r="M33" i="34"/>
  <c r="G33" i="34"/>
  <c r="O33" i="34"/>
  <c r="E33" i="34"/>
  <c r="L32" i="34"/>
  <c r="K32" i="34"/>
  <c r="J32" i="34"/>
  <c r="I32" i="34"/>
  <c r="H32" i="34"/>
  <c r="M32" i="34" s="1"/>
  <c r="G32" i="34"/>
  <c r="F32" i="34"/>
  <c r="N32" i="34"/>
  <c r="E32" i="34"/>
  <c r="L31" i="34"/>
  <c r="Y31" i="34" s="1"/>
  <c r="K31" i="34"/>
  <c r="J31" i="34"/>
  <c r="I31" i="34"/>
  <c r="H31" i="34"/>
  <c r="M31" i="34"/>
  <c r="G31" i="34"/>
  <c r="F31" i="34"/>
  <c r="N31" i="34" s="1"/>
  <c r="E31" i="34"/>
  <c r="L30" i="34"/>
  <c r="K30" i="34"/>
  <c r="Z30" i="34" s="1"/>
  <c r="J30" i="34"/>
  <c r="I30" i="34"/>
  <c r="H30" i="34"/>
  <c r="M30" i="34" s="1"/>
  <c r="G30" i="34"/>
  <c r="O30" i="34" s="1"/>
  <c r="F30" i="34"/>
  <c r="E30" i="34"/>
  <c r="L29" i="34"/>
  <c r="Y29" i="34" s="1"/>
  <c r="K29" i="34"/>
  <c r="J29" i="34"/>
  <c r="I29" i="34"/>
  <c r="H29" i="34"/>
  <c r="M29" i="34"/>
  <c r="G29" i="34"/>
  <c r="F29" i="34"/>
  <c r="E29" i="34"/>
  <c r="L28" i="34"/>
  <c r="K28" i="34"/>
  <c r="J28" i="34"/>
  <c r="I28" i="34"/>
  <c r="H28" i="34"/>
  <c r="M28" i="34" s="1"/>
  <c r="G28" i="34"/>
  <c r="F28" i="34"/>
  <c r="E28" i="34"/>
  <c r="L27" i="34"/>
  <c r="Z27" i="34" s="1"/>
  <c r="K27" i="34"/>
  <c r="J27" i="34"/>
  <c r="I27" i="34"/>
  <c r="H27" i="34"/>
  <c r="M27" i="34" s="1"/>
  <c r="G27" i="34"/>
  <c r="F27" i="34"/>
  <c r="E27" i="34"/>
  <c r="L26" i="34"/>
  <c r="K26" i="34"/>
  <c r="Z26" i="34" s="1"/>
  <c r="Y26" i="34"/>
  <c r="J26" i="34"/>
  <c r="I26" i="34"/>
  <c r="H26" i="34"/>
  <c r="M26" i="34"/>
  <c r="G26" i="34"/>
  <c r="F26" i="34"/>
  <c r="E26" i="34"/>
  <c r="L25" i="34"/>
  <c r="Y25" i="34" s="1"/>
  <c r="K25" i="34"/>
  <c r="J25" i="34"/>
  <c r="I25" i="34"/>
  <c r="H25" i="34"/>
  <c r="M25" i="34" s="1"/>
  <c r="G25" i="34"/>
  <c r="O25" i="34" s="1"/>
  <c r="F25" i="34"/>
  <c r="E25" i="34"/>
  <c r="L24" i="34"/>
  <c r="K24" i="34"/>
  <c r="J24" i="34"/>
  <c r="I24" i="34"/>
  <c r="H24" i="34"/>
  <c r="M24" i="34" s="1"/>
  <c r="G24" i="34"/>
  <c r="F24" i="34"/>
  <c r="E24" i="34"/>
  <c r="L23" i="34"/>
  <c r="K23" i="34"/>
  <c r="J23" i="34"/>
  <c r="I23" i="34"/>
  <c r="H23" i="34"/>
  <c r="M23" i="34"/>
  <c r="G23" i="34"/>
  <c r="F23" i="34"/>
  <c r="N23" i="34" s="1"/>
  <c r="E23" i="34"/>
  <c r="L22" i="34"/>
  <c r="Y22" i="34"/>
  <c r="K22" i="34"/>
  <c r="J22" i="34"/>
  <c r="I22" i="34"/>
  <c r="H22" i="34"/>
  <c r="M22" i="34" s="1"/>
  <c r="G22" i="34"/>
  <c r="O22" i="34"/>
  <c r="F22" i="34"/>
  <c r="E22" i="34"/>
  <c r="L21" i="34"/>
  <c r="Z21" i="34" s="1"/>
  <c r="K21" i="34"/>
  <c r="J21" i="34"/>
  <c r="I21" i="34"/>
  <c r="H21" i="34"/>
  <c r="M21" i="34"/>
  <c r="G21" i="34"/>
  <c r="F21" i="34"/>
  <c r="E21" i="34"/>
  <c r="L20" i="34"/>
  <c r="K20" i="34"/>
  <c r="J20" i="34"/>
  <c r="I20" i="34"/>
  <c r="H20" i="34"/>
  <c r="M20" i="34" s="1"/>
  <c r="G20" i="34"/>
  <c r="F20" i="34"/>
  <c r="N20" i="34"/>
  <c r="E20" i="34"/>
  <c r="L19" i="34"/>
  <c r="Y19" i="34" s="1"/>
  <c r="K19" i="34"/>
  <c r="J19" i="34"/>
  <c r="I19" i="34"/>
  <c r="H19" i="34"/>
  <c r="M19" i="34"/>
  <c r="G19" i="34"/>
  <c r="F19" i="34"/>
  <c r="E19" i="34"/>
  <c r="L18" i="34"/>
  <c r="Y18" i="34" s="1"/>
  <c r="K18" i="34"/>
  <c r="J18" i="34"/>
  <c r="I18" i="34"/>
  <c r="H18" i="34"/>
  <c r="M18" i="34"/>
  <c r="G18" i="34"/>
  <c r="F18" i="34"/>
  <c r="E18" i="34"/>
  <c r="L17" i="34"/>
  <c r="K17" i="34"/>
  <c r="J17" i="34"/>
  <c r="I17" i="34"/>
  <c r="H17" i="34"/>
  <c r="M17" i="34" s="1"/>
  <c r="G17" i="34"/>
  <c r="O17" i="34" s="1"/>
  <c r="F17" i="34"/>
  <c r="E17" i="34"/>
  <c r="L16" i="34"/>
  <c r="Y16" i="34" s="1"/>
  <c r="K16" i="34"/>
  <c r="J16" i="34"/>
  <c r="I16" i="34"/>
  <c r="H16" i="34"/>
  <c r="M16" i="34"/>
  <c r="G16" i="34"/>
  <c r="F16" i="34"/>
  <c r="E16" i="34"/>
  <c r="L15" i="34"/>
  <c r="Y15" i="34" s="1"/>
  <c r="K15" i="34"/>
  <c r="J15" i="34"/>
  <c r="I15" i="34"/>
  <c r="H15" i="34"/>
  <c r="M15" i="34"/>
  <c r="G15" i="34"/>
  <c r="F15" i="34"/>
  <c r="N15" i="34" s="1"/>
  <c r="E15" i="34"/>
  <c r="L14" i="34"/>
  <c r="Y14" i="34"/>
  <c r="K14" i="34"/>
  <c r="J14" i="34"/>
  <c r="I14" i="34"/>
  <c r="H14" i="34"/>
  <c r="M14" i="34" s="1"/>
  <c r="G14" i="34"/>
  <c r="F14" i="34"/>
  <c r="E14" i="34"/>
  <c r="L13" i="34"/>
  <c r="K13" i="34"/>
  <c r="J13" i="34"/>
  <c r="I13" i="34"/>
  <c r="H13" i="34"/>
  <c r="M13" i="34"/>
  <c r="G13" i="34"/>
  <c r="F13" i="34"/>
  <c r="E13" i="34"/>
  <c r="L12" i="34"/>
  <c r="L11" i="34"/>
  <c r="L118" i="34"/>
  <c r="N118" i="34" s="1"/>
  <c r="K12" i="34"/>
  <c r="J12" i="34"/>
  <c r="I12" i="34"/>
  <c r="H12" i="34"/>
  <c r="G12" i="34"/>
  <c r="F12" i="34"/>
  <c r="E12" i="34"/>
  <c r="K11" i="34"/>
  <c r="J11" i="34"/>
  <c r="I11" i="34"/>
  <c r="H11" i="34"/>
  <c r="G11" i="34"/>
  <c r="F11" i="34"/>
  <c r="E11" i="34"/>
  <c r="L109" i="32"/>
  <c r="G109" i="32"/>
  <c r="O109" i="32" s="1"/>
  <c r="K109" i="32"/>
  <c r="J109" i="32"/>
  <c r="I109" i="32"/>
  <c r="H109" i="32"/>
  <c r="M109" i="32" s="1"/>
  <c r="F109" i="32"/>
  <c r="N109" i="32" s="1"/>
  <c r="E109" i="32"/>
  <c r="L108" i="32"/>
  <c r="Y108" i="32"/>
  <c r="K108" i="32"/>
  <c r="J108" i="32"/>
  <c r="I108" i="32"/>
  <c r="H108" i="32"/>
  <c r="M108" i="32" s="1"/>
  <c r="G108" i="32"/>
  <c r="O108" i="32" s="1"/>
  <c r="F108" i="32"/>
  <c r="N108" i="32" s="1"/>
  <c r="E108" i="32"/>
  <c r="H107" i="32"/>
  <c r="M107" i="32"/>
  <c r="L107" i="32"/>
  <c r="Y107" i="32"/>
  <c r="K107" i="32"/>
  <c r="Z107" i="32"/>
  <c r="J107" i="32"/>
  <c r="I107" i="32"/>
  <c r="G107" i="32"/>
  <c r="O107" i="32" s="1"/>
  <c r="F107" i="32"/>
  <c r="N107" i="32"/>
  <c r="E107" i="32"/>
  <c r="L106" i="32"/>
  <c r="G106" i="32"/>
  <c r="O106" i="32"/>
  <c r="F106" i="32"/>
  <c r="N106" i="32" s="1"/>
  <c r="K106" i="32"/>
  <c r="J106" i="32"/>
  <c r="I106" i="32"/>
  <c r="H106" i="32"/>
  <c r="M106" i="32" s="1"/>
  <c r="E106" i="32"/>
  <c r="L105" i="32"/>
  <c r="G105" i="32"/>
  <c r="O105" i="32" s="1"/>
  <c r="H105" i="32"/>
  <c r="M105" i="32"/>
  <c r="K105" i="32"/>
  <c r="J105" i="32"/>
  <c r="I105" i="32"/>
  <c r="F105" i="32"/>
  <c r="N105" i="32" s="1"/>
  <c r="E105" i="32"/>
  <c r="L104" i="32"/>
  <c r="Y104" i="32"/>
  <c r="H104" i="32"/>
  <c r="M104" i="32" s="1"/>
  <c r="K104" i="32"/>
  <c r="Z104" i="32"/>
  <c r="J104" i="32"/>
  <c r="I104" i="32"/>
  <c r="G104" i="32"/>
  <c r="O104" i="32"/>
  <c r="F104" i="32"/>
  <c r="N104" i="32" s="1"/>
  <c r="E104" i="32"/>
  <c r="H103" i="32"/>
  <c r="M103" i="32"/>
  <c r="L103" i="32"/>
  <c r="K103" i="32"/>
  <c r="J103" i="32"/>
  <c r="I103" i="32"/>
  <c r="G103" i="32"/>
  <c r="O103" i="32"/>
  <c r="F103" i="32"/>
  <c r="N103" i="32" s="1"/>
  <c r="E103" i="32"/>
  <c r="G102" i="32"/>
  <c r="O102" i="32"/>
  <c r="F102" i="32"/>
  <c r="N102" i="32" s="1"/>
  <c r="L102" i="32"/>
  <c r="K102" i="32"/>
  <c r="J102" i="32"/>
  <c r="I102" i="32"/>
  <c r="H102" i="32"/>
  <c r="M102" i="32" s="1"/>
  <c r="E102" i="32"/>
  <c r="G101" i="32"/>
  <c r="O101" i="32"/>
  <c r="L101" i="32"/>
  <c r="Y101" i="32"/>
  <c r="K101" i="32"/>
  <c r="J101" i="32"/>
  <c r="I101" i="32"/>
  <c r="H101" i="32"/>
  <c r="M101" i="32" s="1"/>
  <c r="F101" i="32"/>
  <c r="N101" i="32" s="1"/>
  <c r="E101" i="32"/>
  <c r="L100" i="32"/>
  <c r="K100" i="32"/>
  <c r="Z100" i="32" s="1"/>
  <c r="J100" i="32"/>
  <c r="I100" i="32"/>
  <c r="H100" i="32"/>
  <c r="M100" i="32" s="1"/>
  <c r="G100" i="32"/>
  <c r="O100" i="32" s="1"/>
  <c r="F100" i="32"/>
  <c r="N100" i="32" s="1"/>
  <c r="E100" i="32"/>
  <c r="L99" i="32"/>
  <c r="K99" i="32"/>
  <c r="H99" i="32"/>
  <c r="M99" i="32"/>
  <c r="Y99" i="32"/>
  <c r="J99" i="32"/>
  <c r="I99" i="32"/>
  <c r="G99" i="32"/>
  <c r="O99" i="32" s="1"/>
  <c r="F99" i="32"/>
  <c r="N99" i="32" s="1"/>
  <c r="E99" i="32"/>
  <c r="L98" i="32"/>
  <c r="Y98" i="32"/>
  <c r="F98" i="32"/>
  <c r="N98" i="32"/>
  <c r="K98" i="32"/>
  <c r="Z98" i="32"/>
  <c r="J98" i="32"/>
  <c r="I98" i="32"/>
  <c r="H98" i="32"/>
  <c r="M98" i="32"/>
  <c r="G98" i="32"/>
  <c r="O98" i="32"/>
  <c r="E98" i="32"/>
  <c r="L97" i="32"/>
  <c r="K97" i="32"/>
  <c r="J97" i="32"/>
  <c r="I97" i="32"/>
  <c r="H97" i="32"/>
  <c r="M97" i="32" s="1"/>
  <c r="G97" i="32"/>
  <c r="O97" i="32" s="1"/>
  <c r="F97" i="32"/>
  <c r="N97" i="32" s="1"/>
  <c r="E97" i="32"/>
  <c r="L96" i="32"/>
  <c r="Y96" i="32"/>
  <c r="K96" i="32"/>
  <c r="Z96" i="32"/>
  <c r="J96" i="32"/>
  <c r="I96" i="32"/>
  <c r="H96" i="32"/>
  <c r="M96" i="32"/>
  <c r="G96" i="32"/>
  <c r="O96" i="32"/>
  <c r="F96" i="32"/>
  <c r="N96" i="32"/>
  <c r="E96" i="32"/>
  <c r="H95" i="32"/>
  <c r="M95" i="32" s="1"/>
  <c r="L95" i="32"/>
  <c r="K95" i="32"/>
  <c r="J95" i="32"/>
  <c r="I95" i="32"/>
  <c r="G95" i="32"/>
  <c r="O95" i="32" s="1"/>
  <c r="F95" i="32"/>
  <c r="N95" i="32" s="1"/>
  <c r="E95" i="32"/>
  <c r="L94" i="32"/>
  <c r="Y94" i="32"/>
  <c r="G94" i="32"/>
  <c r="O94" i="32"/>
  <c r="K94" i="32"/>
  <c r="J94" i="32"/>
  <c r="I94" i="32"/>
  <c r="H94" i="32"/>
  <c r="M94" i="32" s="1"/>
  <c r="F94" i="32"/>
  <c r="N94" i="32" s="1"/>
  <c r="E94" i="32"/>
  <c r="L93" i="32"/>
  <c r="Y93" i="32"/>
  <c r="G93" i="32"/>
  <c r="O93" i="32"/>
  <c r="K93" i="32"/>
  <c r="Z93" i="32"/>
  <c r="J93" i="32"/>
  <c r="I93" i="32"/>
  <c r="H93" i="32"/>
  <c r="M93" i="32"/>
  <c r="F93" i="32"/>
  <c r="N93" i="32"/>
  <c r="E93" i="32"/>
  <c r="L92" i="32"/>
  <c r="K92" i="32"/>
  <c r="J92" i="32"/>
  <c r="I92" i="32"/>
  <c r="H92" i="32"/>
  <c r="M92" i="32" s="1"/>
  <c r="G92" i="32"/>
  <c r="O92" i="32" s="1"/>
  <c r="F92" i="32"/>
  <c r="N92" i="32" s="1"/>
  <c r="E92" i="32"/>
  <c r="H91" i="32"/>
  <c r="M91" i="32"/>
  <c r="L91" i="32"/>
  <c r="Z91" i="32" s="1"/>
  <c r="K91" i="32"/>
  <c r="Y91" i="32"/>
  <c r="J91" i="32"/>
  <c r="I91" i="32"/>
  <c r="G91" i="32"/>
  <c r="O91" i="32"/>
  <c r="F91" i="32"/>
  <c r="N91" i="32"/>
  <c r="E91" i="32"/>
  <c r="L90" i="32"/>
  <c r="Z90" i="32" s="1"/>
  <c r="Y90" i="32"/>
  <c r="G90" i="32"/>
  <c r="O90" i="32" s="1"/>
  <c r="F90" i="32"/>
  <c r="N90" i="32" s="1"/>
  <c r="K90" i="32"/>
  <c r="J90" i="32"/>
  <c r="I90" i="32"/>
  <c r="H90" i="32"/>
  <c r="M90" i="32" s="1"/>
  <c r="E90" i="32"/>
  <c r="L89" i="32"/>
  <c r="Y89" i="32"/>
  <c r="G89" i="32"/>
  <c r="O89" i="32"/>
  <c r="H89" i="32"/>
  <c r="M89" i="32"/>
  <c r="K89" i="32"/>
  <c r="J89" i="32"/>
  <c r="I89" i="32"/>
  <c r="F89" i="32"/>
  <c r="N89" i="32" s="1"/>
  <c r="E89" i="32"/>
  <c r="L88" i="32"/>
  <c r="Y88" i="32"/>
  <c r="H88" i="32"/>
  <c r="M88" i="32"/>
  <c r="K88" i="32"/>
  <c r="Z88" i="32"/>
  <c r="J88" i="32"/>
  <c r="I88" i="32"/>
  <c r="G88" i="32"/>
  <c r="O88" i="32" s="1"/>
  <c r="F88" i="32"/>
  <c r="N88" i="32"/>
  <c r="E88" i="32"/>
  <c r="H87" i="32"/>
  <c r="L87" i="32"/>
  <c r="Y87" i="32"/>
  <c r="K87" i="32"/>
  <c r="J87" i="32"/>
  <c r="I87" i="32"/>
  <c r="G87" i="32"/>
  <c r="O87" i="32"/>
  <c r="F87" i="32"/>
  <c r="E87" i="32"/>
  <c r="F86" i="32"/>
  <c r="N86" i="32"/>
  <c r="L86" i="32"/>
  <c r="Z86" i="32" s="1"/>
  <c r="K86" i="32"/>
  <c r="J86" i="32"/>
  <c r="I86" i="32"/>
  <c r="H86" i="32"/>
  <c r="G86" i="32"/>
  <c r="E86" i="32"/>
  <c r="L85" i="32"/>
  <c r="Y85" i="32" s="1"/>
  <c r="K85" i="32"/>
  <c r="J85" i="32"/>
  <c r="I85" i="32"/>
  <c r="H85" i="32"/>
  <c r="M85" i="32" s="1"/>
  <c r="G85" i="32"/>
  <c r="F85" i="32"/>
  <c r="N85" i="32" s="1"/>
  <c r="E85" i="32"/>
  <c r="L84" i="32"/>
  <c r="Z84" i="32" s="1"/>
  <c r="K84" i="32"/>
  <c r="J84" i="32"/>
  <c r="I84" i="32"/>
  <c r="H84" i="32"/>
  <c r="M84" i="32" s="1"/>
  <c r="G84" i="32"/>
  <c r="F84" i="32"/>
  <c r="N84" i="32"/>
  <c r="E84" i="32"/>
  <c r="L83" i="32"/>
  <c r="K83" i="32"/>
  <c r="Z83" i="32" s="1"/>
  <c r="H83" i="32"/>
  <c r="M83" i="32"/>
  <c r="Y83" i="32"/>
  <c r="J83" i="32"/>
  <c r="I83" i="32"/>
  <c r="G83" i="32"/>
  <c r="O83" i="32"/>
  <c r="F83" i="32"/>
  <c r="N83" i="32" s="1"/>
  <c r="E83" i="32"/>
  <c r="L82" i="32"/>
  <c r="Y82" i="32"/>
  <c r="K82" i="32"/>
  <c r="J82" i="32"/>
  <c r="I82" i="32"/>
  <c r="H82" i="32"/>
  <c r="G82" i="32"/>
  <c r="F82" i="32"/>
  <c r="E82" i="32"/>
  <c r="Y81" i="32"/>
  <c r="O81" i="32"/>
  <c r="M81" i="32"/>
  <c r="K81" i="32"/>
  <c r="Z81" i="32" s="1"/>
  <c r="F81" i="32"/>
  <c r="N81" i="32"/>
  <c r="L80" i="32"/>
  <c r="Z80" i="32" s="1"/>
  <c r="K80" i="32"/>
  <c r="J80" i="32"/>
  <c r="I80" i="32"/>
  <c r="H80" i="32"/>
  <c r="N80" i="32" s="1"/>
  <c r="F80" i="32"/>
  <c r="M80" i="32"/>
  <c r="G80" i="32"/>
  <c r="O80" i="32" s="1"/>
  <c r="E80" i="32"/>
  <c r="L79" i="32"/>
  <c r="Y79" i="32" s="1"/>
  <c r="K79" i="32"/>
  <c r="J79" i="32"/>
  <c r="I79" i="32"/>
  <c r="H79" i="32"/>
  <c r="G79" i="32"/>
  <c r="F79" i="32"/>
  <c r="E79" i="32"/>
  <c r="L78" i="32"/>
  <c r="Z78" i="32" s="1"/>
  <c r="K78" i="32"/>
  <c r="J78" i="32"/>
  <c r="I78" i="32"/>
  <c r="H78" i="32"/>
  <c r="M78" i="32"/>
  <c r="G78" i="32"/>
  <c r="O78" i="32" s="1"/>
  <c r="F78" i="32"/>
  <c r="N78" i="32"/>
  <c r="E78" i="32"/>
  <c r="L77" i="32"/>
  <c r="K77" i="32"/>
  <c r="H77" i="32"/>
  <c r="M77" i="32"/>
  <c r="J77" i="32"/>
  <c r="I77" i="32"/>
  <c r="G77" i="32"/>
  <c r="O77" i="32"/>
  <c r="F77" i="32"/>
  <c r="N77" i="32" s="1"/>
  <c r="E77" i="32"/>
  <c r="L76" i="32"/>
  <c r="Y76" i="32" s="1"/>
  <c r="K76" i="32"/>
  <c r="J76" i="32"/>
  <c r="I76" i="32"/>
  <c r="H76" i="32"/>
  <c r="M76" i="32" s="1"/>
  <c r="G76" i="32"/>
  <c r="O76" i="32"/>
  <c r="F76" i="32"/>
  <c r="N76" i="32" s="1"/>
  <c r="E76" i="32"/>
  <c r="L75" i="32"/>
  <c r="K75" i="32"/>
  <c r="J75" i="32"/>
  <c r="I75" i="32"/>
  <c r="H75" i="32"/>
  <c r="M75" i="32" s="1"/>
  <c r="G75" i="32"/>
  <c r="F75" i="32"/>
  <c r="N75" i="32" s="1"/>
  <c r="E75" i="32"/>
  <c r="L74" i="32"/>
  <c r="K74" i="32"/>
  <c r="J74" i="32"/>
  <c r="I74" i="32"/>
  <c r="H74" i="32"/>
  <c r="M74" i="32"/>
  <c r="G74" i="32"/>
  <c r="O74" i="32" s="1"/>
  <c r="F74" i="32"/>
  <c r="N74" i="32"/>
  <c r="E74" i="32"/>
  <c r="H73" i="32"/>
  <c r="M73" i="32"/>
  <c r="L73" i="32"/>
  <c r="Z73" i="32" s="1"/>
  <c r="K73" i="32"/>
  <c r="J73" i="32"/>
  <c r="I73" i="32"/>
  <c r="G73" i="32"/>
  <c r="O73" i="32"/>
  <c r="F73" i="32"/>
  <c r="N73" i="32" s="1"/>
  <c r="E73" i="32"/>
  <c r="L72" i="32"/>
  <c r="Y72" i="32"/>
  <c r="G72" i="32"/>
  <c r="O72" i="32" s="1"/>
  <c r="K72" i="32"/>
  <c r="J72" i="32"/>
  <c r="I72" i="32"/>
  <c r="H72" i="32"/>
  <c r="M72" i="32"/>
  <c r="F72" i="32"/>
  <c r="N72" i="32" s="1"/>
  <c r="E72" i="32"/>
  <c r="L71" i="32"/>
  <c r="Y71" i="32"/>
  <c r="G71" i="32"/>
  <c r="O71" i="32" s="1"/>
  <c r="K71" i="32"/>
  <c r="Z71" i="32"/>
  <c r="J71" i="32"/>
  <c r="I71" i="32"/>
  <c r="H71" i="32"/>
  <c r="M71" i="32"/>
  <c r="F71" i="32"/>
  <c r="N71" i="32" s="1"/>
  <c r="E71" i="32"/>
  <c r="L70" i="32"/>
  <c r="Z70" i="32" s="1"/>
  <c r="K70" i="32"/>
  <c r="J70" i="32"/>
  <c r="I70" i="32"/>
  <c r="H70" i="32"/>
  <c r="M70" i="32"/>
  <c r="G70" i="32"/>
  <c r="O70" i="32" s="1"/>
  <c r="F70" i="32"/>
  <c r="N70" i="32"/>
  <c r="E70" i="32"/>
  <c r="H69" i="32"/>
  <c r="L69" i="32"/>
  <c r="Y69" i="32"/>
  <c r="K69" i="32"/>
  <c r="J69" i="32"/>
  <c r="I69" i="32"/>
  <c r="G69" i="32"/>
  <c r="F69" i="32"/>
  <c r="E69" i="32"/>
  <c r="L68" i="32"/>
  <c r="Y68" i="32" s="1"/>
  <c r="G68" i="32"/>
  <c r="H68" i="32"/>
  <c r="M68" i="32" s="1"/>
  <c r="F68" i="32"/>
  <c r="N68" i="32"/>
  <c r="K68" i="32"/>
  <c r="Z68" i="32" s="1"/>
  <c r="J68" i="32"/>
  <c r="I68" i="32"/>
  <c r="E68" i="32"/>
  <c r="L67" i="32"/>
  <c r="Y67" i="32"/>
  <c r="G67" i="32"/>
  <c r="H67" i="32"/>
  <c r="M67" i="32" s="1"/>
  <c r="K67" i="32"/>
  <c r="Z67" i="32"/>
  <c r="J67" i="32"/>
  <c r="I67" i="32"/>
  <c r="F67" i="32"/>
  <c r="N67" i="32"/>
  <c r="E67" i="32"/>
  <c r="L66" i="32"/>
  <c r="Y66" i="32" s="1"/>
  <c r="H66" i="32"/>
  <c r="K66" i="32"/>
  <c r="Z66" i="32" s="1"/>
  <c r="J66" i="32"/>
  <c r="I66" i="32"/>
  <c r="G66" i="32"/>
  <c r="F66" i="32"/>
  <c r="N66" i="32"/>
  <c r="E66" i="32"/>
  <c r="H65" i="32"/>
  <c r="F65" i="32"/>
  <c r="N65" i="32" s="1"/>
  <c r="M65" i="32"/>
  <c r="L65" i="32"/>
  <c r="Z65" i="32" s="1"/>
  <c r="K65" i="32"/>
  <c r="J65" i="32"/>
  <c r="I65" i="32"/>
  <c r="G65" i="32"/>
  <c r="O65" i="32"/>
  <c r="E65" i="32"/>
  <c r="G64" i="32"/>
  <c r="O64" i="32" s="1"/>
  <c r="L64" i="32"/>
  <c r="Z64" i="32" s="1"/>
  <c r="K64" i="32"/>
  <c r="J64" i="32"/>
  <c r="I64" i="32"/>
  <c r="H64" i="32"/>
  <c r="M64" i="32" s="1"/>
  <c r="F64" i="32"/>
  <c r="E64" i="32"/>
  <c r="G63" i="32"/>
  <c r="O63" i="32" s="1"/>
  <c r="L63" i="32"/>
  <c r="Z63" i="32" s="1"/>
  <c r="Y63" i="32"/>
  <c r="K63" i="32"/>
  <c r="J63" i="32"/>
  <c r="I63" i="32"/>
  <c r="H63" i="32"/>
  <c r="N63" i="32" s="1"/>
  <c r="F63" i="32"/>
  <c r="E63" i="32"/>
  <c r="L62" i="32"/>
  <c r="K62" i="32"/>
  <c r="Z62" i="32"/>
  <c r="J62" i="32"/>
  <c r="I62" i="32"/>
  <c r="H62" i="32"/>
  <c r="M62" i="32" s="1"/>
  <c r="G62" i="32"/>
  <c r="O62" i="32"/>
  <c r="F62" i="32"/>
  <c r="N62" i="32"/>
  <c r="E62" i="32"/>
  <c r="L61" i="32"/>
  <c r="K61" i="32"/>
  <c r="Z61" i="32"/>
  <c r="H61" i="32"/>
  <c r="Y61" i="32"/>
  <c r="J61" i="32"/>
  <c r="I61" i="32"/>
  <c r="G61" i="32"/>
  <c r="F61" i="32"/>
  <c r="N61" i="32"/>
  <c r="E61" i="32"/>
  <c r="L60" i="32"/>
  <c r="Y60" i="32" s="1"/>
  <c r="K60" i="32"/>
  <c r="J60" i="32"/>
  <c r="I60" i="32"/>
  <c r="H60" i="32"/>
  <c r="G60" i="32"/>
  <c r="O60" i="32"/>
  <c r="M60" i="32"/>
  <c r="F60" i="32"/>
  <c r="N60" i="32"/>
  <c r="E60" i="32"/>
  <c r="L59" i="32"/>
  <c r="Z59" i="32" s="1"/>
  <c r="K59" i="32"/>
  <c r="J59" i="32"/>
  <c r="I59" i="32"/>
  <c r="H59" i="32"/>
  <c r="M59" i="32"/>
  <c r="G59" i="32"/>
  <c r="O59" i="32" s="1"/>
  <c r="F59" i="32"/>
  <c r="E59" i="32"/>
  <c r="L58" i="32"/>
  <c r="Z58" i="32" s="1"/>
  <c r="K58" i="32"/>
  <c r="J58" i="32"/>
  <c r="I58" i="32"/>
  <c r="H58" i="32"/>
  <c r="M58" i="32" s="1"/>
  <c r="G58" i="32"/>
  <c r="O58" i="32"/>
  <c r="F58" i="32"/>
  <c r="N58" i="32"/>
  <c r="E58" i="32"/>
  <c r="H57" i="32"/>
  <c r="M57" i="32"/>
  <c r="L57" i="32"/>
  <c r="Y57" i="32"/>
  <c r="K57" i="32"/>
  <c r="J57" i="32"/>
  <c r="I57" i="32"/>
  <c r="G57" i="32"/>
  <c r="O57" i="32" s="1"/>
  <c r="F57" i="32"/>
  <c r="N57" i="32"/>
  <c r="E57" i="32"/>
  <c r="L56" i="32"/>
  <c r="G56" i="32"/>
  <c r="O56" i="32"/>
  <c r="K56" i="32"/>
  <c r="J56" i="32"/>
  <c r="I56" i="32"/>
  <c r="H56" i="32"/>
  <c r="N56" i="32" s="1"/>
  <c r="M56" i="32"/>
  <c r="F56" i="32"/>
  <c r="E56" i="32"/>
  <c r="L55" i="32"/>
  <c r="Y55" i="32" s="1"/>
  <c r="G55" i="32"/>
  <c r="H55" i="32"/>
  <c r="N55" i="32" s="1"/>
  <c r="O55" i="32"/>
  <c r="K55" i="32"/>
  <c r="J55" i="32"/>
  <c r="I55" i="32"/>
  <c r="M55" i="32"/>
  <c r="F55" i="32"/>
  <c r="E55" i="32"/>
  <c r="L54" i="32"/>
  <c r="Y54" i="32" s="1"/>
  <c r="K54" i="32"/>
  <c r="J54" i="32"/>
  <c r="I54" i="32"/>
  <c r="H54" i="32"/>
  <c r="M54" i="32"/>
  <c r="G54" i="32"/>
  <c r="O54" i="32"/>
  <c r="F54" i="32"/>
  <c r="N54" i="32"/>
  <c r="E54" i="32"/>
  <c r="Z53" i="32"/>
  <c r="Y53" i="32"/>
  <c r="O53" i="32"/>
  <c r="F53" i="32"/>
  <c r="N53" i="32"/>
  <c r="M53" i="32"/>
  <c r="L52" i="32"/>
  <c r="Y52" i="32"/>
  <c r="K52" i="32"/>
  <c r="K11" i="32"/>
  <c r="K12" i="32"/>
  <c r="K13" i="32"/>
  <c r="K14" i="32"/>
  <c r="K114" i="32" s="1"/>
  <c r="M114" i="32" s="1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J52" i="32"/>
  <c r="I52" i="32"/>
  <c r="H52" i="32"/>
  <c r="M52" i="32"/>
  <c r="G52" i="32"/>
  <c r="F52" i="32"/>
  <c r="E52" i="32"/>
  <c r="L51" i="32"/>
  <c r="Z51" i="32"/>
  <c r="J51" i="32"/>
  <c r="I51" i="32"/>
  <c r="H51" i="32"/>
  <c r="O51" i="32" s="1"/>
  <c r="M51" i="32"/>
  <c r="G51" i="32"/>
  <c r="F51" i="32"/>
  <c r="N51" i="32"/>
  <c r="E51" i="32"/>
  <c r="L50" i="32"/>
  <c r="H50" i="32"/>
  <c r="J50" i="32"/>
  <c r="I50" i="32"/>
  <c r="G50" i="32"/>
  <c r="F50" i="32"/>
  <c r="E50" i="32"/>
  <c r="L49" i="32"/>
  <c r="Y49" i="32"/>
  <c r="Z49" i="32"/>
  <c r="J49" i="32"/>
  <c r="I49" i="32"/>
  <c r="H49" i="32"/>
  <c r="M49" i="32"/>
  <c r="G49" i="32"/>
  <c r="O49" i="32" s="1"/>
  <c r="F49" i="32"/>
  <c r="N49" i="32"/>
  <c r="E49" i="32"/>
  <c r="L48" i="32"/>
  <c r="Y48" i="32"/>
  <c r="Z48" i="32"/>
  <c r="J48" i="32"/>
  <c r="I48" i="32"/>
  <c r="H48" i="32"/>
  <c r="M48" i="32" s="1"/>
  <c r="G48" i="32"/>
  <c r="O48" i="32" s="1"/>
  <c r="F48" i="32"/>
  <c r="E48" i="32"/>
  <c r="L47" i="32"/>
  <c r="J47" i="32"/>
  <c r="I47" i="32"/>
  <c r="H47" i="32"/>
  <c r="M47" i="32"/>
  <c r="G47" i="32"/>
  <c r="O47" i="32"/>
  <c r="F47" i="32"/>
  <c r="N47" i="32"/>
  <c r="E47" i="32"/>
  <c r="H46" i="32"/>
  <c r="M46" i="32" s="1"/>
  <c r="L46" i="32"/>
  <c r="Y46" i="32" s="1"/>
  <c r="J46" i="32"/>
  <c r="I46" i="32"/>
  <c r="G46" i="32"/>
  <c r="O46" i="32"/>
  <c r="F46" i="32"/>
  <c r="N46" i="32"/>
  <c r="E46" i="32"/>
  <c r="L45" i="32"/>
  <c r="Y45" i="32" s="1"/>
  <c r="G45" i="32"/>
  <c r="O45" i="32" s="1"/>
  <c r="H45" i="32"/>
  <c r="J45" i="32"/>
  <c r="I45" i="32"/>
  <c r="M45" i="32"/>
  <c r="F45" i="32"/>
  <c r="N45" i="32" s="1"/>
  <c r="E45" i="32"/>
  <c r="L44" i="32"/>
  <c r="Y44" i="32"/>
  <c r="G44" i="32"/>
  <c r="O44" i="32" s="1"/>
  <c r="H44" i="32"/>
  <c r="N44" i="32" s="1"/>
  <c r="Z44" i="32"/>
  <c r="J44" i="32"/>
  <c r="I44" i="32"/>
  <c r="F44" i="32"/>
  <c r="E44" i="32"/>
  <c r="L43" i="32"/>
  <c r="Z43" i="32"/>
  <c r="Y43" i="32"/>
  <c r="J43" i="32"/>
  <c r="I43" i="32"/>
  <c r="H43" i="32"/>
  <c r="M43" i="32" s="1"/>
  <c r="G43" i="32"/>
  <c r="O43" i="32" s="1"/>
  <c r="F43" i="32"/>
  <c r="N43" i="32" s="1"/>
  <c r="E43" i="32"/>
  <c r="H42" i="32"/>
  <c r="M42" i="32"/>
  <c r="L42" i="32"/>
  <c r="Y42" i="32"/>
  <c r="J42" i="32"/>
  <c r="I42" i="32"/>
  <c r="G42" i="32"/>
  <c r="O42" i="32"/>
  <c r="F42" i="32"/>
  <c r="N42" i="32"/>
  <c r="E42" i="32"/>
  <c r="L41" i="32"/>
  <c r="Y41" i="32" s="1"/>
  <c r="G41" i="32"/>
  <c r="H41" i="32"/>
  <c r="F41" i="32"/>
  <c r="N41" i="32" s="1"/>
  <c r="J41" i="32"/>
  <c r="I41" i="32"/>
  <c r="M41" i="32"/>
  <c r="E41" i="32"/>
  <c r="L40" i="32"/>
  <c r="Y40" i="32" s="1"/>
  <c r="G40" i="32"/>
  <c r="O40" i="32" s="1"/>
  <c r="H40" i="32"/>
  <c r="M40" i="32"/>
  <c r="Z40" i="32"/>
  <c r="J40" i="32"/>
  <c r="I40" i="32"/>
  <c r="F40" i="32"/>
  <c r="N40" i="32"/>
  <c r="E40" i="32"/>
  <c r="L39" i="32"/>
  <c r="Y39" i="32" s="1"/>
  <c r="H39" i="32"/>
  <c r="M39" i="32" s="1"/>
  <c r="Z39" i="32"/>
  <c r="J39" i="32"/>
  <c r="I39" i="32"/>
  <c r="G39" i="32"/>
  <c r="F39" i="32"/>
  <c r="E39" i="32"/>
  <c r="H38" i="32"/>
  <c r="L38" i="32"/>
  <c r="Y38" i="32"/>
  <c r="Z38" i="32"/>
  <c r="J38" i="32"/>
  <c r="I38" i="32"/>
  <c r="G38" i="32"/>
  <c r="O38" i="32" s="1"/>
  <c r="F38" i="32"/>
  <c r="E38" i="32"/>
  <c r="L37" i="32"/>
  <c r="J37" i="32"/>
  <c r="I37" i="32"/>
  <c r="H37" i="32"/>
  <c r="M37" i="32"/>
  <c r="G37" i="32"/>
  <c r="F37" i="32"/>
  <c r="E37" i="32"/>
  <c r="L36" i="32"/>
  <c r="Y36" i="32" s="1"/>
  <c r="Z36" i="32"/>
  <c r="J36" i="32"/>
  <c r="I36" i="32"/>
  <c r="H36" i="32"/>
  <c r="M36" i="32"/>
  <c r="G36" i="32"/>
  <c r="F36" i="32"/>
  <c r="E36" i="32"/>
  <c r="L35" i="32"/>
  <c r="Y35" i="32" s="1"/>
  <c r="J35" i="32"/>
  <c r="I35" i="32"/>
  <c r="H35" i="32"/>
  <c r="M35" i="32" s="1"/>
  <c r="G35" i="32"/>
  <c r="O35" i="32" s="1"/>
  <c r="F35" i="32"/>
  <c r="N35" i="32" s="1"/>
  <c r="E35" i="32"/>
  <c r="L34" i="32"/>
  <c r="H34" i="32"/>
  <c r="M34" i="32" s="1"/>
  <c r="J34" i="32"/>
  <c r="I34" i="32"/>
  <c r="G34" i="32"/>
  <c r="F34" i="32"/>
  <c r="N34" i="32"/>
  <c r="E34" i="32"/>
  <c r="L33" i="32"/>
  <c r="Y33" i="32" s="1"/>
  <c r="J33" i="32"/>
  <c r="I33" i="32"/>
  <c r="H33" i="32"/>
  <c r="M33" i="32" s="1"/>
  <c r="G33" i="32"/>
  <c r="O33" i="32" s="1"/>
  <c r="F33" i="32"/>
  <c r="E33" i="32"/>
  <c r="L32" i="32"/>
  <c r="Y32" i="32" s="1"/>
  <c r="Z32" i="32"/>
  <c r="J32" i="32"/>
  <c r="I32" i="32"/>
  <c r="H32" i="32"/>
  <c r="M32" i="32"/>
  <c r="G32" i="32"/>
  <c r="O32" i="32"/>
  <c r="F32" i="32"/>
  <c r="E32" i="32"/>
  <c r="L31" i="32"/>
  <c r="J31" i="32"/>
  <c r="I31" i="32"/>
  <c r="H31" i="32"/>
  <c r="M31" i="32" s="1"/>
  <c r="G31" i="32"/>
  <c r="O31" i="32" s="1"/>
  <c r="F31" i="32"/>
  <c r="N31" i="32" s="1"/>
  <c r="E31" i="32"/>
  <c r="H30" i="32"/>
  <c r="M30" i="32"/>
  <c r="L30" i="32"/>
  <c r="Z30" i="32"/>
  <c r="Y30" i="32"/>
  <c r="J30" i="32"/>
  <c r="I30" i="32"/>
  <c r="G30" i="32"/>
  <c r="O30" i="32" s="1"/>
  <c r="F30" i="32"/>
  <c r="N30" i="32" s="1"/>
  <c r="E30" i="32"/>
  <c r="L29" i="32"/>
  <c r="Y29" i="32"/>
  <c r="G29" i="32"/>
  <c r="O29" i="32"/>
  <c r="J29" i="32"/>
  <c r="I29" i="32"/>
  <c r="H29" i="32"/>
  <c r="M29" i="32"/>
  <c r="F29" i="32"/>
  <c r="N29" i="32"/>
  <c r="E29" i="32"/>
  <c r="L28" i="32"/>
  <c r="Y28" i="32" s="1"/>
  <c r="G28" i="32"/>
  <c r="O28" i="32" s="1"/>
  <c r="Z28" i="32"/>
  <c r="J28" i="32"/>
  <c r="I28" i="32"/>
  <c r="H28" i="32"/>
  <c r="M28" i="32" s="1"/>
  <c r="F28" i="32"/>
  <c r="N28" i="32"/>
  <c r="E28" i="32"/>
  <c r="L27" i="32"/>
  <c r="Z27" i="32" s="1"/>
  <c r="Y27" i="32"/>
  <c r="J27" i="32"/>
  <c r="I27" i="32"/>
  <c r="H27" i="32"/>
  <c r="M27" i="32"/>
  <c r="G27" i="32"/>
  <c r="O27" i="32" s="1"/>
  <c r="F27" i="32"/>
  <c r="N27" i="32"/>
  <c r="E27" i="32"/>
  <c r="H26" i="32"/>
  <c r="M26" i="32" s="1"/>
  <c r="L26" i="32"/>
  <c r="Y26" i="32" s="1"/>
  <c r="J26" i="32"/>
  <c r="I26" i="32"/>
  <c r="G26" i="32"/>
  <c r="O26" i="32" s="1"/>
  <c r="F26" i="32"/>
  <c r="N26" i="32" s="1"/>
  <c r="E26" i="32"/>
  <c r="L25" i="32"/>
  <c r="Y25" i="32" s="1"/>
  <c r="G25" i="32"/>
  <c r="H25" i="32"/>
  <c r="M25" i="32" s="1"/>
  <c r="F25" i="32"/>
  <c r="N25" i="32" s="1"/>
  <c r="J25" i="32"/>
  <c r="I25" i="32"/>
  <c r="E25" i="32"/>
  <c r="L24" i="32"/>
  <c r="Y24" i="32"/>
  <c r="G24" i="32"/>
  <c r="H24" i="32"/>
  <c r="M24" i="32" s="1"/>
  <c r="Z24" i="32"/>
  <c r="J24" i="32"/>
  <c r="I24" i="32"/>
  <c r="F24" i="32"/>
  <c r="N24" i="32"/>
  <c r="E24" i="32"/>
  <c r="L23" i="32"/>
  <c r="Y23" i="32" s="1"/>
  <c r="H23" i="32"/>
  <c r="Z23" i="32"/>
  <c r="J23" i="32"/>
  <c r="I23" i="32"/>
  <c r="G23" i="32"/>
  <c r="F23" i="32"/>
  <c r="E23" i="32"/>
  <c r="H22" i="32"/>
  <c r="M22" i="32"/>
  <c r="L22" i="32"/>
  <c r="Y22" i="32" s="1"/>
  <c r="J22" i="32"/>
  <c r="I22" i="32"/>
  <c r="G22" i="32"/>
  <c r="O22" i="32" s="1"/>
  <c r="F22" i="32"/>
  <c r="N22" i="32" s="1"/>
  <c r="E22" i="32"/>
  <c r="L21" i="32"/>
  <c r="Z21" i="32"/>
  <c r="J21" i="32"/>
  <c r="I21" i="32"/>
  <c r="H21" i="32"/>
  <c r="M21" i="32"/>
  <c r="G21" i="32"/>
  <c r="O21" i="32" s="1"/>
  <c r="F21" i="32"/>
  <c r="E21" i="32"/>
  <c r="L20" i="32"/>
  <c r="J20" i="32"/>
  <c r="I20" i="32"/>
  <c r="H20" i="32"/>
  <c r="G20" i="32"/>
  <c r="O20" i="32" s="1"/>
  <c r="F20" i="32"/>
  <c r="E20" i="32"/>
  <c r="L19" i="32"/>
  <c r="L11" i="32"/>
  <c r="Y11" i="32" s="1"/>
  <c r="L12" i="32"/>
  <c r="L13" i="32"/>
  <c r="L14" i="32"/>
  <c r="Y14" i="32" s="1"/>
  <c r="L15" i="32"/>
  <c r="Y15" i="32" s="1"/>
  <c r="L16" i="32"/>
  <c r="Y16" i="32"/>
  <c r="L17" i="32"/>
  <c r="L18" i="32"/>
  <c r="Z18" i="32" s="1"/>
  <c r="J19" i="32"/>
  <c r="I19" i="32"/>
  <c r="H19" i="32"/>
  <c r="M19" i="32" s="1"/>
  <c r="G19" i="32"/>
  <c r="F19" i="32"/>
  <c r="N19" i="32" s="1"/>
  <c r="E19" i="32"/>
  <c r="H18" i="32"/>
  <c r="M18" i="32" s="1"/>
  <c r="Y18" i="32"/>
  <c r="J18" i="32"/>
  <c r="I18" i="32"/>
  <c r="G18" i="32"/>
  <c r="O18" i="32" s="1"/>
  <c r="F18" i="32"/>
  <c r="N18" i="32"/>
  <c r="E18" i="32"/>
  <c r="J17" i="32"/>
  <c r="I17" i="32"/>
  <c r="H17" i="32"/>
  <c r="M17" i="32" s="1"/>
  <c r="G17" i="32"/>
  <c r="O17" i="32" s="1"/>
  <c r="F17" i="32"/>
  <c r="N17" i="32" s="1"/>
  <c r="E17" i="32"/>
  <c r="Z16" i="32"/>
  <c r="J16" i="32"/>
  <c r="I16" i="32"/>
  <c r="H16" i="32"/>
  <c r="M16" i="32" s="1"/>
  <c r="G16" i="32"/>
  <c r="F16" i="32"/>
  <c r="E16" i="32"/>
  <c r="Z15" i="32"/>
  <c r="J15" i="32"/>
  <c r="I15" i="32"/>
  <c r="H15" i="32"/>
  <c r="M15" i="32"/>
  <c r="G15" i="32"/>
  <c r="O15" i="32" s="1"/>
  <c r="F15" i="32"/>
  <c r="N15" i="32"/>
  <c r="E15" i="32"/>
  <c r="H14" i="32"/>
  <c r="J14" i="32"/>
  <c r="I14" i="32"/>
  <c r="G14" i="32"/>
  <c r="F14" i="32"/>
  <c r="E14" i="32"/>
  <c r="G13" i="32"/>
  <c r="H13" i="32"/>
  <c r="M13" i="32" s="1"/>
  <c r="J13" i="32"/>
  <c r="I13" i="32"/>
  <c r="F13" i="32"/>
  <c r="F11" i="32"/>
  <c r="F12" i="32"/>
  <c r="F110" i="32" s="1"/>
  <c r="N13" i="32"/>
  <c r="E13" i="32"/>
  <c r="G12" i="32"/>
  <c r="O12" i="32" s="1"/>
  <c r="H12" i="32"/>
  <c r="M12" i="32" s="1"/>
  <c r="J12" i="32"/>
  <c r="I12" i="32"/>
  <c r="E12" i="32"/>
  <c r="J11" i="32"/>
  <c r="I11" i="32"/>
  <c r="H11" i="32"/>
  <c r="M11" i="32" s="1"/>
  <c r="G11" i="32"/>
  <c r="O11" i="32" s="1"/>
  <c r="E11" i="32"/>
  <c r="O26" i="34"/>
  <c r="O28" i="34"/>
  <c r="O85" i="40"/>
  <c r="O89" i="40"/>
  <c r="N92" i="40"/>
  <c r="Z84" i="40"/>
  <c r="Z92" i="40"/>
  <c r="Z87" i="34"/>
  <c r="O88" i="34"/>
  <c r="O92" i="34"/>
  <c r="O104" i="34"/>
  <c r="O83" i="40"/>
  <c r="O80" i="40"/>
  <c r="N27" i="34"/>
  <c r="N49" i="34"/>
  <c r="N50" i="34"/>
  <c r="O35" i="34"/>
  <c r="N82" i="40"/>
  <c r="N83" i="40"/>
  <c r="N87" i="40"/>
  <c r="N94" i="34"/>
  <c r="O56" i="34"/>
  <c r="O59" i="34"/>
  <c r="O94" i="34"/>
  <c r="Z27" i="40"/>
  <c r="N66" i="34"/>
  <c r="N26" i="40"/>
  <c r="N62" i="34"/>
  <c r="O63" i="34"/>
  <c r="O64" i="34"/>
  <c r="N86" i="34"/>
  <c r="N92" i="34"/>
  <c r="Z96" i="34"/>
  <c r="O12" i="40"/>
  <c r="O25" i="40"/>
  <c r="O27" i="40"/>
  <c r="O28" i="40"/>
  <c r="N59" i="40"/>
  <c r="N63" i="40"/>
  <c r="N89" i="40"/>
  <c r="Z100" i="34"/>
  <c r="O53" i="40"/>
  <c r="O56" i="40"/>
  <c r="O60" i="40"/>
  <c r="O61" i="40"/>
  <c r="Z69" i="40"/>
  <c r="N52" i="40"/>
  <c r="N53" i="40"/>
  <c r="Z52" i="34"/>
  <c r="N22" i="34"/>
  <c r="N26" i="34"/>
  <c r="O75" i="34"/>
  <c r="O77" i="34"/>
  <c r="O47" i="40"/>
  <c r="Z47" i="40"/>
  <c r="Z26" i="40"/>
  <c r="Z34" i="34"/>
  <c r="Z22" i="34"/>
  <c r="Z52" i="40"/>
  <c r="Z62" i="40"/>
  <c r="O37" i="34"/>
  <c r="N62" i="40"/>
  <c r="N16" i="40"/>
  <c r="N18" i="40"/>
  <c r="N76" i="34"/>
  <c r="O32" i="40"/>
  <c r="N46" i="40"/>
  <c r="Z32" i="40"/>
  <c r="Z86" i="40"/>
  <c r="Z94" i="40"/>
  <c r="Z14" i="34"/>
  <c r="Z15" i="34"/>
  <c r="Z77" i="34"/>
  <c r="Z60" i="40"/>
  <c r="Z100" i="40"/>
  <c r="Z24" i="34"/>
  <c r="Z16" i="34"/>
  <c r="Z23" i="40"/>
  <c r="Z70" i="40"/>
  <c r="O45" i="34"/>
  <c r="O49" i="34"/>
  <c r="N56" i="34"/>
  <c r="O52" i="40"/>
  <c r="N13" i="34"/>
  <c r="N14" i="34"/>
  <c r="N45" i="34"/>
  <c r="N69" i="40"/>
  <c r="O13" i="34"/>
  <c r="O80" i="34"/>
  <c r="N87" i="34"/>
  <c r="N34" i="40"/>
  <c r="N60" i="40"/>
  <c r="K117" i="34"/>
  <c r="M117" i="34"/>
  <c r="O21" i="34"/>
  <c r="Y24" i="34"/>
  <c r="N29" i="34"/>
  <c r="O39" i="34"/>
  <c r="Z39" i="34"/>
  <c r="O43" i="34"/>
  <c r="O58" i="34"/>
  <c r="N59" i="34"/>
  <c r="O66" i="34"/>
  <c r="N71" i="34"/>
  <c r="N72" i="34"/>
  <c r="O85" i="34"/>
  <c r="O86" i="34"/>
  <c r="O87" i="34"/>
  <c r="Z104" i="34"/>
  <c r="N12" i="40"/>
  <c r="O18" i="40"/>
  <c r="Z18" i="40"/>
  <c r="O26" i="40"/>
  <c r="O34" i="40"/>
  <c r="Z34" i="40"/>
  <c r="Z44" i="40"/>
  <c r="N48" i="40"/>
  <c r="N49" i="40"/>
  <c r="Z51" i="40"/>
  <c r="N55" i="40"/>
  <c r="O62" i="40"/>
  <c r="Z65" i="40"/>
  <c r="O69" i="40"/>
  <c r="Z83" i="40"/>
  <c r="Z93" i="40"/>
  <c r="Z101" i="40"/>
  <c r="N18" i="34"/>
  <c r="N37" i="34"/>
  <c r="N41" i="34"/>
  <c r="N42" i="34"/>
  <c r="O47" i="34"/>
  <c r="O51" i="34"/>
  <c r="N64" i="34"/>
  <c r="N65" i="34"/>
  <c r="N82" i="34"/>
  <c r="N83" i="34"/>
  <c r="Z83" i="34"/>
  <c r="N22" i="40"/>
  <c r="Z22" i="40"/>
  <c r="N29" i="40"/>
  <c r="N42" i="40"/>
  <c r="O48" i="40"/>
  <c r="O49" i="40"/>
  <c r="Z49" i="40"/>
  <c r="O54" i="40"/>
  <c r="O55" i="40"/>
  <c r="N65" i="40"/>
  <c r="N72" i="40"/>
  <c r="O76" i="40"/>
  <c r="Z76" i="40"/>
  <c r="N78" i="40"/>
  <c r="O81" i="40"/>
  <c r="Z82" i="40"/>
  <c r="J118" i="34"/>
  <c r="Z18" i="34"/>
  <c r="O23" i="34"/>
  <c r="O31" i="34"/>
  <c r="O40" i="34"/>
  <c r="Z59" i="34"/>
  <c r="Z78" i="34"/>
  <c r="O82" i="34"/>
  <c r="Z29" i="40"/>
  <c r="O43" i="40"/>
  <c r="O65" i="40"/>
  <c r="O71" i="40"/>
  <c r="Z85" i="40"/>
  <c r="Z91" i="40"/>
  <c r="Z99" i="40"/>
  <c r="Y11" i="34"/>
  <c r="Z11" i="34"/>
  <c r="Z74" i="34"/>
  <c r="Y74" i="34"/>
  <c r="Z17" i="34"/>
  <c r="Z84" i="34"/>
  <c r="Y84" i="34"/>
  <c r="Y106" i="34"/>
  <c r="M13" i="40"/>
  <c r="Z13" i="40"/>
  <c r="O15" i="34"/>
  <c r="Y27" i="34"/>
  <c r="Y35" i="34"/>
  <c r="Z35" i="34"/>
  <c r="Y69" i="34"/>
  <c r="Z69" i="34"/>
  <c r="M79" i="34"/>
  <c r="Y17" i="40"/>
  <c r="Z17" i="40"/>
  <c r="M24" i="40"/>
  <c r="O24" i="40"/>
  <c r="Y45" i="40"/>
  <c r="Z45" i="40"/>
  <c r="Y30" i="34"/>
  <c r="Z32" i="34"/>
  <c r="Y32" i="34"/>
  <c r="Y102" i="34"/>
  <c r="M11" i="34"/>
  <c r="Y57" i="34"/>
  <c r="Z57" i="34"/>
  <c r="Z19" i="34"/>
  <c r="O32" i="34"/>
  <c r="Y38" i="34"/>
  <c r="Z38" i="34"/>
  <c r="Y61" i="34"/>
  <c r="Z61" i="34"/>
  <c r="Y37" i="40"/>
  <c r="Z37" i="40"/>
  <c r="Z48" i="34"/>
  <c r="Y95" i="34"/>
  <c r="Z95" i="34"/>
  <c r="Y103" i="34"/>
  <c r="Z103" i="34"/>
  <c r="Y33" i="40"/>
  <c r="Z33" i="40"/>
  <c r="Y41" i="40"/>
  <c r="Z41" i="40"/>
  <c r="Y73" i="40"/>
  <c r="Z73" i="40"/>
  <c r="Y79" i="40"/>
  <c r="Z79" i="40"/>
  <c r="N16" i="34"/>
  <c r="Z20" i="34"/>
  <c r="N24" i="34"/>
  <c r="Z28" i="34"/>
  <c r="N30" i="34"/>
  <c r="Y40" i="34"/>
  <c r="O42" i="34"/>
  <c r="Y48" i="34"/>
  <c r="O50" i="34"/>
  <c r="O60" i="34"/>
  <c r="Z62" i="34"/>
  <c r="O65" i="34"/>
  <c r="Z67" i="34"/>
  <c r="O68" i="34"/>
  <c r="N69" i="34"/>
  <c r="N79" i="34"/>
  <c r="Z88" i="34"/>
  <c r="Z90" i="34"/>
  <c r="Z94" i="34"/>
  <c r="N13" i="40"/>
  <c r="O15" i="40"/>
  <c r="N17" i="40"/>
  <c r="Z21" i="40"/>
  <c r="N24" i="40"/>
  <c r="M47" i="40"/>
  <c r="Z54" i="40"/>
  <c r="Y54" i="40"/>
  <c r="Z75" i="34"/>
  <c r="Y99" i="34"/>
  <c r="Z99" i="34"/>
  <c r="Y107" i="34"/>
  <c r="Y61" i="40"/>
  <c r="Z61" i="40"/>
  <c r="O16" i="34"/>
  <c r="N17" i="34"/>
  <c r="O19" i="34"/>
  <c r="O24" i="34"/>
  <c r="N25" i="34"/>
  <c r="O27" i="34"/>
  <c r="O38" i="34"/>
  <c r="N40" i="34"/>
  <c r="Z43" i="34"/>
  <c r="Z51" i="34"/>
  <c r="N55" i="34"/>
  <c r="O61" i="34"/>
  <c r="O69" i="34"/>
  <c r="N75" i="34"/>
  <c r="O84" i="34"/>
  <c r="Y97" i="34"/>
  <c r="Z97" i="34"/>
  <c r="Z101" i="34"/>
  <c r="Y105" i="34"/>
  <c r="Z105" i="34"/>
  <c r="Z109" i="34"/>
  <c r="O13" i="40"/>
  <c r="N14" i="40"/>
  <c r="N21" i="40"/>
  <c r="O23" i="40"/>
  <c r="Z24" i="40"/>
  <c r="Z25" i="40"/>
  <c r="Y30" i="40"/>
  <c r="Z30" i="40"/>
  <c r="O37" i="40"/>
  <c r="O45" i="40"/>
  <c r="O51" i="40"/>
  <c r="Y56" i="40"/>
  <c r="Z56" i="40"/>
  <c r="O63" i="40"/>
  <c r="O64" i="40"/>
  <c r="Z64" i="40"/>
  <c r="N30" i="40"/>
  <c r="Z31" i="40"/>
  <c r="N33" i="40"/>
  <c r="N36" i="40"/>
  <c r="N41" i="40"/>
  <c r="N47" i="40"/>
  <c r="Z48" i="40"/>
  <c r="N56" i="40"/>
  <c r="N61" i="40"/>
  <c r="Z71" i="40"/>
  <c r="Z102" i="40"/>
  <c r="Z12" i="40"/>
  <c r="O14" i="40"/>
  <c r="O17" i="40"/>
  <c r="O19" i="40"/>
  <c r="Z20" i="40"/>
  <c r="O22" i="40"/>
  <c r="Z28" i="40"/>
  <c r="O30" i="40"/>
  <c r="O35" i="40"/>
  <c r="O36" i="40"/>
  <c r="N37" i="40"/>
  <c r="O44" i="40"/>
  <c r="N45" i="40"/>
  <c r="Z46" i="40"/>
  <c r="N51" i="40"/>
  <c r="Z53" i="40"/>
  <c r="N54" i="40"/>
  <c r="Z58" i="40"/>
  <c r="N68" i="40"/>
  <c r="O72" i="40"/>
  <c r="Z72" i="40"/>
  <c r="Z74" i="40"/>
  <c r="O78" i="40"/>
  <c r="Z78" i="40"/>
  <c r="N79" i="40"/>
  <c r="Z88" i="40"/>
  <c r="Z89" i="40"/>
  <c r="Z95" i="40"/>
  <c r="Z96" i="40"/>
  <c r="Z97" i="40"/>
  <c r="Z103" i="40"/>
  <c r="Z104" i="40"/>
  <c r="Z68" i="40"/>
  <c r="N71" i="40"/>
  <c r="Y71" i="40"/>
  <c r="O73" i="40"/>
  <c r="N76" i="40"/>
  <c r="O79" i="40"/>
  <c r="Z90" i="40"/>
  <c r="Z98" i="40"/>
  <c r="Z19" i="32"/>
  <c r="Z79" i="32"/>
  <c r="Z85" i="32"/>
  <c r="Z101" i="32"/>
  <c r="M20" i="32"/>
  <c r="N21" i="32"/>
  <c r="Z29" i="32"/>
  <c r="N33" i="32"/>
  <c r="O36" i="32"/>
  <c r="O37" i="32"/>
  <c r="Z45" i="32"/>
  <c r="O85" i="32"/>
  <c r="N16" i="32"/>
  <c r="O19" i="32"/>
  <c r="Y19" i="32"/>
  <c r="Y21" i="32"/>
  <c r="Z25" i="32"/>
  <c r="N32" i="32"/>
  <c r="Z41" i="32"/>
  <c r="N48" i="32"/>
  <c r="Y51" i="32"/>
  <c r="N59" i="32"/>
  <c r="Y62" i="32"/>
  <c r="Y64" i="32"/>
  <c r="Y78" i="32"/>
  <c r="Y80" i="32"/>
  <c r="Y84" i="32"/>
  <c r="Y86" i="32"/>
  <c r="Y102" i="32"/>
  <c r="K119" i="34"/>
  <c r="M119" i="34" s="1"/>
  <c r="N19" i="34"/>
  <c r="N43" i="34"/>
  <c r="O54" i="34"/>
  <c r="N58" i="34"/>
  <c r="Y62" i="34"/>
  <c r="O70" i="34"/>
  <c r="N74" i="34"/>
  <c r="Y78" i="34"/>
  <c r="Z33" i="32"/>
  <c r="N37" i="32"/>
  <c r="N64" i="32"/>
  <c r="Z76" i="32"/>
  <c r="Z82" i="32"/>
  <c r="L118" i="32"/>
  <c r="N118" i="32" s="1"/>
  <c r="O12" i="34"/>
  <c r="O20" i="34"/>
  <c r="O44" i="34"/>
  <c r="O52" i="34"/>
  <c r="O62" i="34"/>
  <c r="Z71" i="34"/>
  <c r="O78" i="34"/>
  <c r="N20" i="32"/>
  <c r="Z72" i="32"/>
  <c r="N82" i="32"/>
  <c r="Z94" i="32"/>
  <c r="N12" i="34"/>
  <c r="Y20" i="34"/>
  <c r="N28" i="34"/>
  <c r="Y28" i="34"/>
  <c r="N44" i="34"/>
  <c r="Y44" i="34"/>
  <c r="Y52" i="34"/>
  <c r="N54" i="34"/>
  <c r="N70" i="34"/>
  <c r="Y13" i="34"/>
  <c r="Y17" i="34"/>
  <c r="Y21" i="34"/>
  <c r="O11" i="34"/>
  <c r="Z29" i="34"/>
  <c r="Z33" i="34"/>
  <c r="Z45" i="34"/>
  <c r="Z49" i="34"/>
  <c r="Z56" i="34"/>
  <c r="Z68" i="34"/>
  <c r="Z72" i="34"/>
  <c r="Z80" i="34"/>
  <c r="Z82" i="34"/>
  <c r="Z86" i="34"/>
  <c r="Y59" i="34"/>
  <c r="Y63" i="34"/>
  <c r="Y67" i="34"/>
  <c r="Y75" i="34"/>
  <c r="Y79" i="34"/>
  <c r="Y85" i="34"/>
  <c r="W45" i="41"/>
  <c r="X45" i="41"/>
  <c r="W53" i="41"/>
  <c r="X53" i="41"/>
  <c r="W61" i="41"/>
  <c r="X61" i="41"/>
  <c r="W69" i="41"/>
  <c r="X69" i="41"/>
  <c r="W77" i="41"/>
  <c r="X77" i="41"/>
  <c r="W85" i="41"/>
  <c r="X85" i="41"/>
  <c r="W93" i="41"/>
  <c r="X93" i="41"/>
  <c r="W101" i="41"/>
  <c r="X101" i="41"/>
  <c r="X53" i="42"/>
  <c r="W53" i="42"/>
  <c r="X69" i="42"/>
  <c r="W69" i="42"/>
  <c r="X85" i="42"/>
  <c r="W85" i="42"/>
  <c r="X101" i="42"/>
  <c r="W101" i="42"/>
  <c r="W59" i="43"/>
  <c r="X59" i="43"/>
  <c r="W67" i="43"/>
  <c r="X67" i="43"/>
  <c r="W75" i="43"/>
  <c r="X75" i="43"/>
  <c r="W83" i="43"/>
  <c r="X83" i="43"/>
  <c r="W91" i="43"/>
  <c r="X91" i="43"/>
  <c r="W99" i="43"/>
  <c r="X99" i="43"/>
  <c r="X108" i="43"/>
  <c r="W108" i="43"/>
  <c r="Y19" i="40"/>
  <c r="Y23" i="40"/>
  <c r="Y27" i="40"/>
  <c r="Y35" i="40"/>
  <c r="Z38" i="40"/>
  <c r="O40" i="40"/>
  <c r="Z57" i="40"/>
  <c r="O59" i="40"/>
  <c r="Z63" i="40"/>
  <c r="Y63" i="40"/>
  <c r="Y66" i="40"/>
  <c r="Z66" i="40"/>
  <c r="W41" i="41"/>
  <c r="X41" i="41"/>
  <c r="W49" i="41"/>
  <c r="X49" i="41"/>
  <c r="W57" i="41"/>
  <c r="X57" i="41"/>
  <c r="W65" i="41"/>
  <c r="X65" i="41"/>
  <c r="W73" i="41"/>
  <c r="X73" i="41"/>
  <c r="W81" i="41"/>
  <c r="X81" i="41"/>
  <c r="W89" i="41"/>
  <c r="X89" i="41"/>
  <c r="W97" i="41"/>
  <c r="X97" i="41"/>
  <c r="W105" i="41"/>
  <c r="X105" i="41"/>
  <c r="X45" i="42"/>
  <c r="W45" i="42"/>
  <c r="X61" i="42"/>
  <c r="W61" i="42"/>
  <c r="X77" i="42"/>
  <c r="W77" i="42"/>
  <c r="X93" i="42"/>
  <c r="W93" i="42"/>
  <c r="W34" i="43"/>
  <c r="X34" i="43"/>
  <c r="X45" i="43"/>
  <c r="W45" i="43"/>
  <c r="N11" i="40"/>
  <c r="N19" i="40"/>
  <c r="N23" i="40"/>
  <c r="N27" i="40"/>
  <c r="N35" i="40"/>
  <c r="Z40" i="40"/>
  <c r="Y40" i="40"/>
  <c r="Z59" i="40"/>
  <c r="Y59" i="40"/>
  <c r="K113" i="40"/>
  <c r="M113" i="40"/>
  <c r="M31" i="41"/>
  <c r="W31" i="41"/>
  <c r="X31" i="41"/>
  <c r="W35" i="41"/>
  <c r="X35" i="41"/>
  <c r="W39" i="41"/>
  <c r="X39" i="41"/>
  <c r="W47" i="41"/>
  <c r="X47" i="41"/>
  <c r="W55" i="41"/>
  <c r="X55" i="41"/>
  <c r="W63" i="41"/>
  <c r="X63" i="41"/>
  <c r="W71" i="41"/>
  <c r="X71" i="41"/>
  <c r="W79" i="41"/>
  <c r="X79" i="41"/>
  <c r="W87" i="41"/>
  <c r="X87" i="41"/>
  <c r="W95" i="41"/>
  <c r="X95" i="41"/>
  <c r="W103" i="41"/>
  <c r="X103" i="41"/>
  <c r="X57" i="42"/>
  <c r="W57" i="42"/>
  <c r="X73" i="42"/>
  <c r="W73" i="42"/>
  <c r="X89" i="42"/>
  <c r="W89" i="42"/>
  <c r="X105" i="42"/>
  <c r="W105" i="42"/>
  <c r="F109" i="43"/>
  <c r="M10" i="43"/>
  <c r="J117" i="43"/>
  <c r="L117" i="43" s="1"/>
  <c r="J114" i="43"/>
  <c r="L114" i="43" s="1"/>
  <c r="J111" i="43"/>
  <c r="L111" i="43" s="1"/>
  <c r="W10" i="43"/>
  <c r="X10" i="43"/>
  <c r="H109" i="43"/>
  <c r="W31" i="43"/>
  <c r="M11" i="40"/>
  <c r="Z11" i="40"/>
  <c r="N40" i="40"/>
  <c r="Y81" i="40"/>
  <c r="I118" i="41"/>
  <c r="K118" i="41" s="1"/>
  <c r="W29" i="41"/>
  <c r="X29" i="41"/>
  <c r="W33" i="41"/>
  <c r="X33" i="41"/>
  <c r="W37" i="41"/>
  <c r="X37" i="41"/>
  <c r="W43" i="41"/>
  <c r="X43" i="41"/>
  <c r="W51" i="41"/>
  <c r="X51" i="41"/>
  <c r="W59" i="41"/>
  <c r="X59" i="41"/>
  <c r="W67" i="41"/>
  <c r="X67" i="41"/>
  <c r="W75" i="41"/>
  <c r="X75" i="41"/>
  <c r="W83" i="41"/>
  <c r="X83" i="41"/>
  <c r="W91" i="41"/>
  <c r="X91" i="41"/>
  <c r="W99" i="41"/>
  <c r="X99" i="41"/>
  <c r="W107" i="41"/>
  <c r="X107" i="41"/>
  <c r="X49" i="42"/>
  <c r="W49" i="42"/>
  <c r="X65" i="42"/>
  <c r="W65" i="42"/>
  <c r="X81" i="42"/>
  <c r="W81" i="42"/>
  <c r="X97" i="42"/>
  <c r="W97" i="42"/>
  <c r="X47" i="43"/>
  <c r="W47" i="43"/>
  <c r="G105" i="40"/>
  <c r="O11" i="40"/>
  <c r="Z43" i="40"/>
  <c r="O57" i="40"/>
  <c r="O66" i="40"/>
  <c r="J6" i="42"/>
  <c r="L11" i="42"/>
  <c r="E109" i="43"/>
  <c r="I114" i="43"/>
  <c r="K114" i="43" s="1"/>
  <c r="W53" i="43"/>
  <c r="X53" i="43"/>
  <c r="W61" i="43"/>
  <c r="X61" i="43"/>
  <c r="W69" i="43"/>
  <c r="X69" i="43"/>
  <c r="W77" i="43"/>
  <c r="X77" i="43"/>
  <c r="W85" i="43"/>
  <c r="X85" i="43"/>
  <c r="W93" i="43"/>
  <c r="X93" i="43"/>
  <c r="W101" i="43"/>
  <c r="X101" i="43"/>
  <c r="I117" i="43"/>
  <c r="K117" i="43" s="1"/>
  <c r="Z36" i="40"/>
  <c r="N43" i="40"/>
  <c r="O46" i="40"/>
  <c r="Y46" i="40"/>
  <c r="Y47" i="40"/>
  <c r="Y48" i="40"/>
  <c r="Y51" i="40"/>
  <c r="Z55" i="40"/>
  <c r="N70" i="40"/>
  <c r="Y70" i="40"/>
  <c r="O74" i="40"/>
  <c r="Z75" i="40"/>
  <c r="M110" i="40"/>
  <c r="M10" i="41"/>
  <c r="J118" i="41"/>
  <c r="L118" i="41" s="1"/>
  <c r="J117" i="41"/>
  <c r="L117" i="41" s="1"/>
  <c r="J114" i="41"/>
  <c r="L114" i="41" s="1"/>
  <c r="J113" i="41"/>
  <c r="L113" i="41" s="1"/>
  <c r="W10" i="41"/>
  <c r="X11" i="41"/>
  <c r="M12" i="41"/>
  <c r="X13" i="41"/>
  <c r="M14" i="41"/>
  <c r="X15" i="41"/>
  <c r="M16" i="41"/>
  <c r="X17" i="41"/>
  <c r="X19" i="41"/>
  <c r="M20" i="41"/>
  <c r="X21" i="41"/>
  <c r="M22" i="41"/>
  <c r="X23" i="41"/>
  <c r="M24" i="41"/>
  <c r="X25" i="41"/>
  <c r="I111" i="42"/>
  <c r="I115" i="42"/>
  <c r="K115" i="42" s="1"/>
  <c r="W30" i="43"/>
  <c r="X30" i="43"/>
  <c r="W57" i="43"/>
  <c r="X57" i="43"/>
  <c r="W65" i="43"/>
  <c r="X65" i="43"/>
  <c r="W73" i="43"/>
  <c r="X73" i="43"/>
  <c r="W81" i="43"/>
  <c r="X81" i="43"/>
  <c r="W89" i="43"/>
  <c r="X89" i="43"/>
  <c r="W97" i="43"/>
  <c r="X97" i="43"/>
  <c r="W105" i="43"/>
  <c r="X105" i="43"/>
  <c r="L10" i="44"/>
  <c r="W13" i="44"/>
  <c r="X13" i="44"/>
  <c r="J112" i="40"/>
  <c r="N39" i="40"/>
  <c r="O42" i="40"/>
  <c r="Y44" i="40"/>
  <c r="N66" i="40"/>
  <c r="L10" i="41"/>
  <c r="M11" i="42"/>
  <c r="J117" i="42"/>
  <c r="L117" i="42" s="1"/>
  <c r="J111" i="42"/>
  <c r="W11" i="42"/>
  <c r="J114" i="42"/>
  <c r="L114" i="42" s="1"/>
  <c r="M17" i="42"/>
  <c r="M21" i="42"/>
  <c r="M23" i="42"/>
  <c r="M27" i="42"/>
  <c r="M29" i="42"/>
  <c r="M38" i="43"/>
  <c r="W38" i="43"/>
  <c r="X38" i="43"/>
  <c r="W55" i="43"/>
  <c r="X55" i="43"/>
  <c r="W63" i="43"/>
  <c r="X63" i="43"/>
  <c r="W71" i="43"/>
  <c r="X71" i="43"/>
  <c r="W79" i="43"/>
  <c r="X79" i="43"/>
  <c r="W87" i="43"/>
  <c r="X87" i="43"/>
  <c r="W95" i="43"/>
  <c r="X95" i="43"/>
  <c r="W103" i="43"/>
  <c r="X103" i="43"/>
  <c r="W28" i="41"/>
  <c r="I114" i="41"/>
  <c r="K114" i="41" s="1"/>
  <c r="I116" i="41"/>
  <c r="K116" i="41"/>
  <c r="I117" i="41"/>
  <c r="K117" i="41" s="1"/>
  <c r="W31" i="42"/>
  <c r="W33" i="42"/>
  <c r="W35" i="42"/>
  <c r="W37" i="42"/>
  <c r="W41" i="42"/>
  <c r="X11" i="43"/>
  <c r="X15" i="43"/>
  <c r="X19" i="43"/>
  <c r="X23" i="43"/>
  <c r="X51" i="43"/>
  <c r="W11" i="44"/>
  <c r="X17" i="44"/>
  <c r="I113" i="42"/>
  <c r="K113" i="42"/>
  <c r="M16" i="43"/>
  <c r="M20" i="43"/>
  <c r="M24" i="43"/>
  <c r="M28" i="43"/>
  <c r="I111" i="44"/>
  <c r="I115" i="44" s="1"/>
  <c r="K115" i="44" s="1"/>
  <c r="I113" i="44"/>
  <c r="K113" i="44"/>
  <c r="W49" i="46"/>
  <c r="X49" i="46"/>
  <c r="X83" i="46"/>
  <c r="L10" i="46"/>
  <c r="I118" i="46"/>
  <c r="K118" i="46" s="1"/>
  <c r="W45" i="46"/>
  <c r="X45" i="46"/>
  <c r="W85" i="46"/>
  <c r="X85" i="46"/>
  <c r="J114" i="46"/>
  <c r="L114" i="46"/>
  <c r="X10" i="46"/>
  <c r="M11" i="46"/>
  <c r="L11" i="46"/>
  <c r="X26" i="46"/>
  <c r="W41" i="46"/>
  <c r="X41" i="46"/>
  <c r="W54" i="46"/>
  <c r="W20" i="47"/>
  <c r="W52" i="47"/>
  <c r="F109" i="44"/>
  <c r="X10" i="44"/>
  <c r="I114" i="44"/>
  <c r="K114" i="44" s="1"/>
  <c r="X14" i="46"/>
  <c r="L15" i="46"/>
  <c r="X20" i="46"/>
  <c r="L21" i="46"/>
  <c r="W53" i="46"/>
  <c r="X53" i="46"/>
  <c r="J118" i="46"/>
  <c r="L118" i="46" s="1"/>
  <c r="H109" i="46"/>
  <c r="X56" i="46"/>
  <c r="W56" i="46"/>
  <c r="X30" i="47"/>
  <c r="X99" i="48"/>
  <c r="M10" i="46"/>
  <c r="W10" i="47"/>
  <c r="W17" i="48"/>
  <c r="W11" i="46"/>
  <c r="W13" i="46"/>
  <c r="W15" i="46"/>
  <c r="W17" i="46"/>
  <c r="W19" i="46"/>
  <c r="W21" i="46"/>
  <c r="W23" i="46"/>
  <c r="W25" i="46"/>
  <c r="W27" i="46"/>
  <c r="W29" i="46"/>
  <c r="W31" i="46"/>
  <c r="W33" i="46"/>
  <c r="W35" i="46"/>
  <c r="W37" i="46"/>
  <c r="X42" i="46"/>
  <c r="X46" i="46"/>
  <c r="X50" i="46"/>
  <c r="X55" i="46"/>
  <c r="X77" i="46"/>
  <c r="X79" i="46"/>
  <c r="X81" i="46"/>
  <c r="X87" i="46"/>
  <c r="X89" i="46"/>
  <c r="X93" i="46"/>
  <c r="X95" i="46"/>
  <c r="X97" i="46"/>
  <c r="X99" i="46"/>
  <c r="X103" i="46"/>
  <c r="X105" i="46"/>
  <c r="J6" i="48"/>
  <c r="L16" i="48"/>
  <c r="X25" i="48"/>
  <c r="W25" i="48"/>
  <c r="X34" i="48"/>
  <c r="L42" i="48"/>
  <c r="L44" i="48"/>
  <c r="L50" i="48"/>
  <c r="L52" i="48"/>
  <c r="X61" i="48"/>
  <c r="W61" i="48"/>
  <c r="W74" i="48"/>
  <c r="X74" i="48"/>
  <c r="W80" i="48"/>
  <c r="X80" i="48"/>
  <c r="M14" i="48"/>
  <c r="W15" i="48"/>
  <c r="L24" i="48"/>
  <c r="W43" i="48"/>
  <c r="W51" i="48"/>
  <c r="X69" i="48"/>
  <c r="W69" i="48"/>
  <c r="W78" i="48"/>
  <c r="X78" i="48"/>
  <c r="W59" i="46"/>
  <c r="W61" i="46"/>
  <c r="W63" i="46"/>
  <c r="W65" i="46"/>
  <c r="W67" i="46"/>
  <c r="W69" i="46"/>
  <c r="W71" i="46"/>
  <c r="W73" i="46"/>
  <c r="W75" i="46"/>
  <c r="X87" i="47"/>
  <c r="L10" i="48"/>
  <c r="L26" i="48"/>
  <c r="X30" i="48"/>
  <c r="L32" i="48"/>
  <c r="M33" i="48"/>
  <c r="X33" i="48"/>
  <c r="W33" i="48"/>
  <c r="M37" i="48"/>
  <c r="X37" i="48"/>
  <c r="W37" i="48"/>
  <c r="L68" i="48"/>
  <c r="X75" i="48"/>
  <c r="W76" i="48"/>
  <c r="X76" i="48"/>
  <c r="M10" i="48"/>
  <c r="X29" i="48"/>
  <c r="W29" i="48"/>
  <c r="X45" i="48"/>
  <c r="W45" i="48"/>
  <c r="X53" i="48"/>
  <c r="W53" i="48"/>
  <c r="W67" i="48"/>
  <c r="X81" i="48"/>
  <c r="W82" i="48"/>
  <c r="X82" i="48"/>
  <c r="I118" i="48"/>
  <c r="K118" i="48" s="1"/>
  <c r="L46" i="48"/>
  <c r="L54" i="48"/>
  <c r="X87" i="48"/>
  <c r="X90" i="48"/>
  <c r="X101" i="48"/>
  <c r="X103" i="48"/>
  <c r="X105" i="48"/>
  <c r="X107" i="48"/>
  <c r="F109" i="48"/>
  <c r="J116" i="48"/>
  <c r="L116" i="48" s="1"/>
  <c r="X10" i="48"/>
  <c r="X28" i="48"/>
  <c r="X32" i="48"/>
  <c r="X36" i="48"/>
  <c r="X108" i="48"/>
  <c r="W84" i="48"/>
  <c r="W91" i="48"/>
  <c r="W93" i="48"/>
  <c r="W95" i="48"/>
  <c r="W97" i="48"/>
  <c r="J10" i="30"/>
  <c r="J11" i="30"/>
  <c r="W11" i="30" s="1"/>
  <c r="J12" i="30"/>
  <c r="X12" i="30" s="1"/>
  <c r="J13" i="30"/>
  <c r="J14" i="30"/>
  <c r="J15" i="30"/>
  <c r="J16" i="30"/>
  <c r="J17" i="30"/>
  <c r="J18" i="30"/>
  <c r="J19" i="30"/>
  <c r="J20" i="30"/>
  <c r="J21" i="30"/>
  <c r="J22" i="30"/>
  <c r="I22" i="30"/>
  <c r="X22" i="30"/>
  <c r="J23" i="30"/>
  <c r="J24" i="30"/>
  <c r="J25" i="30"/>
  <c r="J26" i="30"/>
  <c r="J27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W40" i="30" s="1"/>
  <c r="J41" i="30"/>
  <c r="J42" i="30"/>
  <c r="J43" i="30"/>
  <c r="J44" i="30"/>
  <c r="J45" i="30"/>
  <c r="J46" i="30"/>
  <c r="J47" i="30"/>
  <c r="W47" i="30" s="1"/>
  <c r="J48" i="30"/>
  <c r="J49" i="30"/>
  <c r="J50" i="30"/>
  <c r="J51" i="30"/>
  <c r="W51" i="30" s="1"/>
  <c r="J52" i="30"/>
  <c r="J53" i="30"/>
  <c r="J54" i="30"/>
  <c r="J55" i="30"/>
  <c r="W55" i="30"/>
  <c r="J56" i="30"/>
  <c r="W56" i="30" s="1"/>
  <c r="J57" i="30"/>
  <c r="J58" i="30"/>
  <c r="J59" i="30"/>
  <c r="J60" i="30"/>
  <c r="J61" i="30"/>
  <c r="J62" i="30"/>
  <c r="J63" i="30"/>
  <c r="J64" i="30"/>
  <c r="J65" i="30"/>
  <c r="J66" i="30"/>
  <c r="J67" i="30"/>
  <c r="J68" i="30"/>
  <c r="W68" i="30" s="1"/>
  <c r="J69" i="30"/>
  <c r="J70" i="30"/>
  <c r="J71" i="30"/>
  <c r="J72" i="30"/>
  <c r="W72" i="30"/>
  <c r="J73" i="30"/>
  <c r="J74" i="30"/>
  <c r="J75" i="30"/>
  <c r="W75" i="30"/>
  <c r="J76" i="30"/>
  <c r="W76" i="30" s="1"/>
  <c r="J77" i="30"/>
  <c r="J78" i="30"/>
  <c r="J79" i="30"/>
  <c r="W79" i="30" s="1"/>
  <c r="J80" i="30"/>
  <c r="J81" i="30"/>
  <c r="J82" i="30"/>
  <c r="J83" i="30"/>
  <c r="W83" i="30" s="1"/>
  <c r="J84" i="30"/>
  <c r="W84" i="30" s="1"/>
  <c r="J85" i="30"/>
  <c r="W85" i="30" s="1"/>
  <c r="J86" i="30"/>
  <c r="J87" i="30"/>
  <c r="J88" i="30"/>
  <c r="W88" i="30" s="1"/>
  <c r="J89" i="30"/>
  <c r="J90" i="30"/>
  <c r="J91" i="30"/>
  <c r="I91" i="30"/>
  <c r="X91" i="30"/>
  <c r="J92" i="30"/>
  <c r="J93" i="30"/>
  <c r="J94" i="30"/>
  <c r="J95" i="30"/>
  <c r="J96" i="30"/>
  <c r="J97" i="30"/>
  <c r="J98" i="30"/>
  <c r="J99" i="30"/>
  <c r="W99" i="30" s="1"/>
  <c r="J100" i="30"/>
  <c r="J101" i="30"/>
  <c r="J102" i="30"/>
  <c r="J103" i="30"/>
  <c r="J104" i="30"/>
  <c r="W104" i="30" s="1"/>
  <c r="J105" i="30"/>
  <c r="J106" i="30"/>
  <c r="J107" i="30"/>
  <c r="J108" i="30"/>
  <c r="I10" i="30"/>
  <c r="I11" i="30"/>
  <c r="I12" i="30"/>
  <c r="I13" i="30"/>
  <c r="I14" i="30"/>
  <c r="I15" i="30"/>
  <c r="I16" i="30"/>
  <c r="X16" i="30"/>
  <c r="I17" i="30"/>
  <c r="I18" i="30"/>
  <c r="I19" i="30"/>
  <c r="I20" i="30"/>
  <c r="I21" i="30"/>
  <c r="I23" i="30"/>
  <c r="I24" i="30"/>
  <c r="X24" i="30"/>
  <c r="I25" i="30"/>
  <c r="I26" i="30"/>
  <c r="I27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X45" i="30" s="1"/>
  <c r="I46" i="30"/>
  <c r="I47" i="30"/>
  <c r="I48" i="30"/>
  <c r="I49" i="30"/>
  <c r="I50" i="30"/>
  <c r="I51" i="30"/>
  <c r="I52" i="30"/>
  <c r="I53" i="30"/>
  <c r="X53" i="30" s="1"/>
  <c r="I54" i="30"/>
  <c r="I55" i="30"/>
  <c r="I56" i="30"/>
  <c r="X56" i="30" s="1"/>
  <c r="I57" i="30"/>
  <c r="I58" i="30"/>
  <c r="I59" i="30"/>
  <c r="I60" i="30"/>
  <c r="I61" i="30"/>
  <c r="I62" i="30"/>
  <c r="I63" i="30"/>
  <c r="I64" i="30"/>
  <c r="I65" i="30"/>
  <c r="X65" i="30"/>
  <c r="I66" i="30"/>
  <c r="I67" i="30"/>
  <c r="I68" i="30"/>
  <c r="X68" i="30"/>
  <c r="I69" i="30"/>
  <c r="X69" i="30" s="1"/>
  <c r="I70" i="30"/>
  <c r="I71" i="30"/>
  <c r="I72" i="30"/>
  <c r="X72" i="30" s="1"/>
  <c r="I73" i="30"/>
  <c r="I74" i="30"/>
  <c r="I75" i="30"/>
  <c r="I76" i="30"/>
  <c r="I77" i="30"/>
  <c r="X77" i="30" s="1"/>
  <c r="I78" i="30"/>
  <c r="I79" i="30"/>
  <c r="I80" i="30"/>
  <c r="I81" i="30"/>
  <c r="X81" i="30" s="1"/>
  <c r="I82" i="30"/>
  <c r="I83" i="30"/>
  <c r="I84" i="30"/>
  <c r="X84" i="30" s="1"/>
  <c r="I85" i="30"/>
  <c r="X85" i="30"/>
  <c r="I86" i="30"/>
  <c r="I87" i="30"/>
  <c r="I88" i="30"/>
  <c r="X88" i="30"/>
  <c r="I89" i="30"/>
  <c r="I90" i="30"/>
  <c r="I92" i="30"/>
  <c r="I93" i="30"/>
  <c r="I94" i="30"/>
  <c r="I95" i="30"/>
  <c r="I96" i="30"/>
  <c r="X96" i="30"/>
  <c r="I97" i="30"/>
  <c r="I98" i="30"/>
  <c r="I99" i="30"/>
  <c r="I100" i="30"/>
  <c r="I101" i="30"/>
  <c r="X101" i="30" s="1"/>
  <c r="I102" i="30"/>
  <c r="I103" i="30"/>
  <c r="I104" i="30"/>
  <c r="X104" i="30" s="1"/>
  <c r="I105" i="30"/>
  <c r="X105" i="30"/>
  <c r="I106" i="30"/>
  <c r="I107" i="30"/>
  <c r="I108" i="30"/>
  <c r="J116" i="30"/>
  <c r="L116" i="30" s="1"/>
  <c r="J111" i="30"/>
  <c r="J115" i="30" s="1"/>
  <c r="L115" i="30" s="1"/>
  <c r="J114" i="30"/>
  <c r="L114" i="30" s="1"/>
  <c r="F10" i="6"/>
  <c r="F11" i="6"/>
  <c r="F12" i="6"/>
  <c r="G12" i="6"/>
  <c r="M12" i="6" s="1"/>
  <c r="F13" i="6"/>
  <c r="M13" i="6" s="1"/>
  <c r="F14" i="6"/>
  <c r="F15" i="6"/>
  <c r="M15" i="6" s="1"/>
  <c r="F16" i="6"/>
  <c r="G16" i="6"/>
  <c r="M16" i="6"/>
  <c r="F17" i="6"/>
  <c r="F18" i="6"/>
  <c r="G18" i="6"/>
  <c r="M18" i="6"/>
  <c r="F19" i="6"/>
  <c r="M19" i="6" s="1"/>
  <c r="F20" i="6"/>
  <c r="M20" i="6" s="1"/>
  <c r="F21" i="6"/>
  <c r="F22" i="6"/>
  <c r="F23" i="6"/>
  <c r="M23" i="6" s="1"/>
  <c r="F24" i="6"/>
  <c r="G24" i="6"/>
  <c r="M24" i="6" s="1"/>
  <c r="F25" i="6"/>
  <c r="F26" i="6"/>
  <c r="G26" i="6"/>
  <c r="M26" i="6" s="1"/>
  <c r="F27" i="6"/>
  <c r="M27" i="6" s="1"/>
  <c r="F29" i="6"/>
  <c r="M29" i="6"/>
  <c r="F30" i="6"/>
  <c r="F31" i="6"/>
  <c r="M31" i="6" s="1"/>
  <c r="F32" i="6"/>
  <c r="F33" i="6"/>
  <c r="M33" i="6" s="1"/>
  <c r="F34" i="6"/>
  <c r="F35" i="6"/>
  <c r="M35" i="6" s="1"/>
  <c r="F36" i="6"/>
  <c r="F37" i="6"/>
  <c r="M37" i="6" s="1"/>
  <c r="F38" i="6"/>
  <c r="F39" i="6"/>
  <c r="F40" i="6"/>
  <c r="M40" i="6" s="1"/>
  <c r="F41" i="6"/>
  <c r="M41" i="6"/>
  <c r="F42" i="6"/>
  <c r="F43" i="6"/>
  <c r="F44" i="6"/>
  <c r="F45" i="6"/>
  <c r="M45" i="6" s="1"/>
  <c r="F46" i="6"/>
  <c r="M46" i="6" s="1"/>
  <c r="F47" i="6"/>
  <c r="M47" i="6"/>
  <c r="F48" i="6"/>
  <c r="F49" i="6"/>
  <c r="M49" i="6" s="1"/>
  <c r="F50" i="6"/>
  <c r="F51" i="6"/>
  <c r="F52" i="6"/>
  <c r="M52" i="6" s="1"/>
  <c r="F53" i="6"/>
  <c r="M53" i="6"/>
  <c r="F54" i="6"/>
  <c r="F55" i="6"/>
  <c r="F56" i="6"/>
  <c r="F57" i="6"/>
  <c r="M57" i="6" s="1"/>
  <c r="F58" i="6"/>
  <c r="M58" i="6" s="1"/>
  <c r="F59" i="6"/>
  <c r="F60" i="6"/>
  <c r="F61" i="6"/>
  <c r="M61" i="6" s="1"/>
  <c r="F62" i="6"/>
  <c r="F63" i="6"/>
  <c r="M63" i="6" s="1"/>
  <c r="F64" i="6"/>
  <c r="M64" i="6" s="1"/>
  <c r="F65" i="6"/>
  <c r="M65" i="6"/>
  <c r="F66" i="6"/>
  <c r="F67" i="6"/>
  <c r="F68" i="6"/>
  <c r="F69" i="6"/>
  <c r="M69" i="6" s="1"/>
  <c r="F70" i="6"/>
  <c r="M70" i="6" s="1"/>
  <c r="F71" i="6"/>
  <c r="F72" i="6"/>
  <c r="F73" i="6"/>
  <c r="M73" i="6" s="1"/>
  <c r="F74" i="6"/>
  <c r="F75" i="6"/>
  <c r="M75" i="6" s="1"/>
  <c r="F76" i="6"/>
  <c r="F77" i="6"/>
  <c r="M77" i="6" s="1"/>
  <c r="F78" i="6"/>
  <c r="F79" i="6"/>
  <c r="M79" i="6" s="1"/>
  <c r="F80" i="6"/>
  <c r="F81" i="6"/>
  <c r="M81" i="6" s="1"/>
  <c r="F82" i="6"/>
  <c r="M82" i="6" s="1"/>
  <c r="F83" i="6"/>
  <c r="F84" i="6"/>
  <c r="F85" i="6"/>
  <c r="M85" i="6" s="1"/>
  <c r="F86" i="6"/>
  <c r="F87" i="6"/>
  <c r="M87" i="6" s="1"/>
  <c r="F88" i="6"/>
  <c r="F89" i="6"/>
  <c r="M89" i="6" s="1"/>
  <c r="F90" i="6"/>
  <c r="F91" i="6"/>
  <c r="M91" i="6" s="1"/>
  <c r="F92" i="6"/>
  <c r="M92" i="6" s="1"/>
  <c r="F93" i="6"/>
  <c r="M93" i="6"/>
  <c r="F94" i="6"/>
  <c r="F95" i="6"/>
  <c r="M95" i="6" s="1"/>
  <c r="F96" i="6"/>
  <c r="F97" i="6"/>
  <c r="M97" i="6" s="1"/>
  <c r="F98" i="6"/>
  <c r="F99" i="6"/>
  <c r="M99" i="6" s="1"/>
  <c r="F100" i="6"/>
  <c r="F101" i="6"/>
  <c r="M101" i="6" s="1"/>
  <c r="F102" i="6"/>
  <c r="F103" i="6"/>
  <c r="M103" i="6" s="1"/>
  <c r="F104" i="6"/>
  <c r="M104" i="6" s="1"/>
  <c r="F105" i="6"/>
  <c r="M105" i="6"/>
  <c r="F106" i="6"/>
  <c r="F107" i="6"/>
  <c r="F108" i="6"/>
  <c r="F109" i="6"/>
  <c r="G10" i="6"/>
  <c r="M10" i="6" s="1"/>
  <c r="G11" i="6"/>
  <c r="M11" i="6"/>
  <c r="M14" i="6"/>
  <c r="G15" i="6"/>
  <c r="M17" i="6"/>
  <c r="E18" i="6"/>
  <c r="L18" i="6" s="1"/>
  <c r="G21" i="6"/>
  <c r="G22" i="6"/>
  <c r="M22" i="6" s="1"/>
  <c r="G25" i="6"/>
  <c r="M25" i="6" s="1"/>
  <c r="G27" i="6"/>
  <c r="M30" i="6"/>
  <c r="M32" i="6"/>
  <c r="M34" i="6"/>
  <c r="M36" i="6"/>
  <c r="M38" i="6"/>
  <c r="M39" i="6"/>
  <c r="M42" i="6"/>
  <c r="M43" i="6"/>
  <c r="M44" i="6"/>
  <c r="M48" i="6"/>
  <c r="M50" i="6"/>
  <c r="M51" i="6"/>
  <c r="M54" i="6"/>
  <c r="M55" i="6"/>
  <c r="M56" i="6"/>
  <c r="M59" i="6"/>
  <c r="M60" i="6"/>
  <c r="M62" i="6"/>
  <c r="M66" i="6"/>
  <c r="M67" i="6"/>
  <c r="M68" i="6"/>
  <c r="M71" i="6"/>
  <c r="M72" i="6"/>
  <c r="M74" i="6"/>
  <c r="M76" i="6"/>
  <c r="M78" i="6"/>
  <c r="M80" i="6"/>
  <c r="M83" i="6"/>
  <c r="M84" i="6"/>
  <c r="M86" i="6"/>
  <c r="M88" i="6"/>
  <c r="M90" i="6"/>
  <c r="M94" i="6"/>
  <c r="M96" i="6"/>
  <c r="M98" i="6"/>
  <c r="M100" i="6"/>
  <c r="M102" i="6"/>
  <c r="M106" i="6"/>
  <c r="M107" i="6"/>
  <c r="M108" i="6"/>
  <c r="E10" i="6"/>
  <c r="E11" i="6"/>
  <c r="L11" i="6" s="1"/>
  <c r="E12" i="6"/>
  <c r="E13" i="6"/>
  <c r="E14" i="6"/>
  <c r="E15" i="6"/>
  <c r="E16" i="6"/>
  <c r="E17" i="6"/>
  <c r="L17" i="6" s="1"/>
  <c r="E19" i="6"/>
  <c r="G19" i="6"/>
  <c r="L19" i="6" s="1"/>
  <c r="E20" i="6"/>
  <c r="E21" i="6"/>
  <c r="E22" i="6"/>
  <c r="E23" i="6"/>
  <c r="L23" i="6" s="1"/>
  <c r="G23" i="6"/>
  <c r="E24" i="6"/>
  <c r="L24" i="6" s="1"/>
  <c r="E25" i="6"/>
  <c r="E26" i="6"/>
  <c r="E27" i="6"/>
  <c r="L27" i="6"/>
  <c r="E29" i="6"/>
  <c r="E30" i="6"/>
  <c r="L30" i="6" s="1"/>
  <c r="E31" i="6"/>
  <c r="E32" i="6"/>
  <c r="L32" i="6" s="1"/>
  <c r="E33" i="6"/>
  <c r="E34" i="6"/>
  <c r="E35" i="6"/>
  <c r="L35" i="6" s="1"/>
  <c r="E36" i="6"/>
  <c r="L36" i="6" s="1"/>
  <c r="E37" i="6"/>
  <c r="E38" i="6"/>
  <c r="L38" i="6" s="1"/>
  <c r="E39" i="6"/>
  <c r="E40" i="6"/>
  <c r="L40" i="6"/>
  <c r="E41" i="6"/>
  <c r="E42" i="6"/>
  <c r="L42" i="6" s="1"/>
  <c r="E43" i="6"/>
  <c r="E44" i="6"/>
  <c r="L44" i="6" s="1"/>
  <c r="E45" i="6"/>
  <c r="E46" i="6"/>
  <c r="E47" i="6"/>
  <c r="L47" i="6" s="1"/>
  <c r="E48" i="6"/>
  <c r="L48" i="6" s="1"/>
  <c r="E49" i="6"/>
  <c r="E50" i="6"/>
  <c r="E51" i="6"/>
  <c r="E52" i="6"/>
  <c r="L52" i="6" s="1"/>
  <c r="E53" i="6"/>
  <c r="L53" i="6" s="1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7" i="6"/>
  <c r="L77" i="6" s="1"/>
  <c r="E78" i="6"/>
  <c r="L78" i="6"/>
  <c r="E79" i="6"/>
  <c r="E80" i="6"/>
  <c r="L80" i="6" s="1"/>
  <c r="E81" i="6"/>
  <c r="E82" i="6"/>
  <c r="L82" i="6" s="1"/>
  <c r="E83" i="6"/>
  <c r="L83" i="6" s="1"/>
  <c r="E84" i="6"/>
  <c r="L84" i="6"/>
  <c r="E85" i="6"/>
  <c r="E86" i="6"/>
  <c r="E87" i="6"/>
  <c r="E88" i="6"/>
  <c r="L88" i="6" s="1"/>
  <c r="E89" i="6"/>
  <c r="L89" i="6" s="1"/>
  <c r="E90" i="6"/>
  <c r="L90" i="6"/>
  <c r="E91" i="6"/>
  <c r="E92" i="6"/>
  <c r="L92" i="6" s="1"/>
  <c r="E93" i="6"/>
  <c r="L93" i="6" s="1"/>
  <c r="E94" i="6"/>
  <c r="L94" i="6" s="1"/>
  <c r="E95" i="6"/>
  <c r="E96" i="6"/>
  <c r="L96" i="6" s="1"/>
  <c r="E97" i="6"/>
  <c r="L97" i="6" s="1"/>
  <c r="E98" i="6"/>
  <c r="E99" i="6"/>
  <c r="L99" i="6" s="1"/>
  <c r="E100" i="6"/>
  <c r="L100" i="6" s="1"/>
  <c r="E101" i="6"/>
  <c r="E102" i="6"/>
  <c r="L102" i="6" s="1"/>
  <c r="E103" i="6"/>
  <c r="E104" i="6"/>
  <c r="L104" i="6" s="1"/>
  <c r="E105" i="6"/>
  <c r="L105" i="6" s="1"/>
  <c r="E106" i="6"/>
  <c r="L106" i="6" s="1"/>
  <c r="E107" i="6"/>
  <c r="E108" i="6"/>
  <c r="L108" i="6" s="1"/>
  <c r="L10" i="6"/>
  <c r="L12" i="6"/>
  <c r="G13" i="6"/>
  <c r="L13" i="6" s="1"/>
  <c r="G14" i="6"/>
  <c r="L14" i="6"/>
  <c r="L16" i="6"/>
  <c r="G17" i="6"/>
  <c r="G20" i="6"/>
  <c r="L21" i="6"/>
  <c r="L22" i="6"/>
  <c r="L25" i="6"/>
  <c r="L26" i="6"/>
  <c r="L29" i="6"/>
  <c r="L31" i="6"/>
  <c r="L33" i="6"/>
  <c r="L34" i="6"/>
  <c r="L37" i="6"/>
  <c r="L39" i="6"/>
  <c r="L41" i="6"/>
  <c r="L43" i="6"/>
  <c r="L45" i="6"/>
  <c r="L46" i="6"/>
  <c r="L49" i="6"/>
  <c r="L50" i="6"/>
  <c r="L51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9" i="6"/>
  <c r="L81" i="6"/>
  <c r="L85" i="6"/>
  <c r="L86" i="6"/>
  <c r="L87" i="6"/>
  <c r="L91" i="6"/>
  <c r="L95" i="6"/>
  <c r="L98" i="6"/>
  <c r="L101" i="6"/>
  <c r="L103" i="6"/>
  <c r="L107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I10" i="6"/>
  <c r="I118" i="6" s="1"/>
  <c r="K118" i="6" s="1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117" i="6" s="1"/>
  <c r="K117" i="6" s="1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E10" i="30"/>
  <c r="H27" i="30"/>
  <c r="G27" i="30"/>
  <c r="F27" i="30"/>
  <c r="E27" i="30"/>
  <c r="L27" i="30" s="1"/>
  <c r="H26" i="30"/>
  <c r="G26" i="30"/>
  <c r="F26" i="30"/>
  <c r="E26" i="30"/>
  <c r="L26" i="30" s="1"/>
  <c r="H25" i="30"/>
  <c r="G25" i="30"/>
  <c r="F25" i="30"/>
  <c r="E25" i="30"/>
  <c r="L25" i="30"/>
  <c r="H24" i="30"/>
  <c r="G24" i="30"/>
  <c r="F24" i="30"/>
  <c r="E24" i="30"/>
  <c r="L24" i="30" s="1"/>
  <c r="H23" i="30"/>
  <c r="G23" i="30"/>
  <c r="F23" i="30"/>
  <c r="E23" i="30"/>
  <c r="L23" i="30" s="1"/>
  <c r="H22" i="30"/>
  <c r="G22" i="30"/>
  <c r="F22" i="30"/>
  <c r="E22" i="30"/>
  <c r="L22" i="30" s="1"/>
  <c r="H21" i="30"/>
  <c r="G21" i="30"/>
  <c r="F21" i="30"/>
  <c r="E21" i="30"/>
  <c r="L21" i="30"/>
  <c r="H20" i="30"/>
  <c r="G20" i="30"/>
  <c r="F20" i="30"/>
  <c r="E20" i="30"/>
  <c r="L20" i="30" s="1"/>
  <c r="H19" i="30"/>
  <c r="G19" i="30"/>
  <c r="F19" i="30"/>
  <c r="E19" i="30"/>
  <c r="H18" i="30"/>
  <c r="G18" i="30"/>
  <c r="F18" i="30"/>
  <c r="E18" i="30"/>
  <c r="L18" i="30" s="1"/>
  <c r="H17" i="30"/>
  <c r="G17" i="30"/>
  <c r="F17" i="30"/>
  <c r="E17" i="30"/>
  <c r="H16" i="30"/>
  <c r="G16" i="30"/>
  <c r="F16" i="30"/>
  <c r="E16" i="30"/>
  <c r="L16" i="30" s="1"/>
  <c r="H15" i="30"/>
  <c r="G15" i="30"/>
  <c r="F15" i="30"/>
  <c r="E15" i="30"/>
  <c r="L15" i="30"/>
  <c r="H14" i="30"/>
  <c r="G14" i="30"/>
  <c r="F14" i="30"/>
  <c r="E14" i="30"/>
  <c r="L14" i="30" s="1"/>
  <c r="H13" i="30"/>
  <c r="G13" i="30"/>
  <c r="F13" i="30"/>
  <c r="E13" i="30"/>
  <c r="L13" i="30" s="1"/>
  <c r="H12" i="30"/>
  <c r="G12" i="30"/>
  <c r="F12" i="30"/>
  <c r="E12" i="30"/>
  <c r="L12" i="30" s="1"/>
  <c r="H11" i="30"/>
  <c r="G11" i="30"/>
  <c r="F11" i="30"/>
  <c r="E11" i="30"/>
  <c r="L11" i="30"/>
  <c r="H10" i="30"/>
  <c r="G10" i="30"/>
  <c r="F10" i="30"/>
  <c r="K111" i="44"/>
  <c r="J115" i="43"/>
  <c r="L115" i="43" s="1"/>
  <c r="K111" i="48"/>
  <c r="M107" i="40"/>
  <c r="N109" i="44"/>
  <c r="L111" i="42"/>
  <c r="J115" i="42"/>
  <c r="L115" i="42" s="1"/>
  <c r="K111" i="42"/>
  <c r="K109" i="30"/>
  <c r="F108" i="30"/>
  <c r="M108" i="30" s="1"/>
  <c r="W108" i="30"/>
  <c r="H108" i="30"/>
  <c r="G108" i="30"/>
  <c r="E108" i="30"/>
  <c r="L108" i="30" s="1"/>
  <c r="H107" i="30"/>
  <c r="G107" i="30"/>
  <c r="F107" i="30"/>
  <c r="M107" i="30" s="1"/>
  <c r="E107" i="30"/>
  <c r="L107" i="30"/>
  <c r="W106" i="30"/>
  <c r="H106" i="30"/>
  <c r="G106" i="30"/>
  <c r="F106" i="30"/>
  <c r="M106" i="30" s="1"/>
  <c r="E106" i="30"/>
  <c r="L106" i="30" s="1"/>
  <c r="H105" i="30"/>
  <c r="G105" i="30"/>
  <c r="F105" i="30"/>
  <c r="M105" i="30" s="1"/>
  <c r="E105" i="30"/>
  <c r="L105" i="30" s="1"/>
  <c r="H104" i="30"/>
  <c r="G104" i="30"/>
  <c r="F104" i="30"/>
  <c r="M104" i="30" s="1"/>
  <c r="E104" i="30"/>
  <c r="L104" i="30" s="1"/>
  <c r="H103" i="30"/>
  <c r="G103" i="30"/>
  <c r="F103" i="30"/>
  <c r="M103" i="30" s="1"/>
  <c r="E103" i="30"/>
  <c r="L103" i="30" s="1"/>
  <c r="E102" i="30"/>
  <c r="L102" i="30" s="1"/>
  <c r="W102" i="30"/>
  <c r="H102" i="30"/>
  <c r="G102" i="30"/>
  <c r="F102" i="30"/>
  <c r="M102" i="30"/>
  <c r="H101" i="30"/>
  <c r="G101" i="30"/>
  <c r="F101" i="30"/>
  <c r="M101" i="30"/>
  <c r="E101" i="30"/>
  <c r="L101" i="30" s="1"/>
  <c r="W100" i="30"/>
  <c r="H100" i="30"/>
  <c r="G100" i="30"/>
  <c r="F100" i="30"/>
  <c r="M100" i="30" s="1"/>
  <c r="E100" i="30"/>
  <c r="L100" i="30" s="1"/>
  <c r="H99" i="30"/>
  <c r="G99" i="30"/>
  <c r="F99" i="30"/>
  <c r="M99" i="30" s="1"/>
  <c r="E99" i="30"/>
  <c r="L99" i="30" s="1"/>
  <c r="W98" i="30"/>
  <c r="H98" i="30"/>
  <c r="G98" i="30"/>
  <c r="F98" i="30"/>
  <c r="M98" i="30"/>
  <c r="E98" i="30"/>
  <c r="L98" i="30" s="1"/>
  <c r="H97" i="30"/>
  <c r="G97" i="30"/>
  <c r="F97" i="30"/>
  <c r="M97" i="30" s="1"/>
  <c r="E97" i="30"/>
  <c r="L97" i="30"/>
  <c r="W96" i="30"/>
  <c r="H96" i="30"/>
  <c r="G96" i="30"/>
  <c r="F96" i="30"/>
  <c r="M96" i="30" s="1"/>
  <c r="E96" i="30"/>
  <c r="L96" i="30" s="1"/>
  <c r="H95" i="30"/>
  <c r="G95" i="30"/>
  <c r="F95" i="30"/>
  <c r="M95" i="30" s="1"/>
  <c r="E95" i="30"/>
  <c r="L95" i="30" s="1"/>
  <c r="W94" i="30"/>
  <c r="H94" i="30"/>
  <c r="G94" i="30"/>
  <c r="F94" i="30"/>
  <c r="M94" i="30" s="1"/>
  <c r="E94" i="30"/>
  <c r="L94" i="30"/>
  <c r="H93" i="30"/>
  <c r="G93" i="30"/>
  <c r="F93" i="30"/>
  <c r="M93" i="30"/>
  <c r="E93" i="30"/>
  <c r="L93" i="30" s="1"/>
  <c r="W92" i="30"/>
  <c r="H92" i="30"/>
  <c r="G92" i="30"/>
  <c r="F92" i="30"/>
  <c r="M92" i="30" s="1"/>
  <c r="E92" i="30"/>
  <c r="L92" i="30" s="1"/>
  <c r="W91" i="30"/>
  <c r="H91" i="30"/>
  <c r="G91" i="30"/>
  <c r="F91" i="30"/>
  <c r="M91" i="30" s="1"/>
  <c r="E91" i="30"/>
  <c r="L91" i="30"/>
  <c r="W90" i="30"/>
  <c r="H90" i="30"/>
  <c r="G90" i="30"/>
  <c r="F90" i="30"/>
  <c r="M90" i="30" s="1"/>
  <c r="E90" i="30"/>
  <c r="L90" i="30" s="1"/>
  <c r="H89" i="30"/>
  <c r="G89" i="30"/>
  <c r="F89" i="30"/>
  <c r="M89" i="30" s="1"/>
  <c r="E89" i="30"/>
  <c r="L89" i="30" s="1"/>
  <c r="H88" i="30"/>
  <c r="G88" i="30"/>
  <c r="F88" i="30"/>
  <c r="M88" i="30" s="1"/>
  <c r="E88" i="30"/>
  <c r="L88" i="30" s="1"/>
  <c r="H87" i="30"/>
  <c r="G87" i="30"/>
  <c r="F87" i="30"/>
  <c r="M87" i="30" s="1"/>
  <c r="E87" i="30"/>
  <c r="L87" i="30" s="1"/>
  <c r="W86" i="30"/>
  <c r="F86" i="30"/>
  <c r="M86" i="30"/>
  <c r="E86" i="30"/>
  <c r="L86" i="30" s="1"/>
  <c r="F85" i="30"/>
  <c r="M85" i="30"/>
  <c r="E85" i="30"/>
  <c r="L85" i="30" s="1"/>
  <c r="F84" i="30"/>
  <c r="M84" i="30"/>
  <c r="E84" i="30"/>
  <c r="L84" i="30" s="1"/>
  <c r="F83" i="30"/>
  <c r="M83" i="30"/>
  <c r="E83" i="30"/>
  <c r="L83" i="30" s="1"/>
  <c r="W82" i="30"/>
  <c r="H82" i="30"/>
  <c r="G82" i="30"/>
  <c r="F82" i="30"/>
  <c r="M82" i="30" s="1"/>
  <c r="E82" i="30"/>
  <c r="L82" i="30" s="1"/>
  <c r="H81" i="30"/>
  <c r="G81" i="30"/>
  <c r="F81" i="30"/>
  <c r="M81" i="30" s="1"/>
  <c r="E81" i="30"/>
  <c r="L81" i="30" s="1"/>
  <c r="E80" i="30"/>
  <c r="L80" i="30" s="1"/>
  <c r="H80" i="30"/>
  <c r="G80" i="30"/>
  <c r="F80" i="30"/>
  <c r="M80" i="30" s="1"/>
  <c r="H79" i="30"/>
  <c r="G79" i="30"/>
  <c r="F79" i="30"/>
  <c r="M79" i="30" s="1"/>
  <c r="E79" i="30"/>
  <c r="L79" i="30" s="1"/>
  <c r="W78" i="30"/>
  <c r="H78" i="30"/>
  <c r="G78" i="30"/>
  <c r="F78" i="30"/>
  <c r="M78" i="30"/>
  <c r="E78" i="30"/>
  <c r="L78" i="30" s="1"/>
  <c r="H77" i="30"/>
  <c r="G77" i="30"/>
  <c r="F77" i="30"/>
  <c r="M77" i="30" s="1"/>
  <c r="E77" i="30"/>
  <c r="L77" i="30"/>
  <c r="L76" i="30"/>
  <c r="H76" i="30"/>
  <c r="G76" i="30"/>
  <c r="F76" i="30"/>
  <c r="M76" i="30" s="1"/>
  <c r="H75" i="30"/>
  <c r="G75" i="30"/>
  <c r="F75" i="30"/>
  <c r="M75" i="30" s="1"/>
  <c r="E75" i="30"/>
  <c r="L75" i="30" s="1"/>
  <c r="W74" i="30"/>
  <c r="H74" i="30"/>
  <c r="G74" i="30"/>
  <c r="F74" i="30"/>
  <c r="M74" i="30"/>
  <c r="E74" i="30"/>
  <c r="L74" i="30" s="1"/>
  <c r="H73" i="30"/>
  <c r="G73" i="30"/>
  <c r="F73" i="30"/>
  <c r="M73" i="30" s="1"/>
  <c r="E73" i="30"/>
  <c r="L73" i="30"/>
  <c r="H72" i="30"/>
  <c r="G72" i="30"/>
  <c r="F72" i="30"/>
  <c r="M72" i="30"/>
  <c r="E72" i="30"/>
  <c r="L72" i="30" s="1"/>
  <c r="H71" i="30"/>
  <c r="G71" i="30"/>
  <c r="F71" i="30"/>
  <c r="M71" i="30" s="1"/>
  <c r="E71" i="30"/>
  <c r="L71" i="30"/>
  <c r="E70" i="30"/>
  <c r="L70" i="30" s="1"/>
  <c r="W70" i="30"/>
  <c r="X70" i="30"/>
  <c r="H70" i="30"/>
  <c r="G70" i="30"/>
  <c r="F70" i="30"/>
  <c r="M70" i="30"/>
  <c r="H69" i="30"/>
  <c r="G69" i="30"/>
  <c r="F69" i="30"/>
  <c r="M69" i="30"/>
  <c r="E69" i="30"/>
  <c r="L69" i="30" s="1"/>
  <c r="H68" i="30"/>
  <c r="G68" i="30"/>
  <c r="F68" i="30"/>
  <c r="M68" i="30" s="1"/>
  <c r="E68" i="30"/>
  <c r="L68" i="30"/>
  <c r="H67" i="30"/>
  <c r="G67" i="30"/>
  <c r="F67" i="30"/>
  <c r="M67" i="30"/>
  <c r="E67" i="30"/>
  <c r="L67" i="30" s="1"/>
  <c r="W66" i="30"/>
  <c r="H66" i="30"/>
  <c r="G66" i="30"/>
  <c r="F66" i="30"/>
  <c r="M66" i="30" s="1"/>
  <c r="E66" i="30"/>
  <c r="L66" i="30" s="1"/>
  <c r="H65" i="30"/>
  <c r="G65" i="30"/>
  <c r="F65" i="30"/>
  <c r="M65" i="30" s="1"/>
  <c r="E65" i="30"/>
  <c r="L65" i="30" s="1"/>
  <c r="H64" i="30"/>
  <c r="G64" i="30"/>
  <c r="F64" i="30"/>
  <c r="M64" i="30" s="1"/>
  <c r="E64" i="30"/>
  <c r="L64" i="30" s="1"/>
  <c r="H63" i="30"/>
  <c r="G63" i="30"/>
  <c r="F63" i="30"/>
  <c r="M63" i="30" s="1"/>
  <c r="E63" i="30"/>
  <c r="L63" i="30" s="1"/>
  <c r="X62" i="30"/>
  <c r="W62" i="30"/>
  <c r="H62" i="30"/>
  <c r="G62" i="30"/>
  <c r="F62" i="30"/>
  <c r="M62" i="30" s="1"/>
  <c r="E62" i="30"/>
  <c r="L62" i="30" s="1"/>
  <c r="X61" i="30"/>
  <c r="H61" i="30"/>
  <c r="G61" i="30"/>
  <c r="F61" i="30"/>
  <c r="M61" i="30"/>
  <c r="E61" i="30"/>
  <c r="L61" i="30" s="1"/>
  <c r="W60" i="30"/>
  <c r="H60" i="30"/>
  <c r="G60" i="30"/>
  <c r="F60" i="30"/>
  <c r="M60" i="30" s="1"/>
  <c r="E60" i="30"/>
  <c r="L60" i="30" s="1"/>
  <c r="H59" i="30"/>
  <c r="G59" i="30"/>
  <c r="G29" i="30"/>
  <c r="G109" i="30" s="1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F59" i="30"/>
  <c r="M59" i="30"/>
  <c r="E59" i="30"/>
  <c r="L59" i="30" s="1"/>
  <c r="W58" i="30"/>
  <c r="H58" i="30"/>
  <c r="F58" i="30"/>
  <c r="M58" i="30" s="1"/>
  <c r="E58" i="30"/>
  <c r="L58" i="30"/>
  <c r="H57" i="30"/>
  <c r="F57" i="30"/>
  <c r="M57" i="30" s="1"/>
  <c r="E57" i="30"/>
  <c r="L57" i="30" s="1"/>
  <c r="H56" i="30"/>
  <c r="F56" i="30"/>
  <c r="M56" i="30"/>
  <c r="E56" i="30"/>
  <c r="L56" i="30" s="1"/>
  <c r="H55" i="30"/>
  <c r="F55" i="30"/>
  <c r="M55" i="30" s="1"/>
  <c r="E55" i="30"/>
  <c r="L55" i="30" s="1"/>
  <c r="L54" i="30"/>
  <c r="W54" i="30"/>
  <c r="H54" i="30"/>
  <c r="F54" i="30"/>
  <c r="M54" i="30"/>
  <c r="E53" i="30"/>
  <c r="L53" i="30" s="1"/>
  <c r="H53" i="30"/>
  <c r="F53" i="30"/>
  <c r="M53" i="30" s="1"/>
  <c r="W52" i="30"/>
  <c r="H52" i="30"/>
  <c r="F52" i="30"/>
  <c r="M52" i="30" s="1"/>
  <c r="E52" i="30"/>
  <c r="L52" i="30" s="1"/>
  <c r="H51" i="30"/>
  <c r="F51" i="30"/>
  <c r="M51" i="30" s="1"/>
  <c r="E51" i="30"/>
  <c r="L51" i="30"/>
  <c r="H50" i="30"/>
  <c r="F50" i="30"/>
  <c r="M50" i="30" s="1"/>
  <c r="E50" i="30"/>
  <c r="L50" i="30" s="1"/>
  <c r="W49" i="30"/>
  <c r="H49" i="30"/>
  <c r="F49" i="30"/>
  <c r="M49" i="30" s="1"/>
  <c r="E49" i="30"/>
  <c r="L49" i="30" s="1"/>
  <c r="H48" i="30"/>
  <c r="F48" i="30"/>
  <c r="M48" i="30" s="1"/>
  <c r="E48" i="30"/>
  <c r="L48" i="30"/>
  <c r="F47" i="30"/>
  <c r="M47" i="30" s="1"/>
  <c r="E47" i="30"/>
  <c r="L47" i="30"/>
  <c r="H47" i="30"/>
  <c r="W46" i="30"/>
  <c r="H46" i="30"/>
  <c r="F46" i="30"/>
  <c r="M46" i="30" s="1"/>
  <c r="E46" i="30"/>
  <c r="L46" i="30" s="1"/>
  <c r="E45" i="30"/>
  <c r="L45" i="30" s="1"/>
  <c r="W45" i="30"/>
  <c r="H45" i="30"/>
  <c r="F45" i="30"/>
  <c r="M45" i="30" s="1"/>
  <c r="H44" i="30"/>
  <c r="F44" i="30"/>
  <c r="M44" i="30"/>
  <c r="E44" i="30"/>
  <c r="L44" i="30" s="1"/>
  <c r="H43" i="30"/>
  <c r="F43" i="30"/>
  <c r="M43" i="30" s="1"/>
  <c r="E43" i="30"/>
  <c r="L43" i="30" s="1"/>
  <c r="H42" i="30"/>
  <c r="F42" i="30"/>
  <c r="M42" i="30" s="1"/>
  <c r="E42" i="30"/>
  <c r="L42" i="30"/>
  <c r="F41" i="30"/>
  <c r="M41" i="30" s="1"/>
  <c r="W41" i="30"/>
  <c r="H41" i="30"/>
  <c r="E41" i="30"/>
  <c r="L41" i="30" s="1"/>
  <c r="H40" i="30"/>
  <c r="F40" i="30"/>
  <c r="M40" i="30" s="1"/>
  <c r="E40" i="30"/>
  <c r="L40" i="30" s="1"/>
  <c r="H39" i="30"/>
  <c r="F39" i="30"/>
  <c r="M39" i="30" s="1"/>
  <c r="E39" i="30"/>
  <c r="L39" i="30"/>
  <c r="W38" i="30"/>
  <c r="X38" i="30"/>
  <c r="H38" i="30"/>
  <c r="F38" i="30"/>
  <c r="M38" i="30" s="1"/>
  <c r="E38" i="30"/>
  <c r="L38" i="30" s="1"/>
  <c r="E37" i="30"/>
  <c r="L37" i="30" s="1"/>
  <c r="X37" i="30"/>
  <c r="H37" i="30"/>
  <c r="F37" i="30"/>
  <c r="M37" i="30" s="1"/>
  <c r="W36" i="30"/>
  <c r="H36" i="30"/>
  <c r="F36" i="30"/>
  <c r="M36" i="30" s="1"/>
  <c r="E36" i="30"/>
  <c r="L36" i="30" s="1"/>
  <c r="H35" i="30"/>
  <c r="F35" i="30"/>
  <c r="M35" i="30" s="1"/>
  <c r="E35" i="30"/>
  <c r="L35" i="30"/>
  <c r="H34" i="30"/>
  <c r="F34" i="30"/>
  <c r="M34" i="30" s="1"/>
  <c r="E34" i="30"/>
  <c r="L34" i="30" s="1"/>
  <c r="H33" i="30"/>
  <c r="F33" i="30"/>
  <c r="M33" i="30"/>
  <c r="E33" i="30"/>
  <c r="L33" i="30" s="1"/>
  <c r="H32" i="30"/>
  <c r="F32" i="30"/>
  <c r="E32" i="30"/>
  <c r="L32" i="30" s="1"/>
  <c r="H31" i="30"/>
  <c r="F31" i="30"/>
  <c r="M31" i="30" s="1"/>
  <c r="E31" i="30"/>
  <c r="L31" i="30" s="1"/>
  <c r="W30" i="30"/>
  <c r="H30" i="30"/>
  <c r="F30" i="30"/>
  <c r="M30" i="30" s="1"/>
  <c r="E30" i="30"/>
  <c r="L30" i="30" s="1"/>
  <c r="H29" i="30"/>
  <c r="F29" i="30"/>
  <c r="M29" i="30"/>
  <c r="E29" i="30"/>
  <c r="L29" i="30" s="1"/>
  <c r="X28" i="30"/>
  <c r="W28" i="30"/>
  <c r="W26" i="30"/>
  <c r="M26" i="30"/>
  <c r="W24" i="30"/>
  <c r="M24" i="30"/>
  <c r="M23" i="30"/>
  <c r="W22" i="30"/>
  <c r="M22" i="30"/>
  <c r="M21" i="30"/>
  <c r="W20" i="30"/>
  <c r="M20" i="30"/>
  <c r="M19" i="30"/>
  <c r="L19" i="30"/>
  <c r="W18" i="30"/>
  <c r="M18" i="30"/>
  <c r="M17" i="30"/>
  <c r="L17" i="30"/>
  <c r="W16" i="30"/>
  <c r="M16" i="30"/>
  <c r="M15" i="30"/>
  <c r="W14" i="30"/>
  <c r="M14" i="30"/>
  <c r="M13" i="30"/>
  <c r="M11" i="30"/>
  <c r="X31" i="30"/>
  <c r="X42" i="30"/>
  <c r="X54" i="30"/>
  <c r="X89" i="30"/>
  <c r="X39" i="30"/>
  <c r="X40" i="30"/>
  <c r="W61" i="30"/>
  <c r="X17" i="30"/>
  <c r="W53" i="30"/>
  <c r="X57" i="30"/>
  <c r="X73" i="30"/>
  <c r="X93" i="30"/>
  <c r="X97" i="30"/>
  <c r="W42" i="30"/>
  <c r="X51" i="30"/>
  <c r="X75" i="30"/>
  <c r="X79" i="30"/>
  <c r="W81" i="30"/>
  <c r="X21" i="30"/>
  <c r="X23" i="30"/>
  <c r="X49" i="30"/>
  <c r="X50" i="30"/>
  <c r="M10" i="30"/>
  <c r="W10" i="30"/>
  <c r="X10" i="30"/>
  <c r="M12" i="30"/>
  <c r="W12" i="30"/>
  <c r="M25" i="30"/>
  <c r="X25" i="30"/>
  <c r="M27" i="30"/>
  <c r="X29" i="30"/>
  <c r="X34" i="30"/>
  <c r="W37" i="30"/>
  <c r="W39" i="30"/>
  <c r="X41" i="30"/>
  <c r="X46" i="30"/>
  <c r="X47" i="30"/>
  <c r="W50" i="30"/>
  <c r="X55" i="30"/>
  <c r="W57" i="30"/>
  <c r="X58" i="30"/>
  <c r="W65" i="30"/>
  <c r="X66" i="30"/>
  <c r="W73" i="30"/>
  <c r="X74" i="30"/>
  <c r="W77" i="30"/>
  <c r="W93" i="30"/>
  <c r="W97" i="30"/>
  <c r="X13" i="30"/>
  <c r="X33" i="30"/>
  <c r="W69" i="30"/>
  <c r="W89" i="30"/>
  <c r="X99" i="30"/>
  <c r="W101" i="30"/>
  <c r="W105" i="30"/>
  <c r="X18" i="30"/>
  <c r="X20" i="30"/>
  <c r="X26" i="30"/>
  <c r="X30" i="30"/>
  <c r="W13" i="30"/>
  <c r="W15" i="30"/>
  <c r="W17" i="30"/>
  <c r="W21" i="30"/>
  <c r="W23" i="30"/>
  <c r="W25" i="30"/>
  <c r="W29" i="30"/>
  <c r="W31" i="30"/>
  <c r="W33" i="30"/>
  <c r="X14" i="30"/>
  <c r="W34" i="30"/>
  <c r="X78" i="30"/>
  <c r="X82" i="30"/>
  <c r="X83" i="30"/>
  <c r="X86" i="30"/>
  <c r="X90" i="30"/>
  <c r="X94" i="30"/>
  <c r="X98" i="30"/>
  <c r="X102" i="30"/>
  <c r="X106" i="30"/>
  <c r="L109" i="27"/>
  <c r="Y109" i="27"/>
  <c r="K109" i="27"/>
  <c r="Z109" i="27" s="1"/>
  <c r="I109" i="27"/>
  <c r="H109" i="27"/>
  <c r="M109" i="27" s="1"/>
  <c r="G109" i="27"/>
  <c r="O109" i="27" s="1"/>
  <c r="F109" i="27"/>
  <c r="N109" i="27" s="1"/>
  <c r="E109" i="27"/>
  <c r="L108" i="27"/>
  <c r="Y108" i="27"/>
  <c r="K108" i="27"/>
  <c r="Z108" i="27" s="1"/>
  <c r="I108" i="27"/>
  <c r="H108" i="27"/>
  <c r="M108" i="27" s="1"/>
  <c r="G108" i="27"/>
  <c r="O108" i="27" s="1"/>
  <c r="F108" i="27"/>
  <c r="N108" i="27" s="1"/>
  <c r="E108" i="27"/>
  <c r="L107" i="27"/>
  <c r="Y107" i="27"/>
  <c r="K107" i="27"/>
  <c r="I107" i="27"/>
  <c r="H107" i="27"/>
  <c r="M107" i="27"/>
  <c r="G107" i="27"/>
  <c r="O107" i="27" s="1"/>
  <c r="F107" i="27"/>
  <c r="N107" i="27"/>
  <c r="E107" i="27"/>
  <c r="L106" i="27"/>
  <c r="K106" i="27"/>
  <c r="I106" i="27"/>
  <c r="H106" i="27"/>
  <c r="M106" i="27" s="1"/>
  <c r="G106" i="27"/>
  <c r="O106" i="27"/>
  <c r="F106" i="27"/>
  <c r="N106" i="27" s="1"/>
  <c r="E106" i="27"/>
  <c r="L105" i="27"/>
  <c r="Y105" i="27" s="1"/>
  <c r="K105" i="27"/>
  <c r="I105" i="27"/>
  <c r="H105" i="27"/>
  <c r="M105" i="27" s="1"/>
  <c r="G105" i="27"/>
  <c r="O105" i="27" s="1"/>
  <c r="F105" i="27"/>
  <c r="N105" i="27" s="1"/>
  <c r="E105" i="27"/>
  <c r="L104" i="27"/>
  <c r="Y104" i="27"/>
  <c r="K104" i="27"/>
  <c r="I104" i="27"/>
  <c r="H104" i="27"/>
  <c r="G104" i="27"/>
  <c r="F104" i="27"/>
  <c r="N104" i="27" s="1"/>
  <c r="E104" i="27"/>
  <c r="L103" i="27"/>
  <c r="Y103" i="27" s="1"/>
  <c r="K103" i="27"/>
  <c r="I103" i="27"/>
  <c r="H103" i="27"/>
  <c r="M103" i="27" s="1"/>
  <c r="G103" i="27"/>
  <c r="O103" i="27" s="1"/>
  <c r="F103" i="27"/>
  <c r="N103" i="27" s="1"/>
  <c r="E103" i="27"/>
  <c r="L102" i="27"/>
  <c r="Y102" i="27"/>
  <c r="K102" i="27"/>
  <c r="I102" i="27"/>
  <c r="H102" i="27"/>
  <c r="M102" i="27"/>
  <c r="G102" i="27"/>
  <c r="O102" i="27" s="1"/>
  <c r="F102" i="27"/>
  <c r="N102" i="27"/>
  <c r="E102" i="27"/>
  <c r="L101" i="27"/>
  <c r="K101" i="27"/>
  <c r="Z101" i="27"/>
  <c r="I101" i="27"/>
  <c r="H101" i="27"/>
  <c r="M101" i="27" s="1"/>
  <c r="G101" i="27"/>
  <c r="O101" i="27" s="1"/>
  <c r="F101" i="27"/>
  <c r="N101" i="27" s="1"/>
  <c r="E101" i="27"/>
  <c r="L100" i="27"/>
  <c r="Y100" i="27" s="1"/>
  <c r="K100" i="27"/>
  <c r="I100" i="27"/>
  <c r="H100" i="27"/>
  <c r="M100" i="27" s="1"/>
  <c r="G100" i="27"/>
  <c r="O100" i="27"/>
  <c r="F100" i="27"/>
  <c r="N100" i="27" s="1"/>
  <c r="E100" i="27"/>
  <c r="L99" i="27"/>
  <c r="K99" i="27"/>
  <c r="I99" i="27"/>
  <c r="H99" i="27"/>
  <c r="M99" i="27"/>
  <c r="G99" i="27"/>
  <c r="O99" i="27" s="1"/>
  <c r="F99" i="27"/>
  <c r="N99" i="27"/>
  <c r="E99" i="27"/>
  <c r="L98" i="27"/>
  <c r="Y98" i="27" s="1"/>
  <c r="K98" i="27"/>
  <c r="I98" i="27"/>
  <c r="H98" i="27"/>
  <c r="M98" i="27" s="1"/>
  <c r="G98" i="27"/>
  <c r="O98" i="27" s="1"/>
  <c r="F98" i="27"/>
  <c r="N98" i="27" s="1"/>
  <c r="E98" i="27"/>
  <c r="L97" i="27"/>
  <c r="Y97" i="27" s="1"/>
  <c r="K97" i="27"/>
  <c r="I97" i="27"/>
  <c r="H97" i="27"/>
  <c r="M97" i="27" s="1"/>
  <c r="G97" i="27"/>
  <c r="O97" i="27"/>
  <c r="F97" i="27"/>
  <c r="E97" i="27"/>
  <c r="L96" i="27"/>
  <c r="K96" i="27"/>
  <c r="Z96" i="27" s="1"/>
  <c r="I96" i="27"/>
  <c r="H96" i="27"/>
  <c r="M96" i="27"/>
  <c r="G96" i="27"/>
  <c r="O96" i="27" s="1"/>
  <c r="F96" i="27"/>
  <c r="N96" i="27"/>
  <c r="E96" i="27"/>
  <c r="L95" i="27"/>
  <c r="K95" i="27"/>
  <c r="I95" i="27"/>
  <c r="H95" i="27"/>
  <c r="M95" i="27" s="1"/>
  <c r="G95" i="27"/>
  <c r="O95" i="27"/>
  <c r="F95" i="27"/>
  <c r="N95" i="27" s="1"/>
  <c r="E95" i="27"/>
  <c r="L94" i="27"/>
  <c r="Y94" i="27" s="1"/>
  <c r="K94" i="27"/>
  <c r="I94" i="27"/>
  <c r="H94" i="27"/>
  <c r="M94" i="27" s="1"/>
  <c r="G94" i="27"/>
  <c r="F94" i="27"/>
  <c r="E94" i="27"/>
  <c r="L93" i="27"/>
  <c r="Y93" i="27" s="1"/>
  <c r="K93" i="27"/>
  <c r="I93" i="27"/>
  <c r="H93" i="27"/>
  <c r="M93" i="27" s="1"/>
  <c r="G93" i="27"/>
  <c r="O93" i="27"/>
  <c r="F93" i="27"/>
  <c r="N93" i="27" s="1"/>
  <c r="E93" i="27"/>
  <c r="L92" i="27"/>
  <c r="K92" i="27"/>
  <c r="I92" i="27"/>
  <c r="H92" i="27"/>
  <c r="M92" i="27"/>
  <c r="G92" i="27"/>
  <c r="F92" i="27"/>
  <c r="E92" i="27"/>
  <c r="L91" i="27"/>
  <c r="K91" i="27"/>
  <c r="I91" i="27"/>
  <c r="H91" i="27"/>
  <c r="M91" i="27"/>
  <c r="G91" i="27"/>
  <c r="O91" i="27" s="1"/>
  <c r="F91" i="27"/>
  <c r="N91" i="27"/>
  <c r="E91" i="27"/>
  <c r="L90" i="27"/>
  <c r="K90" i="27"/>
  <c r="Z90" i="27"/>
  <c r="I90" i="27"/>
  <c r="H90" i="27"/>
  <c r="M90" i="27" s="1"/>
  <c r="G90" i="27"/>
  <c r="O90" i="27" s="1"/>
  <c r="F90" i="27"/>
  <c r="N90" i="27" s="1"/>
  <c r="E90" i="27"/>
  <c r="L89" i="27"/>
  <c r="K89" i="27"/>
  <c r="I89" i="27"/>
  <c r="H89" i="27"/>
  <c r="M89" i="27" s="1"/>
  <c r="G89" i="27"/>
  <c r="O89" i="27" s="1"/>
  <c r="F89" i="27"/>
  <c r="N89" i="27"/>
  <c r="E89" i="27"/>
  <c r="L88" i="27"/>
  <c r="Y88" i="27"/>
  <c r="K88" i="27"/>
  <c r="I88" i="27"/>
  <c r="H88" i="27"/>
  <c r="G88" i="27"/>
  <c r="F88" i="27"/>
  <c r="E88" i="27"/>
  <c r="L87" i="27"/>
  <c r="Y87" i="27"/>
  <c r="K87" i="27"/>
  <c r="J87" i="27"/>
  <c r="I87" i="27"/>
  <c r="H87" i="27"/>
  <c r="M87" i="27"/>
  <c r="G87" i="27"/>
  <c r="F87" i="27"/>
  <c r="N87" i="27"/>
  <c r="E87" i="27"/>
  <c r="L86" i="27"/>
  <c r="Y86" i="27" s="1"/>
  <c r="K86" i="27"/>
  <c r="Z86" i="27"/>
  <c r="J86" i="27"/>
  <c r="I86" i="27"/>
  <c r="H86" i="27"/>
  <c r="M86" i="27"/>
  <c r="G86" i="27"/>
  <c r="F86" i="27"/>
  <c r="E86" i="27"/>
  <c r="L85" i="27"/>
  <c r="K85" i="27"/>
  <c r="J85" i="27"/>
  <c r="I85" i="27"/>
  <c r="H85" i="27"/>
  <c r="M85" i="27"/>
  <c r="G85" i="27"/>
  <c r="O85" i="27"/>
  <c r="F85" i="27"/>
  <c r="N85" i="27"/>
  <c r="E85" i="27"/>
  <c r="L84" i="27"/>
  <c r="K84" i="27"/>
  <c r="J84" i="27"/>
  <c r="I84" i="27"/>
  <c r="H84" i="27"/>
  <c r="M84" i="27"/>
  <c r="G84" i="27"/>
  <c r="F84" i="27"/>
  <c r="N84" i="27"/>
  <c r="E84" i="27"/>
  <c r="L83" i="27"/>
  <c r="Y83" i="27" s="1"/>
  <c r="K83" i="27"/>
  <c r="J83" i="27"/>
  <c r="I83" i="27"/>
  <c r="H83" i="27"/>
  <c r="M83" i="27" s="1"/>
  <c r="G83" i="27"/>
  <c r="F83" i="27"/>
  <c r="E83" i="27"/>
  <c r="L82" i="27"/>
  <c r="Y82" i="27"/>
  <c r="K82" i="27"/>
  <c r="J82" i="27"/>
  <c r="I82" i="27"/>
  <c r="H82" i="27"/>
  <c r="M82" i="27" s="1"/>
  <c r="G82" i="27"/>
  <c r="O82" i="27"/>
  <c r="F82" i="27"/>
  <c r="E82" i="27"/>
  <c r="Y81" i="27"/>
  <c r="O81" i="27"/>
  <c r="M81" i="27"/>
  <c r="K81" i="27"/>
  <c r="Z81" i="27"/>
  <c r="F81" i="27"/>
  <c r="N81" i="27"/>
  <c r="L80" i="27"/>
  <c r="Y80" i="27"/>
  <c r="K80" i="27"/>
  <c r="J80" i="27"/>
  <c r="I80" i="27"/>
  <c r="H80" i="27"/>
  <c r="M80" i="27" s="1"/>
  <c r="G80" i="27"/>
  <c r="F80" i="27"/>
  <c r="N80" i="27"/>
  <c r="E80" i="27"/>
  <c r="L79" i="27"/>
  <c r="K79" i="27"/>
  <c r="Z79" i="27" s="1"/>
  <c r="J79" i="27"/>
  <c r="I79" i="27"/>
  <c r="H79" i="27"/>
  <c r="G79" i="27"/>
  <c r="F79" i="27"/>
  <c r="E79" i="27"/>
  <c r="L78" i="27"/>
  <c r="Z78" i="27" s="1"/>
  <c r="K78" i="27"/>
  <c r="J78" i="27"/>
  <c r="I78" i="27"/>
  <c r="H78" i="27"/>
  <c r="G78" i="27"/>
  <c r="O78" i="27"/>
  <c r="F78" i="27"/>
  <c r="E78" i="27"/>
  <c r="L77" i="27"/>
  <c r="Y77" i="27"/>
  <c r="K77" i="27"/>
  <c r="J77" i="27"/>
  <c r="I77" i="27"/>
  <c r="H77" i="27"/>
  <c r="G77" i="27"/>
  <c r="F77" i="27"/>
  <c r="N77" i="27"/>
  <c r="E77" i="27"/>
  <c r="L76" i="27"/>
  <c r="Y76" i="27" s="1"/>
  <c r="K76" i="27"/>
  <c r="Z76" i="27"/>
  <c r="J76" i="27"/>
  <c r="I76" i="27"/>
  <c r="H76" i="27"/>
  <c r="M76" i="27" s="1"/>
  <c r="F76" i="27"/>
  <c r="N76" i="27" s="1"/>
  <c r="G76" i="27"/>
  <c r="E76" i="27"/>
  <c r="L75" i="27"/>
  <c r="K75" i="27"/>
  <c r="J75" i="27"/>
  <c r="I75" i="27"/>
  <c r="H75" i="27"/>
  <c r="G75" i="27"/>
  <c r="F75" i="27"/>
  <c r="E75" i="27"/>
  <c r="L74" i="27"/>
  <c r="Y74" i="27" s="1"/>
  <c r="K74" i="27"/>
  <c r="J74" i="27"/>
  <c r="I74" i="27"/>
  <c r="H74" i="27"/>
  <c r="M74" i="27"/>
  <c r="G74" i="27"/>
  <c r="O74" i="27" s="1"/>
  <c r="F74" i="27"/>
  <c r="E74" i="27"/>
  <c r="L73" i="27"/>
  <c r="Y73" i="27" s="1"/>
  <c r="K73" i="27"/>
  <c r="J73" i="27"/>
  <c r="I73" i="27"/>
  <c r="H73" i="27"/>
  <c r="G73" i="27"/>
  <c r="F73" i="27"/>
  <c r="E73" i="27"/>
  <c r="L72" i="27"/>
  <c r="Y72" i="27" s="1"/>
  <c r="K72" i="27"/>
  <c r="J72" i="27"/>
  <c r="I72" i="27"/>
  <c r="H72" i="27"/>
  <c r="M72" i="27"/>
  <c r="G72" i="27"/>
  <c r="O72" i="27" s="1"/>
  <c r="F72" i="27"/>
  <c r="E72" i="27"/>
  <c r="L71" i="27"/>
  <c r="Y71" i="27" s="1"/>
  <c r="K71" i="27"/>
  <c r="J71" i="27"/>
  <c r="I71" i="27"/>
  <c r="H71" i="27"/>
  <c r="M71" i="27" s="1"/>
  <c r="G71" i="27"/>
  <c r="O71" i="27" s="1"/>
  <c r="F71" i="27"/>
  <c r="E71" i="27"/>
  <c r="L70" i="27"/>
  <c r="Z70" i="27" s="1"/>
  <c r="K70" i="27"/>
  <c r="J70" i="27"/>
  <c r="I70" i="27"/>
  <c r="H70" i="27"/>
  <c r="G70" i="27"/>
  <c r="F70" i="27"/>
  <c r="E70" i="27"/>
  <c r="L69" i="27"/>
  <c r="Z69" i="27" s="1"/>
  <c r="K69" i="27"/>
  <c r="J69" i="27"/>
  <c r="I69" i="27"/>
  <c r="H69" i="27"/>
  <c r="M69" i="27" s="1"/>
  <c r="G69" i="27"/>
  <c r="F69" i="27"/>
  <c r="E69" i="27"/>
  <c r="L68" i="27"/>
  <c r="Y68" i="27"/>
  <c r="K68" i="27"/>
  <c r="J68" i="27"/>
  <c r="I68" i="27"/>
  <c r="H68" i="27"/>
  <c r="M68" i="27" s="1"/>
  <c r="G68" i="27"/>
  <c r="O68" i="27" s="1"/>
  <c r="F68" i="27"/>
  <c r="E68" i="27"/>
  <c r="L67" i="27"/>
  <c r="Y67" i="27" s="1"/>
  <c r="K67" i="27"/>
  <c r="J67" i="27"/>
  <c r="I67" i="27"/>
  <c r="H67" i="27"/>
  <c r="M67" i="27"/>
  <c r="G67" i="27"/>
  <c r="F67" i="27"/>
  <c r="E67" i="27"/>
  <c r="L66" i="27"/>
  <c r="Z66" i="27" s="1"/>
  <c r="K66" i="27"/>
  <c r="J66" i="27"/>
  <c r="I66" i="27"/>
  <c r="H66" i="27"/>
  <c r="G66" i="27"/>
  <c r="F66" i="27"/>
  <c r="E66" i="27"/>
  <c r="L65" i="27"/>
  <c r="Y65" i="27"/>
  <c r="K65" i="27"/>
  <c r="Z65" i="27"/>
  <c r="J65" i="27"/>
  <c r="I65" i="27"/>
  <c r="H65" i="27"/>
  <c r="M65" i="27"/>
  <c r="G65" i="27"/>
  <c r="F65" i="27"/>
  <c r="E65" i="27"/>
  <c r="L64" i="27"/>
  <c r="Y64" i="27" s="1"/>
  <c r="K64" i="27"/>
  <c r="J64" i="27"/>
  <c r="I64" i="27"/>
  <c r="H64" i="27"/>
  <c r="M64" i="27"/>
  <c r="G64" i="27"/>
  <c r="F64" i="27"/>
  <c r="E64" i="27"/>
  <c r="L63" i="27"/>
  <c r="K63" i="27"/>
  <c r="J63" i="27"/>
  <c r="I63" i="27"/>
  <c r="H63" i="27"/>
  <c r="M63" i="27" s="1"/>
  <c r="G63" i="27"/>
  <c r="O63" i="27" s="1"/>
  <c r="F63" i="27"/>
  <c r="N63" i="27" s="1"/>
  <c r="E63" i="27"/>
  <c r="L62" i="27"/>
  <c r="Y62" i="27"/>
  <c r="K62" i="27"/>
  <c r="J62" i="27"/>
  <c r="I62" i="27"/>
  <c r="H62" i="27"/>
  <c r="F62" i="27"/>
  <c r="N62" i="27"/>
  <c r="G62" i="27"/>
  <c r="E62" i="27"/>
  <c r="L61" i="27"/>
  <c r="K61" i="27"/>
  <c r="J61" i="27"/>
  <c r="I61" i="27"/>
  <c r="H61" i="27"/>
  <c r="M61" i="27"/>
  <c r="G61" i="27"/>
  <c r="F61" i="27"/>
  <c r="N61" i="27" s="1"/>
  <c r="E61" i="27"/>
  <c r="L60" i="27"/>
  <c r="Y60" i="27"/>
  <c r="K60" i="27"/>
  <c r="J60" i="27"/>
  <c r="I60" i="27"/>
  <c r="H60" i="27"/>
  <c r="M60" i="27" s="1"/>
  <c r="F60" i="27"/>
  <c r="N60" i="27"/>
  <c r="G60" i="27"/>
  <c r="E60" i="27"/>
  <c r="L59" i="27"/>
  <c r="Y59" i="27" s="1"/>
  <c r="K59" i="27"/>
  <c r="J59" i="27"/>
  <c r="I59" i="27"/>
  <c r="H59" i="27"/>
  <c r="G59" i="27"/>
  <c r="F59" i="27"/>
  <c r="E59" i="27"/>
  <c r="L58" i="27"/>
  <c r="K58" i="27"/>
  <c r="J58" i="27"/>
  <c r="I58" i="27"/>
  <c r="H58" i="27"/>
  <c r="M58" i="27"/>
  <c r="G58" i="27"/>
  <c r="O58" i="27"/>
  <c r="F58" i="27"/>
  <c r="N58" i="27"/>
  <c r="E58" i="27"/>
  <c r="L57" i="27"/>
  <c r="K57" i="27"/>
  <c r="J57" i="27"/>
  <c r="I57" i="27"/>
  <c r="H57" i="27"/>
  <c r="M57" i="27" s="1"/>
  <c r="G57" i="27"/>
  <c r="O57" i="27" s="1"/>
  <c r="F57" i="27"/>
  <c r="E57" i="27"/>
  <c r="L56" i="27"/>
  <c r="Y56" i="27" s="1"/>
  <c r="K56" i="27"/>
  <c r="J56" i="27"/>
  <c r="I56" i="27"/>
  <c r="H56" i="27"/>
  <c r="M56" i="27"/>
  <c r="G56" i="27"/>
  <c r="F56" i="27"/>
  <c r="E56" i="27"/>
  <c r="L55" i="27"/>
  <c r="Y55" i="27" s="1"/>
  <c r="K55" i="27"/>
  <c r="J55" i="27"/>
  <c r="I55" i="27"/>
  <c r="H55" i="27"/>
  <c r="M55" i="27"/>
  <c r="G55" i="27"/>
  <c r="F55" i="27"/>
  <c r="E55" i="27"/>
  <c r="L54" i="27"/>
  <c r="Y54" i="27" s="1"/>
  <c r="K54" i="27"/>
  <c r="J54" i="27"/>
  <c r="I54" i="27"/>
  <c r="H54" i="27"/>
  <c r="M54" i="27"/>
  <c r="G54" i="27"/>
  <c r="F54" i="27"/>
  <c r="E54" i="27"/>
  <c r="Z53" i="27"/>
  <c r="Y53" i="27"/>
  <c r="O53" i="27"/>
  <c r="M53" i="27"/>
  <c r="F53" i="27"/>
  <c r="N53" i="27" s="1"/>
  <c r="L52" i="27"/>
  <c r="Y52" i="27" s="1"/>
  <c r="K52" i="27"/>
  <c r="J52" i="27"/>
  <c r="I52" i="27"/>
  <c r="H52" i="27"/>
  <c r="G52" i="27"/>
  <c r="O52" i="27" s="1"/>
  <c r="F52" i="27"/>
  <c r="E52" i="27"/>
  <c r="L51" i="27"/>
  <c r="Y51" i="27" s="1"/>
  <c r="K51" i="27"/>
  <c r="J51" i="27"/>
  <c r="I51" i="27"/>
  <c r="H51" i="27"/>
  <c r="M51" i="27"/>
  <c r="G51" i="27"/>
  <c r="O51" i="27"/>
  <c r="F51" i="27"/>
  <c r="E51" i="27"/>
  <c r="L50" i="27"/>
  <c r="Y50" i="27"/>
  <c r="K50" i="27"/>
  <c r="J50" i="27"/>
  <c r="I50" i="27"/>
  <c r="H50" i="27"/>
  <c r="G50" i="27"/>
  <c r="F50" i="27"/>
  <c r="E50" i="27"/>
  <c r="L49" i="27"/>
  <c r="Y49" i="27" s="1"/>
  <c r="K49" i="27"/>
  <c r="J49" i="27"/>
  <c r="I49" i="27"/>
  <c r="H49" i="27"/>
  <c r="M49" i="27" s="1"/>
  <c r="G49" i="27"/>
  <c r="F49" i="27"/>
  <c r="N49" i="27"/>
  <c r="E49" i="27"/>
  <c r="L48" i="27"/>
  <c r="Z48" i="27" s="1"/>
  <c r="K48" i="27"/>
  <c r="J48" i="27"/>
  <c r="I48" i="27"/>
  <c r="H48" i="27"/>
  <c r="M48" i="27" s="1"/>
  <c r="F48" i="27"/>
  <c r="N48" i="27"/>
  <c r="G48" i="27"/>
  <c r="E48" i="27"/>
  <c r="L47" i="27"/>
  <c r="K47" i="27"/>
  <c r="J47" i="27"/>
  <c r="I47" i="27"/>
  <c r="H47" i="27"/>
  <c r="M47" i="27" s="1"/>
  <c r="G47" i="27"/>
  <c r="O47" i="27" s="1"/>
  <c r="F47" i="27"/>
  <c r="N47" i="27" s="1"/>
  <c r="E47" i="27"/>
  <c r="L46" i="27"/>
  <c r="Y46" i="27"/>
  <c r="K46" i="27"/>
  <c r="J46" i="27"/>
  <c r="I46" i="27"/>
  <c r="H46" i="27"/>
  <c r="M46" i="27" s="1"/>
  <c r="G46" i="27"/>
  <c r="O46" i="27" s="1"/>
  <c r="F46" i="27"/>
  <c r="E46" i="27"/>
  <c r="L45" i="27"/>
  <c r="Y45" i="27" s="1"/>
  <c r="K45" i="27"/>
  <c r="J45" i="27"/>
  <c r="I45" i="27"/>
  <c r="H45" i="27"/>
  <c r="G45" i="27"/>
  <c r="F45" i="27"/>
  <c r="E45" i="27"/>
  <c r="L44" i="27"/>
  <c r="Y44" i="27"/>
  <c r="K44" i="27"/>
  <c r="J44" i="27"/>
  <c r="I44" i="27"/>
  <c r="H44" i="27"/>
  <c r="M44" i="27" s="1"/>
  <c r="G44" i="27"/>
  <c r="F44" i="27"/>
  <c r="E44" i="27"/>
  <c r="L43" i="27"/>
  <c r="Y43" i="27"/>
  <c r="K43" i="27"/>
  <c r="J43" i="27"/>
  <c r="I43" i="27"/>
  <c r="H43" i="27"/>
  <c r="M43" i="27" s="1"/>
  <c r="G43" i="27"/>
  <c r="O43" i="27" s="1"/>
  <c r="F43" i="27"/>
  <c r="E43" i="27"/>
  <c r="L42" i="27"/>
  <c r="Z42" i="27" s="1"/>
  <c r="K42" i="27"/>
  <c r="J42" i="27"/>
  <c r="I42" i="27"/>
  <c r="H42" i="27"/>
  <c r="M42" i="27"/>
  <c r="G42" i="27"/>
  <c r="O42" i="27"/>
  <c r="F42" i="27"/>
  <c r="E42" i="27"/>
  <c r="L41" i="27"/>
  <c r="K41" i="27"/>
  <c r="J41" i="27"/>
  <c r="I41" i="27"/>
  <c r="H41" i="27"/>
  <c r="G41" i="27"/>
  <c r="F41" i="27"/>
  <c r="E41" i="27"/>
  <c r="L40" i="27"/>
  <c r="K40" i="27"/>
  <c r="Z40" i="27" s="1"/>
  <c r="Y40" i="27"/>
  <c r="J40" i="27"/>
  <c r="I40" i="27"/>
  <c r="H40" i="27"/>
  <c r="M40" i="27"/>
  <c r="G40" i="27"/>
  <c r="O40" i="27"/>
  <c r="F40" i="27"/>
  <c r="N40" i="27"/>
  <c r="E40" i="27"/>
  <c r="L39" i="27"/>
  <c r="Y39" i="27" s="1"/>
  <c r="K39" i="27"/>
  <c r="J39" i="27"/>
  <c r="I39" i="27"/>
  <c r="H39" i="27"/>
  <c r="F39" i="27"/>
  <c r="N39" i="27" s="1"/>
  <c r="M39" i="27"/>
  <c r="G39" i="27"/>
  <c r="E39" i="27"/>
  <c r="L38" i="27"/>
  <c r="Y38" i="27"/>
  <c r="K38" i="27"/>
  <c r="J38" i="27"/>
  <c r="I38" i="27"/>
  <c r="H38" i="27"/>
  <c r="M38" i="27" s="1"/>
  <c r="G38" i="27"/>
  <c r="F38" i="27"/>
  <c r="N38" i="27"/>
  <c r="E38" i="27"/>
  <c r="L37" i="27"/>
  <c r="Y37" i="27" s="1"/>
  <c r="K37" i="27"/>
  <c r="J37" i="27"/>
  <c r="I37" i="27"/>
  <c r="H37" i="27"/>
  <c r="M37" i="27"/>
  <c r="G37" i="27"/>
  <c r="O37" i="27"/>
  <c r="F37" i="27"/>
  <c r="E37" i="27"/>
  <c r="L36" i="27"/>
  <c r="Z36" i="27" s="1"/>
  <c r="K36" i="27"/>
  <c r="Y36" i="27"/>
  <c r="J36" i="27"/>
  <c r="I36" i="27"/>
  <c r="H36" i="27"/>
  <c r="M36" i="27"/>
  <c r="G36" i="27"/>
  <c r="F36" i="27"/>
  <c r="E36" i="27"/>
  <c r="L35" i="27"/>
  <c r="Z35" i="27" s="1"/>
  <c r="K35" i="27"/>
  <c r="J35" i="27"/>
  <c r="I35" i="27"/>
  <c r="H35" i="27"/>
  <c r="M35" i="27" s="1"/>
  <c r="G35" i="27"/>
  <c r="O35" i="27" s="1"/>
  <c r="F35" i="27"/>
  <c r="E35" i="27"/>
  <c r="L34" i="27"/>
  <c r="Y34" i="27" s="1"/>
  <c r="K34" i="27"/>
  <c r="J34" i="27"/>
  <c r="I34" i="27"/>
  <c r="H34" i="27"/>
  <c r="M34" i="27"/>
  <c r="G34" i="27"/>
  <c r="O34" i="27"/>
  <c r="F34" i="27"/>
  <c r="N34" i="27"/>
  <c r="E34" i="27"/>
  <c r="L33" i="27"/>
  <c r="K33" i="27"/>
  <c r="J33" i="27"/>
  <c r="I33" i="27"/>
  <c r="H33" i="27"/>
  <c r="G33" i="27"/>
  <c r="F33" i="27"/>
  <c r="E33" i="27"/>
  <c r="L32" i="27"/>
  <c r="Y32" i="27" s="1"/>
  <c r="K32" i="27"/>
  <c r="J32" i="27"/>
  <c r="I32" i="27"/>
  <c r="H32" i="27"/>
  <c r="M32" i="27"/>
  <c r="G32" i="27"/>
  <c r="O32" i="27"/>
  <c r="F32" i="27"/>
  <c r="E32" i="27"/>
  <c r="L31" i="27"/>
  <c r="K31" i="27"/>
  <c r="Z31" i="27" s="1"/>
  <c r="J31" i="27"/>
  <c r="I31" i="27"/>
  <c r="H31" i="27"/>
  <c r="M31" i="27" s="1"/>
  <c r="G31" i="27"/>
  <c r="F31" i="27"/>
  <c r="E31" i="27"/>
  <c r="L30" i="27"/>
  <c r="Y30" i="27"/>
  <c r="K30" i="27"/>
  <c r="J30" i="27"/>
  <c r="I30" i="27"/>
  <c r="H30" i="27"/>
  <c r="M30" i="27" s="1"/>
  <c r="G30" i="27"/>
  <c r="F30" i="27"/>
  <c r="E30" i="27"/>
  <c r="L29" i="27"/>
  <c r="Y29" i="27"/>
  <c r="K29" i="27"/>
  <c r="J29" i="27"/>
  <c r="I29" i="27"/>
  <c r="H29" i="27"/>
  <c r="M29" i="27" s="1"/>
  <c r="G29" i="27"/>
  <c r="F29" i="27"/>
  <c r="E29" i="27"/>
  <c r="L28" i="27"/>
  <c r="Y28" i="27"/>
  <c r="K28" i="27"/>
  <c r="J28" i="27"/>
  <c r="I28" i="27"/>
  <c r="H28" i="27"/>
  <c r="M28" i="27" s="1"/>
  <c r="F28" i="27"/>
  <c r="N28" i="27"/>
  <c r="G28" i="27"/>
  <c r="O28" i="27" s="1"/>
  <c r="E28" i="27"/>
  <c r="L27" i="27"/>
  <c r="Z27" i="27" s="1"/>
  <c r="K27" i="27"/>
  <c r="J27" i="27"/>
  <c r="I27" i="27"/>
  <c r="H27" i="27"/>
  <c r="M27" i="27" s="1"/>
  <c r="F27" i="27"/>
  <c r="N27" i="27"/>
  <c r="G27" i="27"/>
  <c r="E27" i="27"/>
  <c r="L26" i="27"/>
  <c r="K26" i="27"/>
  <c r="J26" i="27"/>
  <c r="I26" i="27"/>
  <c r="H26" i="27"/>
  <c r="G26" i="27"/>
  <c r="F26" i="27"/>
  <c r="E26" i="27"/>
  <c r="L25" i="27"/>
  <c r="Z25" i="27" s="1"/>
  <c r="K25" i="27"/>
  <c r="J25" i="27"/>
  <c r="I25" i="27"/>
  <c r="H25" i="27"/>
  <c r="M25" i="27" s="1"/>
  <c r="G25" i="27"/>
  <c r="O25" i="27" s="1"/>
  <c r="F25" i="27"/>
  <c r="E25" i="27"/>
  <c r="L24" i="27"/>
  <c r="Y24" i="27" s="1"/>
  <c r="K24" i="27"/>
  <c r="J24" i="27"/>
  <c r="I24" i="27"/>
  <c r="H24" i="27"/>
  <c r="M24" i="27"/>
  <c r="G24" i="27"/>
  <c r="O24" i="27"/>
  <c r="F24" i="27"/>
  <c r="E24" i="27"/>
  <c r="L23" i="27"/>
  <c r="K23" i="27"/>
  <c r="Z23" i="27" s="1"/>
  <c r="J23" i="27"/>
  <c r="I23" i="27"/>
  <c r="H23" i="27"/>
  <c r="M23" i="27" s="1"/>
  <c r="G23" i="27"/>
  <c r="F23" i="27"/>
  <c r="E23" i="27"/>
  <c r="L22" i="27"/>
  <c r="K22" i="27"/>
  <c r="J22" i="27"/>
  <c r="I22" i="27"/>
  <c r="H22" i="27"/>
  <c r="G22" i="27"/>
  <c r="F22" i="27"/>
  <c r="E22" i="27"/>
  <c r="L21" i="27"/>
  <c r="K21" i="27"/>
  <c r="J21" i="27"/>
  <c r="I21" i="27"/>
  <c r="H21" i="27"/>
  <c r="M21" i="27"/>
  <c r="G21" i="27"/>
  <c r="F21" i="27"/>
  <c r="E21" i="27"/>
  <c r="L20" i="27"/>
  <c r="K20" i="27"/>
  <c r="J20" i="27"/>
  <c r="J11" i="27"/>
  <c r="J12" i="27"/>
  <c r="J13" i="27"/>
  <c r="J14" i="27"/>
  <c r="J119" i="27" s="1"/>
  <c r="J15" i="27"/>
  <c r="J16" i="27"/>
  <c r="J17" i="27"/>
  <c r="J18" i="27"/>
  <c r="J19" i="27"/>
  <c r="I20" i="27"/>
  <c r="H20" i="27"/>
  <c r="M20" i="27" s="1"/>
  <c r="G20" i="27"/>
  <c r="F20" i="27"/>
  <c r="E20" i="27"/>
  <c r="L19" i="27"/>
  <c r="Z19" i="27" s="1"/>
  <c r="K19" i="27"/>
  <c r="I19" i="27"/>
  <c r="H19" i="27"/>
  <c r="M19" i="27"/>
  <c r="G19" i="27"/>
  <c r="F19" i="27"/>
  <c r="E19" i="27"/>
  <c r="L18" i="27"/>
  <c r="K18" i="27"/>
  <c r="I18" i="27"/>
  <c r="H18" i="27"/>
  <c r="G18" i="27"/>
  <c r="F18" i="27"/>
  <c r="E18" i="27"/>
  <c r="L17" i="27"/>
  <c r="Y17" i="27"/>
  <c r="K17" i="27"/>
  <c r="I17" i="27"/>
  <c r="I11" i="27"/>
  <c r="I110" i="27" s="1"/>
  <c r="I12" i="27"/>
  <c r="I13" i="27"/>
  <c r="I14" i="27"/>
  <c r="I15" i="27"/>
  <c r="I16" i="27"/>
  <c r="H17" i="27"/>
  <c r="M17" i="27" s="1"/>
  <c r="G17" i="27"/>
  <c r="F17" i="27"/>
  <c r="N17" i="27"/>
  <c r="E17" i="27"/>
  <c r="L16" i="27"/>
  <c r="Y16" i="27" s="1"/>
  <c r="K16" i="27"/>
  <c r="H16" i="27"/>
  <c r="M16" i="27" s="1"/>
  <c r="G16" i="27"/>
  <c r="F16" i="27"/>
  <c r="E16" i="27"/>
  <c r="L15" i="27"/>
  <c r="K15" i="27"/>
  <c r="H15" i="27"/>
  <c r="G15" i="27"/>
  <c r="F15" i="27"/>
  <c r="E15" i="27"/>
  <c r="L14" i="27"/>
  <c r="K14" i="27"/>
  <c r="H14" i="27"/>
  <c r="M14" i="27"/>
  <c r="G14" i="27"/>
  <c r="F14" i="27"/>
  <c r="N14" i="27" s="1"/>
  <c r="E14" i="27"/>
  <c r="L13" i="27"/>
  <c r="Y13" i="27"/>
  <c r="K13" i="27"/>
  <c r="H13" i="27"/>
  <c r="M13" i="27" s="1"/>
  <c r="G13" i="27"/>
  <c r="F13" i="27"/>
  <c r="E13" i="27"/>
  <c r="L12" i="27"/>
  <c r="Y12" i="27"/>
  <c r="K12" i="27"/>
  <c r="K11" i="27"/>
  <c r="K119" i="27" s="1"/>
  <c r="M119" i="27" s="1"/>
  <c r="H12" i="27"/>
  <c r="M12" i="27"/>
  <c r="G12" i="27"/>
  <c r="F12" i="27"/>
  <c r="E12" i="27"/>
  <c r="L11" i="27"/>
  <c r="H11" i="27"/>
  <c r="G11" i="27"/>
  <c r="O11" i="27" s="1"/>
  <c r="F11" i="27"/>
  <c r="E11" i="27"/>
  <c r="L109" i="24"/>
  <c r="Y109" i="24" s="1"/>
  <c r="O109" i="54"/>
  <c r="K109" i="24"/>
  <c r="I109" i="24"/>
  <c r="H109" i="24"/>
  <c r="M109" i="24"/>
  <c r="G109" i="24"/>
  <c r="O109" i="24"/>
  <c r="F109" i="24"/>
  <c r="N109" i="24"/>
  <c r="E109" i="24"/>
  <c r="L108" i="24"/>
  <c r="K108" i="24"/>
  <c r="I108" i="24"/>
  <c r="H108" i="24"/>
  <c r="M108" i="24"/>
  <c r="G108" i="24"/>
  <c r="O108" i="24"/>
  <c r="F108" i="24"/>
  <c r="N108" i="24"/>
  <c r="E108" i="24"/>
  <c r="L107" i="24"/>
  <c r="Y107" i="24" s="1"/>
  <c r="K107" i="24"/>
  <c r="I107" i="24"/>
  <c r="H107" i="24"/>
  <c r="M107" i="24" s="1"/>
  <c r="G107" i="24"/>
  <c r="O107" i="24" s="1"/>
  <c r="F107" i="24"/>
  <c r="N107" i="24" s="1"/>
  <c r="E107" i="24"/>
  <c r="L106" i="24"/>
  <c r="K106" i="24"/>
  <c r="I106" i="24"/>
  <c r="H106" i="24"/>
  <c r="M106" i="24" s="1"/>
  <c r="G106" i="24"/>
  <c r="O106" i="24" s="1"/>
  <c r="F106" i="24"/>
  <c r="N106" i="24" s="1"/>
  <c r="E106" i="24"/>
  <c r="L105" i="24"/>
  <c r="Y105" i="24"/>
  <c r="K105" i="24"/>
  <c r="I105" i="24"/>
  <c r="H105" i="24"/>
  <c r="M105" i="24"/>
  <c r="G105" i="24"/>
  <c r="O105" i="24"/>
  <c r="F105" i="24"/>
  <c r="N105" i="24"/>
  <c r="E105" i="24"/>
  <c r="L104" i="24"/>
  <c r="K104" i="24"/>
  <c r="I104" i="24"/>
  <c r="H104" i="24"/>
  <c r="M104" i="24"/>
  <c r="G104" i="24"/>
  <c r="O104" i="24"/>
  <c r="F104" i="24"/>
  <c r="N104" i="24"/>
  <c r="E104" i="24"/>
  <c r="L103" i="24"/>
  <c r="K103" i="24"/>
  <c r="I103" i="24"/>
  <c r="H103" i="24"/>
  <c r="M103" i="24"/>
  <c r="G103" i="24"/>
  <c r="O103" i="24"/>
  <c r="F103" i="24"/>
  <c r="N103" i="24"/>
  <c r="E103" i="24"/>
  <c r="L102" i="24"/>
  <c r="K102" i="24"/>
  <c r="I102" i="24"/>
  <c r="H102" i="24"/>
  <c r="M102" i="24"/>
  <c r="G102" i="24"/>
  <c r="O102" i="24"/>
  <c r="F102" i="24"/>
  <c r="N102" i="24"/>
  <c r="E102" i="24"/>
  <c r="L101" i="24"/>
  <c r="K101" i="24"/>
  <c r="I101" i="24"/>
  <c r="H101" i="24"/>
  <c r="M101" i="24"/>
  <c r="G101" i="24"/>
  <c r="O101" i="24"/>
  <c r="F101" i="24"/>
  <c r="N101" i="24"/>
  <c r="E101" i="24"/>
  <c r="L100" i="24"/>
  <c r="K100" i="24"/>
  <c r="I100" i="24"/>
  <c r="H100" i="24"/>
  <c r="M100" i="24"/>
  <c r="G100" i="24"/>
  <c r="O100" i="24"/>
  <c r="F100" i="24"/>
  <c r="N100" i="24"/>
  <c r="E100" i="24"/>
  <c r="L99" i="24"/>
  <c r="Y99" i="24" s="1"/>
  <c r="K99" i="24"/>
  <c r="I99" i="24"/>
  <c r="H99" i="24"/>
  <c r="M99" i="24" s="1"/>
  <c r="G99" i="24"/>
  <c r="O99" i="24" s="1"/>
  <c r="F99" i="24"/>
  <c r="N99" i="24" s="1"/>
  <c r="E99" i="24"/>
  <c r="L98" i="24"/>
  <c r="Z98" i="24" s="1"/>
  <c r="K98" i="24"/>
  <c r="I98" i="24"/>
  <c r="H98" i="24"/>
  <c r="M98" i="24"/>
  <c r="G98" i="24"/>
  <c r="O98" i="24"/>
  <c r="F98" i="24"/>
  <c r="N98" i="24"/>
  <c r="E98" i="24"/>
  <c r="L97" i="24"/>
  <c r="Z97" i="24" s="1"/>
  <c r="K97" i="24"/>
  <c r="I97" i="24"/>
  <c r="H97" i="24"/>
  <c r="M97" i="24" s="1"/>
  <c r="G97" i="24"/>
  <c r="O97" i="24" s="1"/>
  <c r="F97" i="24"/>
  <c r="E97" i="24"/>
  <c r="L96" i="24"/>
  <c r="O96" i="54" s="1"/>
  <c r="K96" i="24"/>
  <c r="I96" i="24"/>
  <c r="H96" i="24"/>
  <c r="M96" i="24" s="1"/>
  <c r="G96" i="24"/>
  <c r="O96" i="24" s="1"/>
  <c r="F96" i="24"/>
  <c r="N96" i="24" s="1"/>
  <c r="E96" i="24"/>
  <c r="L95" i="24"/>
  <c r="K95" i="24"/>
  <c r="I95" i="24"/>
  <c r="H95" i="24"/>
  <c r="M95" i="24" s="1"/>
  <c r="G95" i="24"/>
  <c r="O95" i="24" s="1"/>
  <c r="F95" i="24"/>
  <c r="N95" i="24" s="1"/>
  <c r="E95" i="24"/>
  <c r="L94" i="24"/>
  <c r="O94" i="54"/>
  <c r="K94" i="24"/>
  <c r="I94" i="24"/>
  <c r="H94" i="24"/>
  <c r="G94" i="24"/>
  <c r="O94" i="24" s="1"/>
  <c r="M94" i="24"/>
  <c r="F94" i="24"/>
  <c r="E94" i="24"/>
  <c r="L93" i="24"/>
  <c r="Z93" i="24" s="1"/>
  <c r="K93" i="24"/>
  <c r="I93" i="24"/>
  <c r="H93" i="24"/>
  <c r="M93" i="24"/>
  <c r="G93" i="24"/>
  <c r="O93" i="24"/>
  <c r="F93" i="24"/>
  <c r="N93" i="24"/>
  <c r="E93" i="24"/>
  <c r="L92" i="24"/>
  <c r="K92" i="24"/>
  <c r="I92" i="24"/>
  <c r="H92" i="24"/>
  <c r="M92" i="24"/>
  <c r="G92" i="24"/>
  <c r="F92" i="24"/>
  <c r="N92" i="24" s="1"/>
  <c r="E92" i="24"/>
  <c r="L91" i="24"/>
  <c r="O91" i="54"/>
  <c r="K91" i="24"/>
  <c r="I91" i="24"/>
  <c r="H91" i="24"/>
  <c r="M91" i="24"/>
  <c r="G91" i="24"/>
  <c r="O91" i="24"/>
  <c r="F91" i="24"/>
  <c r="N91" i="24"/>
  <c r="E91" i="24"/>
  <c r="L90" i="24"/>
  <c r="Y90" i="24" s="1"/>
  <c r="K90" i="24"/>
  <c r="I90" i="24"/>
  <c r="H90" i="24"/>
  <c r="M90" i="24" s="1"/>
  <c r="G90" i="24"/>
  <c r="F90" i="24"/>
  <c r="N90" i="24"/>
  <c r="E90" i="24"/>
  <c r="L89" i="24"/>
  <c r="K89" i="24"/>
  <c r="I89" i="24"/>
  <c r="H89" i="24"/>
  <c r="M89" i="24"/>
  <c r="G89" i="24"/>
  <c r="O89" i="24"/>
  <c r="F89" i="24"/>
  <c r="N89" i="24"/>
  <c r="E89" i="24"/>
  <c r="L88" i="24"/>
  <c r="K88" i="24"/>
  <c r="I88" i="24"/>
  <c r="H88" i="24"/>
  <c r="F88" i="24"/>
  <c r="N88" i="24" s="1"/>
  <c r="M88" i="24"/>
  <c r="G88" i="24"/>
  <c r="E88" i="24"/>
  <c r="L86" i="24"/>
  <c r="K86" i="24"/>
  <c r="J86" i="24"/>
  <c r="I86" i="24"/>
  <c r="H86" i="24"/>
  <c r="M86" i="24"/>
  <c r="G86" i="24"/>
  <c r="O86" i="24"/>
  <c r="F86" i="24"/>
  <c r="N86" i="24"/>
  <c r="E86" i="24"/>
  <c r="L82" i="24"/>
  <c r="Y82" i="24" s="1"/>
  <c r="K82" i="24"/>
  <c r="J82" i="24"/>
  <c r="I82" i="24"/>
  <c r="H82" i="24"/>
  <c r="M82" i="24"/>
  <c r="G82" i="24"/>
  <c r="F82" i="24"/>
  <c r="E82" i="24"/>
  <c r="L40" i="24"/>
  <c r="Y40" i="24" s="1"/>
  <c r="K40" i="24"/>
  <c r="Z40" i="24"/>
  <c r="J40" i="24"/>
  <c r="I40" i="24"/>
  <c r="H40" i="24"/>
  <c r="M40" i="24" s="1"/>
  <c r="G40" i="24"/>
  <c r="O40" i="24" s="1"/>
  <c r="F40" i="24"/>
  <c r="N40" i="24" s="1"/>
  <c r="E40" i="24"/>
  <c r="L42" i="24"/>
  <c r="Z42" i="24" s="1"/>
  <c r="K42" i="24"/>
  <c r="J42" i="24"/>
  <c r="I42" i="24"/>
  <c r="H42" i="24"/>
  <c r="M42" i="24" s="1"/>
  <c r="G42" i="24"/>
  <c r="O42" i="24" s="1"/>
  <c r="F42" i="24"/>
  <c r="N42" i="24" s="1"/>
  <c r="E42" i="24"/>
  <c r="L62" i="24"/>
  <c r="Y62" i="24"/>
  <c r="K62" i="24"/>
  <c r="J62" i="24"/>
  <c r="I62" i="24"/>
  <c r="H62" i="24"/>
  <c r="M62" i="24" s="1"/>
  <c r="G62" i="24"/>
  <c r="O62" i="24" s="1"/>
  <c r="F62" i="24"/>
  <c r="N62" i="24" s="1"/>
  <c r="E62" i="24"/>
  <c r="L39" i="24"/>
  <c r="K39" i="24"/>
  <c r="J39" i="24"/>
  <c r="I39" i="24"/>
  <c r="H39" i="24"/>
  <c r="G39" i="24"/>
  <c r="F39" i="24"/>
  <c r="E39" i="24"/>
  <c r="Y36" i="24"/>
  <c r="O36" i="24"/>
  <c r="M36" i="24"/>
  <c r="K36" i="24"/>
  <c r="Z36" i="24" s="1"/>
  <c r="F36" i="24"/>
  <c r="N36" i="24" s="1"/>
  <c r="L37" i="24"/>
  <c r="K37" i="24"/>
  <c r="Z37" i="24"/>
  <c r="J37" i="24"/>
  <c r="I37" i="24"/>
  <c r="H37" i="24"/>
  <c r="M37" i="24"/>
  <c r="G37" i="24"/>
  <c r="F37" i="24"/>
  <c r="E37" i="24"/>
  <c r="L71" i="24"/>
  <c r="K71" i="24"/>
  <c r="J71" i="24"/>
  <c r="I71" i="24"/>
  <c r="H71" i="24"/>
  <c r="O71" i="24" s="1"/>
  <c r="G71" i="24"/>
  <c r="F71" i="24"/>
  <c r="E71" i="24"/>
  <c r="L77" i="24"/>
  <c r="Y77" i="24"/>
  <c r="K77" i="24"/>
  <c r="Z77" i="24"/>
  <c r="J77" i="24"/>
  <c r="I77" i="24"/>
  <c r="H77" i="24"/>
  <c r="M77" i="24"/>
  <c r="G77" i="24"/>
  <c r="O77" i="24"/>
  <c r="F77" i="24"/>
  <c r="N77" i="24"/>
  <c r="E77" i="24"/>
  <c r="L38" i="24"/>
  <c r="K38" i="24"/>
  <c r="J38" i="24"/>
  <c r="I38" i="24"/>
  <c r="H38" i="24"/>
  <c r="M38" i="24" s="1"/>
  <c r="G38" i="24"/>
  <c r="O38" i="24" s="1"/>
  <c r="F38" i="24"/>
  <c r="N38" i="24" s="1"/>
  <c r="E38" i="24"/>
  <c r="L51" i="24"/>
  <c r="K51" i="24"/>
  <c r="J51" i="24"/>
  <c r="I51" i="24"/>
  <c r="H51" i="24"/>
  <c r="M51" i="24"/>
  <c r="G51" i="24"/>
  <c r="F51" i="24"/>
  <c r="E51" i="24"/>
  <c r="L84" i="24"/>
  <c r="Y84" i="24" s="1"/>
  <c r="K84" i="24"/>
  <c r="J84" i="24"/>
  <c r="I84" i="24"/>
  <c r="H84" i="24"/>
  <c r="M84" i="24" s="1"/>
  <c r="G84" i="24"/>
  <c r="O84" i="24" s="1"/>
  <c r="F84" i="24"/>
  <c r="E84" i="24"/>
  <c r="L44" i="24"/>
  <c r="Y44" i="24" s="1"/>
  <c r="K44" i="24"/>
  <c r="Z44" i="24"/>
  <c r="J44" i="24"/>
  <c r="I44" i="24"/>
  <c r="H44" i="24"/>
  <c r="M44" i="24" s="1"/>
  <c r="G44" i="24"/>
  <c r="O44" i="24" s="1"/>
  <c r="F44" i="24"/>
  <c r="E44" i="24"/>
  <c r="L23" i="24"/>
  <c r="K23" i="24"/>
  <c r="J23" i="24"/>
  <c r="I23" i="24"/>
  <c r="H23" i="24"/>
  <c r="G23" i="24"/>
  <c r="F23" i="24"/>
  <c r="E23" i="24"/>
  <c r="L18" i="24"/>
  <c r="Y18" i="24" s="1"/>
  <c r="K18" i="24"/>
  <c r="J18" i="24"/>
  <c r="I18" i="24"/>
  <c r="H18" i="24"/>
  <c r="M18" i="24"/>
  <c r="G18" i="24"/>
  <c r="O18" i="24"/>
  <c r="F18" i="24"/>
  <c r="E18" i="24"/>
  <c r="L20" i="24"/>
  <c r="K20" i="24"/>
  <c r="Z20" i="24" s="1"/>
  <c r="J20" i="24"/>
  <c r="I20" i="24"/>
  <c r="H20" i="24"/>
  <c r="M20" i="24" s="1"/>
  <c r="G20" i="24"/>
  <c r="O20" i="24" s="1"/>
  <c r="F20" i="24"/>
  <c r="E20" i="24"/>
  <c r="L19" i="24"/>
  <c r="K19" i="24"/>
  <c r="J19" i="24"/>
  <c r="I19" i="24"/>
  <c r="H19" i="24"/>
  <c r="M19" i="24" s="1"/>
  <c r="G19" i="24"/>
  <c r="F19" i="24"/>
  <c r="E19" i="24"/>
  <c r="L35" i="24"/>
  <c r="Y35" i="24"/>
  <c r="K35" i="24"/>
  <c r="Z35" i="24"/>
  <c r="J35" i="24"/>
  <c r="I35" i="24"/>
  <c r="H35" i="24"/>
  <c r="F35" i="24"/>
  <c r="N35" i="24" s="1"/>
  <c r="G35" i="24"/>
  <c r="E35" i="24"/>
  <c r="L72" i="24"/>
  <c r="Y72" i="24" s="1"/>
  <c r="K72" i="24"/>
  <c r="J72" i="24"/>
  <c r="I72" i="24"/>
  <c r="H72" i="24"/>
  <c r="M72" i="24"/>
  <c r="G72" i="24"/>
  <c r="O72" i="24"/>
  <c r="F72" i="24"/>
  <c r="E72" i="24"/>
  <c r="L83" i="24"/>
  <c r="Y83" i="24"/>
  <c r="K83" i="24"/>
  <c r="J83" i="24"/>
  <c r="I83" i="24"/>
  <c r="H83" i="24"/>
  <c r="G83" i="24"/>
  <c r="F83" i="24"/>
  <c r="E83" i="24"/>
  <c r="L52" i="24"/>
  <c r="K52" i="24"/>
  <c r="J52" i="24"/>
  <c r="I52" i="24"/>
  <c r="H52" i="24"/>
  <c r="M52" i="24" s="1"/>
  <c r="G52" i="24"/>
  <c r="F52" i="24"/>
  <c r="N52" i="24"/>
  <c r="E52" i="24"/>
  <c r="L25" i="24"/>
  <c r="Y25" i="24" s="1"/>
  <c r="K25" i="24"/>
  <c r="J25" i="24"/>
  <c r="I25" i="24"/>
  <c r="H25" i="24"/>
  <c r="M25" i="24"/>
  <c r="G25" i="24"/>
  <c r="O25" i="24"/>
  <c r="F25" i="24"/>
  <c r="N25" i="24"/>
  <c r="E25" i="24"/>
  <c r="L16" i="24"/>
  <c r="Y16" i="24" s="1"/>
  <c r="K16" i="24"/>
  <c r="J16" i="24"/>
  <c r="I16" i="24"/>
  <c r="H16" i="24"/>
  <c r="F16" i="24"/>
  <c r="N16" i="24" s="1"/>
  <c r="G16" i="24"/>
  <c r="E16" i="24"/>
  <c r="L54" i="24"/>
  <c r="Z54" i="24" s="1"/>
  <c r="K54" i="24"/>
  <c r="J54" i="24"/>
  <c r="I54" i="24"/>
  <c r="H54" i="24"/>
  <c r="M54" i="24"/>
  <c r="G54" i="24"/>
  <c r="O54" i="24"/>
  <c r="F54" i="24"/>
  <c r="E54" i="24"/>
  <c r="L61" i="24"/>
  <c r="Y61" i="24"/>
  <c r="K61" i="24"/>
  <c r="Z61" i="24"/>
  <c r="J61" i="24"/>
  <c r="I61" i="24"/>
  <c r="H61" i="24"/>
  <c r="F61" i="24"/>
  <c r="N61" i="24" s="1"/>
  <c r="M61" i="24"/>
  <c r="G61" i="24"/>
  <c r="O61" i="24"/>
  <c r="E61" i="24"/>
  <c r="L29" i="24"/>
  <c r="Z29" i="24" s="1"/>
  <c r="K29" i="24"/>
  <c r="J29" i="24"/>
  <c r="I29" i="24"/>
  <c r="H29" i="24"/>
  <c r="M29" i="24"/>
  <c r="G29" i="24"/>
  <c r="F29" i="24"/>
  <c r="N29" i="24" s="1"/>
  <c r="E29" i="24"/>
  <c r="L55" i="24"/>
  <c r="K55" i="24"/>
  <c r="J55" i="24"/>
  <c r="I55" i="24"/>
  <c r="H55" i="24"/>
  <c r="G55" i="24"/>
  <c r="O55" i="24" s="1"/>
  <c r="F55" i="24"/>
  <c r="E55" i="24"/>
  <c r="L67" i="24"/>
  <c r="Z67" i="24" s="1"/>
  <c r="K67" i="24"/>
  <c r="J67" i="24"/>
  <c r="I67" i="24"/>
  <c r="H67" i="24"/>
  <c r="M67" i="24" s="1"/>
  <c r="F67" i="24"/>
  <c r="N67" i="24"/>
  <c r="G67" i="24"/>
  <c r="O67" i="24" s="1"/>
  <c r="E67" i="24"/>
  <c r="L57" i="24"/>
  <c r="K57" i="24"/>
  <c r="Z57" i="24" s="1"/>
  <c r="Y57" i="24"/>
  <c r="J57" i="24"/>
  <c r="I57" i="24"/>
  <c r="H57" i="24"/>
  <c r="G57" i="24"/>
  <c r="F57" i="24"/>
  <c r="E57" i="24"/>
  <c r="L27" i="24"/>
  <c r="Y27" i="24"/>
  <c r="K27" i="24"/>
  <c r="J27" i="24"/>
  <c r="I27" i="24"/>
  <c r="H27" i="24"/>
  <c r="M27" i="24" s="1"/>
  <c r="G27" i="24"/>
  <c r="O27" i="24" s="1"/>
  <c r="F27" i="24"/>
  <c r="E27" i="24"/>
  <c r="L48" i="24"/>
  <c r="Y48" i="24" s="1"/>
  <c r="K48" i="24"/>
  <c r="J48" i="24"/>
  <c r="I48" i="24"/>
  <c r="H48" i="24"/>
  <c r="M48" i="24"/>
  <c r="G48" i="24"/>
  <c r="O48" i="24"/>
  <c r="F48" i="24"/>
  <c r="E48" i="24"/>
  <c r="L14" i="24"/>
  <c r="Y14" i="24"/>
  <c r="K14" i="24"/>
  <c r="J14" i="24"/>
  <c r="I14" i="24"/>
  <c r="H14" i="24"/>
  <c r="G14" i="24"/>
  <c r="F14" i="24"/>
  <c r="E14" i="24"/>
  <c r="L13" i="24"/>
  <c r="Y13" i="24" s="1"/>
  <c r="K13" i="24"/>
  <c r="J13" i="24"/>
  <c r="I13" i="24"/>
  <c r="H13" i="24"/>
  <c r="M13" i="24"/>
  <c r="G13" i="24"/>
  <c r="O13" i="24"/>
  <c r="F13" i="24"/>
  <c r="N13" i="24"/>
  <c r="E13" i="24"/>
  <c r="Z28" i="24"/>
  <c r="Y28" i="24"/>
  <c r="O28" i="24"/>
  <c r="M28" i="24"/>
  <c r="F28" i="24"/>
  <c r="N28" i="24" s="1"/>
  <c r="L85" i="24"/>
  <c r="Y85" i="24" s="1"/>
  <c r="K85" i="24"/>
  <c r="J85" i="24"/>
  <c r="I85" i="24"/>
  <c r="H85" i="24"/>
  <c r="M85" i="24"/>
  <c r="G85" i="24"/>
  <c r="O85" i="24"/>
  <c r="F85" i="24"/>
  <c r="E85" i="24"/>
  <c r="L32" i="24"/>
  <c r="Y32" i="24"/>
  <c r="K32" i="24"/>
  <c r="Z32" i="24"/>
  <c r="J32" i="24"/>
  <c r="I32" i="24"/>
  <c r="H32" i="24"/>
  <c r="M32" i="24"/>
  <c r="G32" i="24"/>
  <c r="F32" i="24"/>
  <c r="E32" i="24"/>
  <c r="L30" i="24"/>
  <c r="K30" i="24"/>
  <c r="J30" i="24"/>
  <c r="I30" i="24"/>
  <c r="H30" i="24"/>
  <c r="M30" i="24" s="1"/>
  <c r="G30" i="24"/>
  <c r="O30" i="24"/>
  <c r="F30" i="24"/>
  <c r="N30" i="24" s="1"/>
  <c r="E30" i="24"/>
  <c r="L53" i="24"/>
  <c r="K53" i="24"/>
  <c r="J53" i="24"/>
  <c r="I53" i="24"/>
  <c r="H53" i="24"/>
  <c r="G53" i="24"/>
  <c r="F53" i="24"/>
  <c r="E53" i="24"/>
  <c r="L43" i="24"/>
  <c r="Y43" i="24"/>
  <c r="K43" i="24"/>
  <c r="Z43" i="24"/>
  <c r="J43" i="24"/>
  <c r="I43" i="24"/>
  <c r="H43" i="24"/>
  <c r="M43" i="24"/>
  <c r="G43" i="24"/>
  <c r="F43" i="24"/>
  <c r="E43" i="24"/>
  <c r="L11" i="24"/>
  <c r="Y11" i="24" s="1"/>
  <c r="K11" i="24"/>
  <c r="J11" i="24"/>
  <c r="I11" i="24"/>
  <c r="H11" i="24"/>
  <c r="M11" i="24"/>
  <c r="G11" i="24"/>
  <c r="O11" i="24"/>
  <c r="F11" i="24"/>
  <c r="E11" i="24"/>
  <c r="L68" i="24"/>
  <c r="Z68" i="24" s="1"/>
  <c r="K68" i="24"/>
  <c r="J68" i="24"/>
  <c r="I68" i="24"/>
  <c r="H68" i="24"/>
  <c r="M68" i="24" s="1"/>
  <c r="G68" i="24"/>
  <c r="F68" i="24"/>
  <c r="E68" i="24"/>
  <c r="L78" i="24"/>
  <c r="Y78" i="24"/>
  <c r="K78" i="24"/>
  <c r="J78" i="24"/>
  <c r="I78" i="24"/>
  <c r="H78" i="24"/>
  <c r="M78" i="24" s="1"/>
  <c r="G78" i="24"/>
  <c r="F78" i="24"/>
  <c r="N78" i="24"/>
  <c r="E78" i="24"/>
  <c r="L47" i="24"/>
  <c r="K47" i="24"/>
  <c r="J47" i="24"/>
  <c r="I47" i="24"/>
  <c r="H47" i="24"/>
  <c r="M47" i="24" s="1"/>
  <c r="G47" i="24"/>
  <c r="O47" i="24" s="1"/>
  <c r="F47" i="24"/>
  <c r="N47" i="24" s="1"/>
  <c r="E47" i="24"/>
  <c r="L81" i="24"/>
  <c r="Z81" i="24" s="1"/>
  <c r="K81" i="24"/>
  <c r="J81" i="24"/>
  <c r="I81" i="24"/>
  <c r="H81" i="24"/>
  <c r="M81" i="24" s="1"/>
  <c r="G81" i="24"/>
  <c r="F81" i="24"/>
  <c r="E81" i="24"/>
  <c r="L26" i="24"/>
  <c r="K26" i="24"/>
  <c r="J26" i="24"/>
  <c r="I26" i="24"/>
  <c r="H26" i="24"/>
  <c r="M26" i="24" s="1"/>
  <c r="G26" i="24"/>
  <c r="F26" i="24"/>
  <c r="E26" i="24"/>
  <c r="L33" i="24"/>
  <c r="Y33" i="24"/>
  <c r="K33" i="24"/>
  <c r="Z33" i="24"/>
  <c r="J33" i="24"/>
  <c r="I33" i="24"/>
  <c r="H33" i="24"/>
  <c r="M33" i="24"/>
  <c r="G33" i="24"/>
  <c r="O33" i="24"/>
  <c r="F33" i="24"/>
  <c r="E33" i="24"/>
  <c r="L56" i="24"/>
  <c r="Y56" i="24"/>
  <c r="K56" i="24"/>
  <c r="J56" i="24"/>
  <c r="I56" i="24"/>
  <c r="H56" i="24"/>
  <c r="M56" i="24" s="1"/>
  <c r="G56" i="24"/>
  <c r="F56" i="24"/>
  <c r="E56" i="24"/>
  <c r="L31" i="24"/>
  <c r="K31" i="24"/>
  <c r="J31" i="24"/>
  <c r="I31" i="24"/>
  <c r="H31" i="24"/>
  <c r="M31" i="24" s="1"/>
  <c r="G31" i="24"/>
  <c r="O31" i="24" s="1"/>
  <c r="F31" i="24"/>
  <c r="E31" i="24"/>
  <c r="L41" i="24"/>
  <c r="K41" i="24"/>
  <c r="J41" i="24"/>
  <c r="I41" i="24"/>
  <c r="H41" i="24"/>
  <c r="M41" i="24" s="1"/>
  <c r="G41" i="24"/>
  <c r="F41" i="24"/>
  <c r="E41" i="24"/>
  <c r="L50" i="24"/>
  <c r="K50" i="24"/>
  <c r="Z50" i="24" s="1"/>
  <c r="Y50" i="24"/>
  <c r="J50" i="24"/>
  <c r="I50" i="24"/>
  <c r="H50" i="24"/>
  <c r="G50" i="24"/>
  <c r="F50" i="24"/>
  <c r="E50" i="24"/>
  <c r="L70" i="24"/>
  <c r="K70" i="24"/>
  <c r="J70" i="24"/>
  <c r="I70" i="24"/>
  <c r="H70" i="24"/>
  <c r="M70" i="24"/>
  <c r="G70" i="24"/>
  <c r="F70" i="24"/>
  <c r="E70" i="24"/>
  <c r="L17" i="24"/>
  <c r="L12" i="24"/>
  <c r="L15" i="24"/>
  <c r="L114" i="24" s="1"/>
  <c r="N114" i="24" s="1"/>
  <c r="L21" i="24"/>
  <c r="L22" i="24"/>
  <c r="L24" i="24"/>
  <c r="L34" i="24"/>
  <c r="L45" i="24"/>
  <c r="L46" i="24"/>
  <c r="Y46" i="24" s="1"/>
  <c r="L49" i="24"/>
  <c r="L58" i="24"/>
  <c r="L59" i="24"/>
  <c r="L60" i="24"/>
  <c r="L63" i="24"/>
  <c r="L64" i="24"/>
  <c r="L65" i="24"/>
  <c r="L66" i="24"/>
  <c r="Z66" i="24" s="1"/>
  <c r="L69" i="24"/>
  <c r="L73" i="24"/>
  <c r="L74" i="24"/>
  <c r="L75" i="24"/>
  <c r="L76" i="24"/>
  <c r="L79" i="24"/>
  <c r="L80" i="24"/>
  <c r="L87" i="24"/>
  <c r="K17" i="24"/>
  <c r="J17" i="24"/>
  <c r="I17" i="24"/>
  <c r="H17" i="24"/>
  <c r="M17" i="24" s="1"/>
  <c r="G17" i="24"/>
  <c r="F17" i="24"/>
  <c r="E17" i="24"/>
  <c r="K22" i="24"/>
  <c r="Z22" i="24"/>
  <c r="J22" i="24"/>
  <c r="I22" i="24"/>
  <c r="H22" i="24"/>
  <c r="M22" i="24"/>
  <c r="G22" i="24"/>
  <c r="O22" i="24"/>
  <c r="F22" i="24"/>
  <c r="N22" i="24"/>
  <c r="E22" i="24"/>
  <c r="Y45" i="24"/>
  <c r="K45" i="24"/>
  <c r="J45" i="24"/>
  <c r="I45" i="24"/>
  <c r="H45" i="24"/>
  <c r="G45" i="24"/>
  <c r="F45" i="24"/>
  <c r="E45" i="24"/>
  <c r="K24" i="24"/>
  <c r="J24" i="24"/>
  <c r="I24" i="24"/>
  <c r="H24" i="24"/>
  <c r="M24" i="24"/>
  <c r="G24" i="24"/>
  <c r="O24" i="24"/>
  <c r="F24" i="24"/>
  <c r="N24" i="24"/>
  <c r="E24" i="24"/>
  <c r="Y65" i="24"/>
  <c r="K65" i="24"/>
  <c r="Z65" i="24"/>
  <c r="J65" i="24"/>
  <c r="I65" i="24"/>
  <c r="H65" i="24"/>
  <c r="M65" i="24"/>
  <c r="G65" i="24"/>
  <c r="O65" i="24"/>
  <c r="F65" i="24"/>
  <c r="E65" i="24"/>
  <c r="K46" i="24"/>
  <c r="J46" i="24"/>
  <c r="I46" i="24"/>
  <c r="H46" i="24"/>
  <c r="M46" i="24"/>
  <c r="G46" i="24"/>
  <c r="F46" i="24"/>
  <c r="E46" i="24"/>
  <c r="K79" i="24"/>
  <c r="J79" i="24"/>
  <c r="I79" i="24"/>
  <c r="H79" i="24"/>
  <c r="M79" i="24"/>
  <c r="G79" i="24"/>
  <c r="O79" i="24"/>
  <c r="F79" i="24"/>
  <c r="N79" i="24"/>
  <c r="E79" i="24"/>
  <c r="Y15" i="24"/>
  <c r="K15" i="24"/>
  <c r="J15" i="24"/>
  <c r="I15" i="24"/>
  <c r="H15" i="24"/>
  <c r="M15" i="24" s="1"/>
  <c r="G15" i="24"/>
  <c r="O15" i="24" s="1"/>
  <c r="F15" i="24"/>
  <c r="E15" i="24"/>
  <c r="K59" i="24"/>
  <c r="J59" i="24"/>
  <c r="I59" i="24"/>
  <c r="H59" i="24"/>
  <c r="M59" i="24" s="1"/>
  <c r="G59" i="24"/>
  <c r="O59" i="24" s="1"/>
  <c r="F59" i="24"/>
  <c r="E59" i="24"/>
  <c r="K69" i="24"/>
  <c r="Z69" i="24" s="1"/>
  <c r="J69" i="24"/>
  <c r="I69" i="24"/>
  <c r="H69" i="24"/>
  <c r="M69" i="24" s="1"/>
  <c r="G69" i="24"/>
  <c r="F69" i="24"/>
  <c r="N69" i="24"/>
  <c r="E69" i="24"/>
  <c r="K80" i="24"/>
  <c r="J80" i="24"/>
  <c r="I80" i="24"/>
  <c r="H80" i="24"/>
  <c r="M80" i="24"/>
  <c r="G80" i="24"/>
  <c r="F80" i="24"/>
  <c r="N80" i="24" s="1"/>
  <c r="E80" i="24"/>
  <c r="Y74" i="24"/>
  <c r="K74" i="24"/>
  <c r="J74" i="24"/>
  <c r="I74" i="24"/>
  <c r="H74" i="24"/>
  <c r="M74" i="24"/>
  <c r="G74" i="24"/>
  <c r="O74" i="24"/>
  <c r="F74" i="24"/>
  <c r="N74" i="24"/>
  <c r="E74" i="24"/>
  <c r="Y21" i="24"/>
  <c r="K21" i="24"/>
  <c r="J21" i="24"/>
  <c r="I21" i="24"/>
  <c r="H21" i="24"/>
  <c r="G21" i="24"/>
  <c r="F21" i="24"/>
  <c r="E21" i="24"/>
  <c r="K66" i="24"/>
  <c r="J66" i="24"/>
  <c r="I66" i="24"/>
  <c r="H66" i="24"/>
  <c r="M66" i="24" s="1"/>
  <c r="G66" i="24"/>
  <c r="O66" i="24" s="1"/>
  <c r="F66" i="24"/>
  <c r="N66" i="24"/>
  <c r="E66" i="24"/>
  <c r="Y73" i="24"/>
  <c r="K73" i="24"/>
  <c r="Z73" i="24"/>
  <c r="J73" i="24"/>
  <c r="I73" i="24"/>
  <c r="H73" i="24"/>
  <c r="F73" i="24"/>
  <c r="N73" i="24" s="1"/>
  <c r="M73" i="24"/>
  <c r="G73" i="24"/>
  <c r="E73" i="24"/>
  <c r="K34" i="24"/>
  <c r="J34" i="24"/>
  <c r="I34" i="24"/>
  <c r="H34" i="24"/>
  <c r="M34" i="24" s="1"/>
  <c r="G34" i="24"/>
  <c r="O34" i="24" s="1"/>
  <c r="F34" i="24"/>
  <c r="E34" i="24"/>
  <c r="K75" i="24"/>
  <c r="J75" i="24"/>
  <c r="I75" i="24"/>
  <c r="H75" i="24"/>
  <c r="M75" i="24" s="1"/>
  <c r="G75" i="24"/>
  <c r="O75" i="24" s="1"/>
  <c r="F75" i="24"/>
  <c r="E75" i="24"/>
  <c r="Y76" i="24"/>
  <c r="K76" i="24"/>
  <c r="J76" i="24"/>
  <c r="I76" i="24"/>
  <c r="H76" i="24"/>
  <c r="N76" i="24" s="1"/>
  <c r="G76" i="24"/>
  <c r="F76" i="24"/>
  <c r="E76" i="24"/>
  <c r="K12" i="24"/>
  <c r="J12" i="24"/>
  <c r="I12" i="24"/>
  <c r="H12" i="24"/>
  <c r="M12" i="24" s="1"/>
  <c r="G12" i="24"/>
  <c r="F12" i="24"/>
  <c r="E12" i="24"/>
  <c r="K49" i="24"/>
  <c r="J49" i="24"/>
  <c r="I49" i="24"/>
  <c r="H49" i="24"/>
  <c r="M49" i="24" s="1"/>
  <c r="G49" i="24"/>
  <c r="O49" i="24" s="1"/>
  <c r="F49" i="24"/>
  <c r="N49" i="24"/>
  <c r="E49" i="24"/>
  <c r="K63" i="24"/>
  <c r="Z63" i="24" s="1"/>
  <c r="J63" i="24"/>
  <c r="I63" i="24"/>
  <c r="H63" i="24"/>
  <c r="M63" i="24" s="1"/>
  <c r="G63" i="24"/>
  <c r="O63" i="24" s="1"/>
  <c r="F63" i="24"/>
  <c r="N63" i="24" s="1"/>
  <c r="E63" i="24"/>
  <c r="K64" i="24"/>
  <c r="Z64" i="24"/>
  <c r="J64" i="24"/>
  <c r="I64" i="24"/>
  <c r="H64" i="24"/>
  <c r="M64" i="24"/>
  <c r="G64" i="24"/>
  <c r="O64" i="24"/>
  <c r="F64" i="24"/>
  <c r="E64" i="24"/>
  <c r="Y58" i="24"/>
  <c r="K58" i="24"/>
  <c r="J58" i="24"/>
  <c r="I58" i="24"/>
  <c r="H58" i="24"/>
  <c r="M58" i="24"/>
  <c r="G58" i="24"/>
  <c r="F58" i="24"/>
  <c r="E58" i="24"/>
  <c r="Y60" i="24"/>
  <c r="K60" i="24"/>
  <c r="J60" i="24"/>
  <c r="I60" i="24"/>
  <c r="H60" i="24"/>
  <c r="M60" i="24" s="1"/>
  <c r="G60" i="24"/>
  <c r="F60" i="24"/>
  <c r="N60" i="24" s="1"/>
  <c r="E60" i="24"/>
  <c r="K87" i="24"/>
  <c r="J87" i="24"/>
  <c r="I87" i="24"/>
  <c r="H87" i="24"/>
  <c r="M87" i="24" s="1"/>
  <c r="G87" i="24"/>
  <c r="O87" i="24" s="1"/>
  <c r="F87" i="24"/>
  <c r="N87" i="24"/>
  <c r="E87" i="24"/>
  <c r="O88" i="24"/>
  <c r="O92" i="24"/>
  <c r="N97" i="24"/>
  <c r="N82" i="24"/>
  <c r="Z100" i="24"/>
  <c r="O56" i="27"/>
  <c r="O59" i="27"/>
  <c r="O64" i="27"/>
  <c r="N86" i="27"/>
  <c r="O69" i="24"/>
  <c r="O46" i="24"/>
  <c r="O17" i="24"/>
  <c r="N72" i="24"/>
  <c r="O90" i="24"/>
  <c r="N94" i="27"/>
  <c r="N59" i="24"/>
  <c r="Z94" i="24"/>
  <c r="O29" i="27"/>
  <c r="O30" i="27"/>
  <c r="N68" i="27"/>
  <c r="N78" i="27"/>
  <c r="O94" i="27"/>
  <c r="N97" i="27"/>
  <c r="O92" i="27"/>
  <c r="N36" i="27"/>
  <c r="N37" i="27"/>
  <c r="O50" i="24"/>
  <c r="O41" i="24"/>
  <c r="O26" i="24"/>
  <c r="O78" i="24"/>
  <c r="N71" i="27"/>
  <c r="N72" i="27"/>
  <c r="Z78" i="24"/>
  <c r="Z37" i="27"/>
  <c r="Z64" i="27"/>
  <c r="Z68" i="27"/>
  <c r="Z72" i="27"/>
  <c r="N65" i="27"/>
  <c r="N69" i="27"/>
  <c r="Y57" i="27"/>
  <c r="Z92" i="24"/>
  <c r="N41" i="24"/>
  <c r="N26" i="24"/>
  <c r="O86" i="27"/>
  <c r="N19" i="24"/>
  <c r="O19" i="24"/>
  <c r="O65" i="27"/>
  <c r="O12" i="24"/>
  <c r="N27" i="24"/>
  <c r="O37" i="24"/>
  <c r="Y94" i="24"/>
  <c r="O95" i="54"/>
  <c r="Y97" i="24"/>
  <c r="O97" i="54"/>
  <c r="O99" i="54"/>
  <c r="Z101" i="24"/>
  <c r="Z105" i="24"/>
  <c r="N29" i="27"/>
  <c r="Z29" i="27"/>
  <c r="N44" i="27"/>
  <c r="Z50" i="27"/>
  <c r="Z51" i="27"/>
  <c r="O54" i="27"/>
  <c r="O14" i="24"/>
  <c r="Z27" i="24"/>
  <c r="O29" i="24"/>
  <c r="Z89" i="24"/>
  <c r="Z91" i="24"/>
  <c r="Y98" i="24"/>
  <c r="O98" i="54"/>
  <c r="Y100" i="24"/>
  <c r="O100" i="54"/>
  <c r="Y101" i="24"/>
  <c r="O101" i="54"/>
  <c r="Y103" i="24"/>
  <c r="O105" i="54"/>
  <c r="O107" i="54"/>
  <c r="O14" i="27"/>
  <c r="O16" i="27"/>
  <c r="O17" i="27"/>
  <c r="O23" i="27"/>
  <c r="O38" i="27"/>
  <c r="Z38" i="27"/>
  <c r="O44" i="27"/>
  <c r="O80" i="27"/>
  <c r="Z80" i="27"/>
  <c r="Y89" i="24"/>
  <c r="O89" i="54"/>
  <c r="O90" i="54"/>
  <c r="Y91" i="24"/>
  <c r="Y92" i="24"/>
  <c r="O92" i="54"/>
  <c r="Y102" i="24"/>
  <c r="O102" i="54"/>
  <c r="Y104" i="24"/>
  <c r="O108" i="54"/>
  <c r="Z102" i="27"/>
  <c r="Z52" i="24"/>
  <c r="N37" i="24"/>
  <c r="Y93" i="24"/>
  <c r="O93" i="54"/>
  <c r="N55" i="27"/>
  <c r="N57" i="27"/>
  <c r="Z84" i="27"/>
  <c r="Z107" i="27"/>
  <c r="N32" i="24"/>
  <c r="N85" i="24"/>
  <c r="Z13" i="24"/>
  <c r="Y29" i="24"/>
  <c r="Z90" i="24"/>
  <c r="Z96" i="24"/>
  <c r="O31" i="27"/>
  <c r="Z32" i="27"/>
  <c r="Y61" i="27"/>
  <c r="Z61" i="27"/>
  <c r="Y69" i="24"/>
  <c r="O35" i="24"/>
  <c r="M35" i="24"/>
  <c r="Z102" i="24"/>
  <c r="Z87" i="24"/>
  <c r="O60" i="24"/>
  <c r="O80" i="24"/>
  <c r="Y41" i="24"/>
  <c r="Z41" i="24"/>
  <c r="O67" i="27"/>
  <c r="Y101" i="27"/>
  <c r="Z106" i="27"/>
  <c r="Y106" i="27"/>
  <c r="Y84" i="27"/>
  <c r="Y90" i="27"/>
  <c r="Y91" i="27"/>
  <c r="Z91" i="27"/>
  <c r="Y95" i="27"/>
  <c r="Z95" i="27"/>
  <c r="Y96" i="27"/>
  <c r="Y99" i="27"/>
  <c r="Z99" i="27"/>
  <c r="Y21" i="27"/>
  <c r="Z21" i="27"/>
  <c r="O60" i="27"/>
  <c r="O75" i="27"/>
  <c r="O62" i="27"/>
  <c r="Z88" i="27"/>
  <c r="Z97" i="27"/>
  <c r="O73" i="24"/>
  <c r="Z45" i="24"/>
  <c r="N17" i="24"/>
  <c r="Z25" i="24"/>
  <c r="O82" i="24"/>
  <c r="Z109" i="24"/>
  <c r="N16" i="27"/>
  <c r="N19" i="27"/>
  <c r="N20" i="27"/>
  <c r="N21" i="27"/>
  <c r="O49" i="27"/>
  <c r="O66" i="27"/>
  <c r="Y69" i="27"/>
  <c r="Z82" i="27"/>
  <c r="O84" i="27"/>
  <c r="Z93" i="27"/>
  <c r="Z98" i="27"/>
  <c r="Z105" i="27"/>
  <c r="L111" i="30"/>
  <c r="Y66" i="24"/>
  <c r="Z59" i="24"/>
  <c r="Y59" i="24"/>
  <c r="Y68" i="24"/>
  <c r="Y38" i="24"/>
  <c r="Y42" i="24"/>
  <c r="Y64" i="24"/>
  <c r="Y63" i="24"/>
  <c r="N58" i="24"/>
  <c r="N64" i="24"/>
  <c r="Y81" i="24"/>
  <c r="Y30" i="24"/>
  <c r="Y54" i="24"/>
  <c r="Y52" i="24"/>
  <c r="M71" i="24"/>
  <c r="Y34" i="24"/>
  <c r="M50" i="24"/>
  <c r="N50" i="24"/>
  <c r="M55" i="24"/>
  <c r="N55" i="24"/>
  <c r="Z21" i="24"/>
  <c r="N46" i="24"/>
  <c r="N70" i="24"/>
  <c r="N81" i="24"/>
  <c r="N68" i="24"/>
  <c r="N18" i="24"/>
  <c r="N71" i="24"/>
  <c r="O58" i="24"/>
  <c r="Z24" i="24"/>
  <c r="O70" i="24"/>
  <c r="N33" i="24"/>
  <c r="O68" i="24"/>
  <c r="N48" i="24"/>
  <c r="N54" i="24"/>
  <c r="O52" i="24"/>
  <c r="Z62" i="24"/>
  <c r="Z17" i="27"/>
  <c r="N23" i="27"/>
  <c r="N24" i="27"/>
  <c r="N25" i="27"/>
  <c r="N30" i="27"/>
  <c r="N31" i="27"/>
  <c r="N32" i="27"/>
  <c r="O39" i="27"/>
  <c r="O45" i="27"/>
  <c r="N54" i="27"/>
  <c r="Z56" i="27"/>
  <c r="Z60" i="27"/>
  <c r="N64" i="27"/>
  <c r="Y66" i="27"/>
  <c r="Z73" i="27"/>
  <c r="O76" i="27"/>
  <c r="Z77" i="27"/>
  <c r="N79" i="27"/>
  <c r="N82" i="27"/>
  <c r="N12" i="27"/>
  <c r="N13" i="27"/>
  <c r="Z13" i="27"/>
  <c r="Z14" i="27"/>
  <c r="Z30" i="27"/>
  <c r="Y42" i="27"/>
  <c r="Z54" i="27"/>
  <c r="O12" i="27"/>
  <c r="O13" i="27"/>
  <c r="O21" i="27"/>
  <c r="O27" i="27"/>
  <c r="Z34" i="27"/>
  <c r="N35" i="27"/>
  <c r="N42" i="27"/>
  <c r="Z45" i="27"/>
  <c r="O55" i="27"/>
  <c r="N56" i="27"/>
  <c r="O69" i="27"/>
  <c r="Y70" i="27"/>
  <c r="O83" i="27"/>
  <c r="K117" i="27"/>
  <c r="M117" i="27"/>
  <c r="M78" i="27"/>
  <c r="F110" i="27"/>
  <c r="Z24" i="27"/>
  <c r="Z28" i="27"/>
  <c r="N43" i="27"/>
  <c r="Z46" i="27"/>
  <c r="M59" i="27"/>
  <c r="N59" i="27"/>
  <c r="Z59" i="27"/>
  <c r="Z74" i="27"/>
  <c r="M75" i="27"/>
  <c r="N75" i="27"/>
  <c r="N83" i="27"/>
  <c r="Z83" i="27"/>
  <c r="Z87" i="27"/>
  <c r="Z94" i="27"/>
  <c r="Y14" i="27"/>
  <c r="H110" i="27"/>
  <c r="Y19" i="27"/>
  <c r="Y23" i="27"/>
  <c r="Y27" i="27"/>
  <c r="Y31" i="27"/>
  <c r="Z43" i="27"/>
  <c r="M62" i="27"/>
  <c r="Z39" i="27"/>
  <c r="N46" i="27"/>
  <c r="M52" i="27"/>
  <c r="Z52" i="27"/>
  <c r="Z62" i="27"/>
  <c r="Z63" i="27"/>
  <c r="Y63" i="27"/>
  <c r="M79" i="27"/>
  <c r="O79" i="27"/>
  <c r="Y79" i="27"/>
  <c r="Z103" i="27"/>
  <c r="J114" i="27"/>
  <c r="Z44" i="27"/>
  <c r="N51" i="27"/>
  <c r="O61" i="27"/>
  <c r="Z67" i="27"/>
  <c r="N74" i="27"/>
  <c r="O87" i="27"/>
  <c r="Z100" i="27"/>
  <c r="Z104" i="27"/>
  <c r="Z55" i="27"/>
  <c r="Z71" i="27"/>
  <c r="Z76" i="24"/>
  <c r="Y20" i="24"/>
  <c r="N65" i="24"/>
  <c r="N31" i="24"/>
  <c r="Z14" i="24"/>
  <c r="Z48" i="24"/>
  <c r="Z83" i="24"/>
  <c r="Z15" i="24"/>
  <c r="Y87" i="24"/>
  <c r="N75" i="24"/>
  <c r="Y24" i="24"/>
  <c r="N56" i="24"/>
  <c r="O43" i="24"/>
  <c r="N53" i="24"/>
  <c r="Z55" i="24"/>
  <c r="Y55" i="24"/>
  <c r="Z18" i="24"/>
  <c r="Z85" i="24"/>
  <c r="N14" i="24"/>
  <c r="Z16" i="24"/>
  <c r="N20" i="24"/>
  <c r="N43" i="24"/>
  <c r="O32" i="24"/>
  <c r="Z72" i="24"/>
  <c r="N84" i="24"/>
  <c r="Y37" i="24"/>
  <c r="Z82" i="24"/>
  <c r="F10" i="14"/>
  <c r="G10" i="14"/>
  <c r="E10" i="14"/>
  <c r="L10" i="14" s="1"/>
  <c r="F11" i="14"/>
  <c r="M11" i="14" s="1"/>
  <c r="G11" i="14"/>
  <c r="F12" i="14"/>
  <c r="G12" i="14"/>
  <c r="M12" i="14" s="1"/>
  <c r="F13" i="14"/>
  <c r="G13" i="14"/>
  <c r="M13" i="14"/>
  <c r="F14" i="14"/>
  <c r="M14" i="14" s="1"/>
  <c r="G14" i="14"/>
  <c r="F15" i="14"/>
  <c r="M15" i="14" s="1"/>
  <c r="G15" i="14"/>
  <c r="F16" i="14"/>
  <c r="G16" i="14"/>
  <c r="M16" i="14" s="1"/>
  <c r="F17" i="14"/>
  <c r="G17" i="14"/>
  <c r="F18" i="14"/>
  <c r="M18" i="14" s="1"/>
  <c r="G18" i="14"/>
  <c r="F19" i="14"/>
  <c r="G19" i="14"/>
  <c r="M19" i="14" s="1"/>
  <c r="F20" i="14"/>
  <c r="G20" i="14"/>
  <c r="M20" i="14"/>
  <c r="F21" i="14"/>
  <c r="G21" i="14"/>
  <c r="F22" i="14"/>
  <c r="M22" i="14" s="1"/>
  <c r="G22" i="14"/>
  <c r="F23" i="14"/>
  <c r="M23" i="14" s="1"/>
  <c r="F24" i="14"/>
  <c r="G24" i="14"/>
  <c r="F25" i="14"/>
  <c r="G25" i="14"/>
  <c r="E25" i="14"/>
  <c r="L25" i="14" s="1"/>
  <c r="F26" i="14"/>
  <c r="G26" i="14"/>
  <c r="E26" i="14"/>
  <c r="L26" i="14" s="1"/>
  <c r="M26" i="14"/>
  <c r="F27" i="14"/>
  <c r="M27" i="14"/>
  <c r="F28" i="14"/>
  <c r="M28" i="14"/>
  <c r="F29" i="14"/>
  <c r="M29" i="14"/>
  <c r="F30" i="14"/>
  <c r="G30" i="14"/>
  <c r="M30" i="14" s="1"/>
  <c r="F31" i="14"/>
  <c r="M31" i="14" s="1"/>
  <c r="G31" i="14"/>
  <c r="F32" i="14"/>
  <c r="M32" i="14" s="1"/>
  <c r="G32" i="14"/>
  <c r="L32" i="14" s="1"/>
  <c r="F33" i="14"/>
  <c r="G33" i="14"/>
  <c r="F34" i="14"/>
  <c r="M34" i="14" s="1"/>
  <c r="F35" i="14"/>
  <c r="G35" i="14"/>
  <c r="M35" i="14"/>
  <c r="F36" i="14"/>
  <c r="G36" i="14"/>
  <c r="F37" i="14"/>
  <c r="M37" i="14" s="1"/>
  <c r="G37" i="14"/>
  <c r="E37" i="14"/>
  <c r="L37" i="14" s="1"/>
  <c r="F38" i="14"/>
  <c r="M38" i="14" s="1"/>
  <c r="G38" i="14"/>
  <c r="F39" i="14"/>
  <c r="M39" i="14" s="1"/>
  <c r="G39" i="14"/>
  <c r="F40" i="14"/>
  <c r="G40" i="14"/>
  <c r="M40" i="14"/>
  <c r="F41" i="14"/>
  <c r="G41" i="14"/>
  <c r="M41" i="14" s="1"/>
  <c r="E41" i="14"/>
  <c r="L41" i="14"/>
  <c r="F42" i="14"/>
  <c r="G42" i="14"/>
  <c r="M42" i="14"/>
  <c r="F43" i="14"/>
  <c r="G43" i="14"/>
  <c r="M43" i="14" s="1"/>
  <c r="F44" i="14"/>
  <c r="G44" i="14"/>
  <c r="E44" i="14"/>
  <c r="L44" i="14" s="1"/>
  <c r="F45" i="14"/>
  <c r="G45" i="14"/>
  <c r="E45" i="14"/>
  <c r="L45" i="14" s="1"/>
  <c r="M45" i="14"/>
  <c r="F46" i="14"/>
  <c r="G46" i="14"/>
  <c r="M46" i="14" s="1"/>
  <c r="F47" i="14"/>
  <c r="M47" i="14" s="1"/>
  <c r="G47" i="14"/>
  <c r="F48" i="14"/>
  <c r="G48" i="14"/>
  <c r="F49" i="14"/>
  <c r="M49" i="14"/>
  <c r="F50" i="14"/>
  <c r="M50" i="14" s="1"/>
  <c r="G50" i="14"/>
  <c r="F51" i="14"/>
  <c r="G51" i="14"/>
  <c r="F52" i="14"/>
  <c r="M52" i="14" s="1"/>
  <c r="G52" i="14"/>
  <c r="F53" i="14"/>
  <c r="M53" i="14" s="1"/>
  <c r="G53" i="14"/>
  <c r="F54" i="14"/>
  <c r="G54" i="14"/>
  <c r="M54" i="14"/>
  <c r="F55" i="14"/>
  <c r="M55" i="14"/>
  <c r="F56" i="14"/>
  <c r="G56" i="14"/>
  <c r="M56" i="14" s="1"/>
  <c r="E56" i="14"/>
  <c r="F57" i="14"/>
  <c r="M57" i="14" s="1"/>
  <c r="G57" i="14"/>
  <c r="F58" i="14"/>
  <c r="M58" i="14" s="1"/>
  <c r="G58" i="14"/>
  <c r="F59" i="14"/>
  <c r="M59" i="14" s="1"/>
  <c r="F60" i="14"/>
  <c r="M60" i="14" s="1"/>
  <c r="F61" i="14"/>
  <c r="G61" i="14"/>
  <c r="E61" i="14"/>
  <c r="L61" i="14" s="1"/>
  <c r="M61" i="14"/>
  <c r="F62" i="14"/>
  <c r="M62" i="14" s="1"/>
  <c r="G62" i="14"/>
  <c r="F63" i="14"/>
  <c r="G63" i="14"/>
  <c r="M63" i="14"/>
  <c r="F64" i="14"/>
  <c r="G64" i="14"/>
  <c r="F65" i="14"/>
  <c r="M65" i="14" s="1"/>
  <c r="G65" i="14"/>
  <c r="F66" i="14"/>
  <c r="M66" i="14" s="1"/>
  <c r="F67" i="14"/>
  <c r="M67" i="14" s="1"/>
  <c r="F68" i="14"/>
  <c r="G68" i="14"/>
  <c r="M68" i="14"/>
  <c r="F69" i="14"/>
  <c r="G69" i="14"/>
  <c r="M69" i="14" s="1"/>
  <c r="F70" i="14"/>
  <c r="G70" i="14"/>
  <c r="F71" i="14"/>
  <c r="G71" i="14"/>
  <c r="E71" i="14"/>
  <c r="L71" i="14" s="1"/>
  <c r="F72" i="14"/>
  <c r="G72" i="14"/>
  <c r="M72" i="14"/>
  <c r="M73" i="14"/>
  <c r="F74" i="14"/>
  <c r="G74" i="14"/>
  <c r="M74" i="14"/>
  <c r="F75" i="14"/>
  <c r="G75" i="14"/>
  <c r="M75" i="14" s="1"/>
  <c r="F76" i="14"/>
  <c r="M76" i="14" s="1"/>
  <c r="G76" i="14"/>
  <c r="F77" i="14"/>
  <c r="M77" i="14" s="1"/>
  <c r="G77" i="14"/>
  <c r="F78" i="14"/>
  <c r="G78" i="14"/>
  <c r="M78" i="14"/>
  <c r="F79" i="14"/>
  <c r="M79" i="14"/>
  <c r="F80" i="14"/>
  <c r="M80" i="14"/>
  <c r="F81" i="14"/>
  <c r="M81" i="14"/>
  <c r="F82" i="14"/>
  <c r="M82" i="14"/>
  <c r="F83" i="14"/>
  <c r="M83" i="14"/>
  <c r="F84" i="14"/>
  <c r="M84" i="14"/>
  <c r="F85" i="14"/>
  <c r="M85" i="14"/>
  <c r="F86" i="14"/>
  <c r="M86" i="14"/>
  <c r="F87" i="14"/>
  <c r="M87" i="14"/>
  <c r="F88" i="14"/>
  <c r="M88" i="14"/>
  <c r="F89" i="14"/>
  <c r="M89" i="14"/>
  <c r="F90" i="14"/>
  <c r="M90" i="14"/>
  <c r="F91" i="14"/>
  <c r="M91" i="14"/>
  <c r="F92" i="14"/>
  <c r="M92" i="14"/>
  <c r="F93" i="14"/>
  <c r="M93" i="14"/>
  <c r="F94" i="14"/>
  <c r="M94" i="14"/>
  <c r="F95" i="14"/>
  <c r="M95" i="14"/>
  <c r="F96" i="14"/>
  <c r="M96" i="14"/>
  <c r="F97" i="14"/>
  <c r="M97" i="14"/>
  <c r="F98" i="14"/>
  <c r="M98" i="14"/>
  <c r="F99" i="14"/>
  <c r="M99" i="14"/>
  <c r="F100" i="14"/>
  <c r="M100" i="14"/>
  <c r="F101" i="14"/>
  <c r="M101" i="14"/>
  <c r="F102" i="14"/>
  <c r="M102" i="14"/>
  <c r="F103" i="14"/>
  <c r="M103" i="14"/>
  <c r="F104" i="14"/>
  <c r="M104" i="14"/>
  <c r="F105" i="14"/>
  <c r="M105" i="14"/>
  <c r="F106" i="14"/>
  <c r="M106" i="14"/>
  <c r="F107" i="14"/>
  <c r="M107" i="14"/>
  <c r="F108" i="14"/>
  <c r="M108" i="14"/>
  <c r="E11" i="14"/>
  <c r="L11" i="14"/>
  <c r="E12" i="14"/>
  <c r="L12" i="14"/>
  <c r="E13" i="14"/>
  <c r="L13" i="14"/>
  <c r="E14" i="14"/>
  <c r="L14" i="14"/>
  <c r="E15" i="14"/>
  <c r="L15" i="14"/>
  <c r="E16" i="14"/>
  <c r="L16" i="14"/>
  <c r="E17" i="14"/>
  <c r="E18" i="14"/>
  <c r="L18" i="14" s="1"/>
  <c r="E19" i="14"/>
  <c r="L19" i="14" s="1"/>
  <c r="E20" i="14"/>
  <c r="L20" i="14" s="1"/>
  <c r="E21" i="14"/>
  <c r="L21" i="14" s="1"/>
  <c r="E22" i="14"/>
  <c r="L22" i="14" s="1"/>
  <c r="E23" i="14"/>
  <c r="L23" i="14" s="1"/>
  <c r="G23" i="14"/>
  <c r="E24" i="14"/>
  <c r="L24" i="14"/>
  <c r="E27" i="14"/>
  <c r="G27" i="14"/>
  <c r="L27" i="14" s="1"/>
  <c r="E28" i="14"/>
  <c r="L28" i="14" s="1"/>
  <c r="G28" i="14"/>
  <c r="E29" i="14"/>
  <c r="G29" i="14"/>
  <c r="E30" i="14"/>
  <c r="L30" i="14"/>
  <c r="E31" i="14"/>
  <c r="L31" i="14"/>
  <c r="E32" i="14"/>
  <c r="E33" i="14"/>
  <c r="L33" i="14"/>
  <c r="E34" i="14"/>
  <c r="G34" i="14"/>
  <c r="L34" i="14" s="1"/>
  <c r="E35" i="14"/>
  <c r="L35" i="14" s="1"/>
  <c r="E36" i="14"/>
  <c r="L36" i="14" s="1"/>
  <c r="E38" i="14"/>
  <c r="L38" i="14" s="1"/>
  <c r="E39" i="14"/>
  <c r="L39" i="14" s="1"/>
  <c r="E40" i="14"/>
  <c r="L40" i="14" s="1"/>
  <c r="E42" i="14"/>
  <c r="L42" i="14" s="1"/>
  <c r="E43" i="14"/>
  <c r="L43" i="14" s="1"/>
  <c r="E46" i="14"/>
  <c r="L46" i="14" s="1"/>
  <c r="E47" i="14"/>
  <c r="L47" i="14" s="1"/>
  <c r="E48" i="14"/>
  <c r="L48" i="14" s="1"/>
  <c r="E49" i="14"/>
  <c r="L49" i="14" s="1"/>
  <c r="G49" i="14"/>
  <c r="E50" i="14"/>
  <c r="L50" i="14"/>
  <c r="E51" i="14"/>
  <c r="L51" i="14"/>
  <c r="E52" i="14"/>
  <c r="E53" i="14"/>
  <c r="L53" i="14" s="1"/>
  <c r="E54" i="14"/>
  <c r="L54" i="14" s="1"/>
  <c r="E55" i="14"/>
  <c r="L55" i="14" s="1"/>
  <c r="G55" i="14"/>
  <c r="E57" i="14"/>
  <c r="L57" i="14"/>
  <c r="E58" i="14"/>
  <c r="L58" i="14"/>
  <c r="E59" i="14"/>
  <c r="G59" i="14"/>
  <c r="E60" i="14"/>
  <c r="G60" i="14"/>
  <c r="L60" i="14" s="1"/>
  <c r="E62" i="14"/>
  <c r="L62" i="14" s="1"/>
  <c r="E63" i="14"/>
  <c r="L63" i="14" s="1"/>
  <c r="E64" i="14"/>
  <c r="L64" i="14" s="1"/>
  <c r="E65" i="14"/>
  <c r="L65" i="14" s="1"/>
  <c r="E66" i="14"/>
  <c r="G66" i="14"/>
  <c r="E67" i="14"/>
  <c r="G67" i="14"/>
  <c r="L67" i="14"/>
  <c r="E68" i="14"/>
  <c r="L68" i="14"/>
  <c r="E69" i="14"/>
  <c r="L69" i="14"/>
  <c r="E70" i="14"/>
  <c r="L70" i="14"/>
  <c r="E72" i="14"/>
  <c r="L72" i="14"/>
  <c r="L73" i="14"/>
  <c r="E74" i="14"/>
  <c r="E75" i="14"/>
  <c r="L75" i="14"/>
  <c r="E76" i="14"/>
  <c r="L76" i="14"/>
  <c r="E77" i="14"/>
  <c r="L77" i="14"/>
  <c r="E78" i="14"/>
  <c r="L78" i="14"/>
  <c r="E79" i="14"/>
  <c r="L79" i="14"/>
  <c r="E80" i="14"/>
  <c r="L80" i="14"/>
  <c r="E81" i="14"/>
  <c r="L81" i="14"/>
  <c r="E82" i="14"/>
  <c r="L82" i="14"/>
  <c r="E83" i="14"/>
  <c r="L83" i="14"/>
  <c r="E84" i="14"/>
  <c r="L84" i="14"/>
  <c r="E85" i="14"/>
  <c r="L85" i="14"/>
  <c r="E86" i="14"/>
  <c r="L86" i="14"/>
  <c r="E87" i="14"/>
  <c r="L87" i="14"/>
  <c r="E88" i="14"/>
  <c r="L88" i="14"/>
  <c r="E89" i="14"/>
  <c r="L89" i="14"/>
  <c r="E90" i="14"/>
  <c r="L90" i="14"/>
  <c r="E91" i="14"/>
  <c r="L91" i="14"/>
  <c r="E92" i="14"/>
  <c r="L92" i="14"/>
  <c r="E93" i="14"/>
  <c r="L93" i="14"/>
  <c r="E94" i="14"/>
  <c r="L94" i="14"/>
  <c r="E95" i="14"/>
  <c r="L95" i="14"/>
  <c r="E96" i="14"/>
  <c r="L96" i="14"/>
  <c r="E97" i="14"/>
  <c r="L97" i="14"/>
  <c r="E98" i="14"/>
  <c r="L98" i="14"/>
  <c r="E99" i="14"/>
  <c r="L99" i="14"/>
  <c r="E100" i="14"/>
  <c r="L100" i="14"/>
  <c r="E101" i="14"/>
  <c r="L101" i="14"/>
  <c r="E102" i="14"/>
  <c r="L102" i="14"/>
  <c r="E103" i="14"/>
  <c r="L103" i="14"/>
  <c r="E104" i="14"/>
  <c r="L104" i="14"/>
  <c r="E105" i="14"/>
  <c r="L105" i="14"/>
  <c r="E106" i="14"/>
  <c r="L106" i="14"/>
  <c r="E107" i="14"/>
  <c r="L107" i="14"/>
  <c r="E108" i="14"/>
  <c r="L108" i="14"/>
  <c r="F10" i="2"/>
  <c r="M10" i="2" s="1"/>
  <c r="G10" i="2"/>
  <c r="F11" i="2"/>
  <c r="G11" i="2"/>
  <c r="M11" i="2"/>
  <c r="F12" i="2"/>
  <c r="G12" i="2"/>
  <c r="M12" i="2"/>
  <c r="F13" i="2"/>
  <c r="G13" i="2"/>
  <c r="F14" i="2"/>
  <c r="M14" i="2"/>
  <c r="F15" i="2"/>
  <c r="M15" i="2" s="1"/>
  <c r="G15" i="2"/>
  <c r="F16" i="2"/>
  <c r="M16" i="2" s="1"/>
  <c r="G16" i="2"/>
  <c r="F18" i="2"/>
  <c r="G18" i="2"/>
  <c r="M18" i="2" s="1"/>
  <c r="E18" i="2"/>
  <c r="L18" i="2" s="1"/>
  <c r="F19" i="2"/>
  <c r="M19" i="2" s="1"/>
  <c r="G19" i="2"/>
  <c r="F20" i="2"/>
  <c r="G20" i="2"/>
  <c r="M20" i="2"/>
  <c r="F21" i="2"/>
  <c r="G21" i="2"/>
  <c r="M21" i="2"/>
  <c r="F22" i="2"/>
  <c r="M22" i="2" s="1"/>
  <c r="F23" i="2"/>
  <c r="M23" i="2"/>
  <c r="F24" i="2"/>
  <c r="M24" i="2" s="1"/>
  <c r="F25" i="2"/>
  <c r="M25" i="2"/>
  <c r="F26" i="2"/>
  <c r="M26" i="2" s="1"/>
  <c r="F27" i="2"/>
  <c r="M27" i="2"/>
  <c r="F28" i="2"/>
  <c r="M28" i="2" s="1"/>
  <c r="F29" i="2"/>
  <c r="M29" i="2"/>
  <c r="F30" i="2"/>
  <c r="M30" i="2" s="1"/>
  <c r="F31" i="2"/>
  <c r="M31" i="2"/>
  <c r="F32" i="2"/>
  <c r="M32" i="2" s="1"/>
  <c r="F33" i="2"/>
  <c r="M33" i="2"/>
  <c r="F34" i="2"/>
  <c r="M34" i="2" s="1"/>
  <c r="F35" i="2"/>
  <c r="M35" i="2"/>
  <c r="F36" i="2"/>
  <c r="M36" i="2" s="1"/>
  <c r="F37" i="2"/>
  <c r="M37" i="2" s="1"/>
  <c r="F38" i="2"/>
  <c r="M38" i="2" s="1"/>
  <c r="F39" i="2"/>
  <c r="M39" i="2" s="1"/>
  <c r="F40" i="2"/>
  <c r="M40" i="2" s="1"/>
  <c r="F41" i="2"/>
  <c r="M41" i="2" s="1"/>
  <c r="F42" i="2"/>
  <c r="M42" i="2" s="1"/>
  <c r="F43" i="2"/>
  <c r="M43" i="2" s="1"/>
  <c r="F44" i="2"/>
  <c r="M44" i="2" s="1"/>
  <c r="F45" i="2"/>
  <c r="M45" i="2" s="1"/>
  <c r="F46" i="2"/>
  <c r="M46" i="2" s="1"/>
  <c r="F47" i="2"/>
  <c r="M47" i="2" s="1"/>
  <c r="F48" i="2"/>
  <c r="M48" i="2" s="1"/>
  <c r="F49" i="2"/>
  <c r="M49" i="2" s="1"/>
  <c r="F50" i="2"/>
  <c r="M50" i="2" s="1"/>
  <c r="F51" i="2"/>
  <c r="M51" i="2" s="1"/>
  <c r="F52" i="2"/>
  <c r="M52" i="2" s="1"/>
  <c r="F53" i="2"/>
  <c r="M53" i="2" s="1"/>
  <c r="F54" i="2"/>
  <c r="M54" i="2" s="1"/>
  <c r="F55" i="2"/>
  <c r="M55" i="2" s="1"/>
  <c r="F56" i="2"/>
  <c r="M56" i="2" s="1"/>
  <c r="F57" i="2"/>
  <c r="M57" i="2" s="1"/>
  <c r="F58" i="2"/>
  <c r="M58" i="2" s="1"/>
  <c r="F59" i="2"/>
  <c r="M59" i="2" s="1"/>
  <c r="F60" i="2"/>
  <c r="M60" i="2" s="1"/>
  <c r="F61" i="2"/>
  <c r="M61" i="2" s="1"/>
  <c r="F62" i="2"/>
  <c r="M62" i="2" s="1"/>
  <c r="F63" i="2"/>
  <c r="M63" i="2" s="1"/>
  <c r="F64" i="2"/>
  <c r="M64" i="2" s="1"/>
  <c r="F65" i="2"/>
  <c r="M65" i="2" s="1"/>
  <c r="F66" i="2"/>
  <c r="M66" i="2" s="1"/>
  <c r="F67" i="2"/>
  <c r="M67" i="2" s="1"/>
  <c r="F68" i="2"/>
  <c r="M68" i="2" s="1"/>
  <c r="F69" i="2"/>
  <c r="M69" i="2" s="1"/>
  <c r="F70" i="2"/>
  <c r="M70" i="2" s="1"/>
  <c r="F71" i="2"/>
  <c r="M71" i="2" s="1"/>
  <c r="F72" i="2"/>
  <c r="M72" i="2" s="1"/>
  <c r="F73" i="2"/>
  <c r="M73" i="2" s="1"/>
  <c r="F74" i="2"/>
  <c r="M74" i="2" s="1"/>
  <c r="F75" i="2"/>
  <c r="M75" i="2" s="1"/>
  <c r="F76" i="2"/>
  <c r="M76" i="2" s="1"/>
  <c r="F77" i="2"/>
  <c r="M77" i="2" s="1"/>
  <c r="F78" i="2"/>
  <c r="M78" i="2" s="1"/>
  <c r="F79" i="2"/>
  <c r="M79" i="2" s="1"/>
  <c r="F80" i="2"/>
  <c r="M80" i="2" s="1"/>
  <c r="F81" i="2"/>
  <c r="M81" i="2" s="1"/>
  <c r="F82" i="2"/>
  <c r="M82" i="2" s="1"/>
  <c r="F83" i="2"/>
  <c r="M83" i="2" s="1"/>
  <c r="F84" i="2"/>
  <c r="M84" i="2" s="1"/>
  <c r="F85" i="2"/>
  <c r="M85" i="2" s="1"/>
  <c r="F86" i="2"/>
  <c r="M86" i="2" s="1"/>
  <c r="F87" i="2"/>
  <c r="M87" i="2" s="1"/>
  <c r="F88" i="2"/>
  <c r="M88" i="2" s="1"/>
  <c r="F89" i="2"/>
  <c r="M89" i="2" s="1"/>
  <c r="F90" i="2"/>
  <c r="M90" i="2" s="1"/>
  <c r="F91" i="2"/>
  <c r="M91" i="2" s="1"/>
  <c r="F92" i="2"/>
  <c r="M92" i="2" s="1"/>
  <c r="F93" i="2"/>
  <c r="M93" i="2" s="1"/>
  <c r="F94" i="2"/>
  <c r="M94" i="2" s="1"/>
  <c r="F95" i="2"/>
  <c r="M95" i="2" s="1"/>
  <c r="F96" i="2"/>
  <c r="M96" i="2" s="1"/>
  <c r="F97" i="2"/>
  <c r="M97" i="2" s="1"/>
  <c r="F98" i="2"/>
  <c r="M98" i="2" s="1"/>
  <c r="F99" i="2"/>
  <c r="M99" i="2" s="1"/>
  <c r="F100" i="2"/>
  <c r="M100" i="2" s="1"/>
  <c r="F101" i="2"/>
  <c r="M101" i="2" s="1"/>
  <c r="F102" i="2"/>
  <c r="M102" i="2" s="1"/>
  <c r="F103" i="2"/>
  <c r="M103" i="2" s="1"/>
  <c r="F104" i="2"/>
  <c r="M104" i="2" s="1"/>
  <c r="F105" i="2"/>
  <c r="M105" i="2" s="1"/>
  <c r="F106" i="2"/>
  <c r="M106" i="2" s="1"/>
  <c r="F107" i="2"/>
  <c r="M107" i="2" s="1"/>
  <c r="F108" i="2"/>
  <c r="M108" i="2" s="1"/>
  <c r="E10" i="2"/>
  <c r="L10" i="2" s="1"/>
  <c r="E11" i="2"/>
  <c r="L11" i="2" s="1"/>
  <c r="E12" i="2"/>
  <c r="L12" i="2" s="1"/>
  <c r="E13" i="2"/>
  <c r="L13" i="2" s="1"/>
  <c r="E14" i="2"/>
  <c r="G14" i="2"/>
  <c r="L14" i="2"/>
  <c r="E15" i="2"/>
  <c r="L15" i="2"/>
  <c r="E16" i="2"/>
  <c r="L16" i="2"/>
  <c r="E17" i="2"/>
  <c r="L17" i="2"/>
  <c r="E19" i="2"/>
  <c r="L19" i="2"/>
  <c r="E20" i="2"/>
  <c r="L20" i="2"/>
  <c r="E21" i="2"/>
  <c r="L21" i="2"/>
  <c r="E22" i="2"/>
  <c r="L22" i="2"/>
  <c r="E23" i="2"/>
  <c r="L23" i="2"/>
  <c r="E24" i="2"/>
  <c r="L24" i="2"/>
  <c r="E25" i="2"/>
  <c r="L25" i="2"/>
  <c r="E26" i="2"/>
  <c r="L26" i="2"/>
  <c r="E27" i="2"/>
  <c r="L27" i="2"/>
  <c r="E28" i="2"/>
  <c r="L28" i="2"/>
  <c r="E29" i="2"/>
  <c r="L29" i="2"/>
  <c r="E30" i="2"/>
  <c r="L30" i="2"/>
  <c r="E31" i="2"/>
  <c r="L31" i="2"/>
  <c r="E32" i="2"/>
  <c r="L32" i="2"/>
  <c r="E33" i="2"/>
  <c r="L33" i="2"/>
  <c r="E34" i="2"/>
  <c r="L34" i="2"/>
  <c r="E35" i="2"/>
  <c r="L35" i="2"/>
  <c r="E36" i="2"/>
  <c r="L36" i="2"/>
  <c r="E37" i="2"/>
  <c r="L37" i="2"/>
  <c r="E38" i="2"/>
  <c r="L38" i="2"/>
  <c r="E39" i="2"/>
  <c r="L39" i="2"/>
  <c r="E40" i="2"/>
  <c r="L40" i="2"/>
  <c r="E41" i="2"/>
  <c r="L41" i="2"/>
  <c r="E42" i="2"/>
  <c r="L42" i="2"/>
  <c r="E43" i="2"/>
  <c r="L43" i="2"/>
  <c r="E44" i="2"/>
  <c r="L44" i="2"/>
  <c r="E45" i="2"/>
  <c r="L45" i="2"/>
  <c r="E46" i="2"/>
  <c r="L46" i="2"/>
  <c r="E47" i="2"/>
  <c r="L47" i="2"/>
  <c r="E48" i="2"/>
  <c r="L48" i="2"/>
  <c r="E49" i="2"/>
  <c r="L49" i="2"/>
  <c r="E50" i="2"/>
  <c r="L50" i="2"/>
  <c r="E51" i="2"/>
  <c r="L51" i="2"/>
  <c r="E52" i="2"/>
  <c r="L52" i="2"/>
  <c r="E53" i="2"/>
  <c r="L53" i="2"/>
  <c r="E54" i="2"/>
  <c r="L54" i="2"/>
  <c r="E55" i="2"/>
  <c r="L55" i="2"/>
  <c r="E56" i="2"/>
  <c r="L56" i="2"/>
  <c r="E57" i="2"/>
  <c r="L57" i="2"/>
  <c r="E58" i="2"/>
  <c r="L58" i="2"/>
  <c r="E59" i="2"/>
  <c r="L59" i="2"/>
  <c r="E60" i="2"/>
  <c r="L60" i="2"/>
  <c r="E61" i="2"/>
  <c r="L61" i="2"/>
  <c r="E62" i="2"/>
  <c r="L62" i="2"/>
  <c r="E63" i="2"/>
  <c r="L63" i="2"/>
  <c r="E64" i="2"/>
  <c r="L64" i="2"/>
  <c r="E65" i="2"/>
  <c r="L65" i="2"/>
  <c r="E66" i="2"/>
  <c r="L66" i="2"/>
  <c r="E67" i="2"/>
  <c r="L67" i="2"/>
  <c r="E68" i="2"/>
  <c r="L68" i="2"/>
  <c r="E69" i="2"/>
  <c r="L69" i="2"/>
  <c r="E70" i="2"/>
  <c r="L70" i="2"/>
  <c r="E71" i="2"/>
  <c r="L71" i="2"/>
  <c r="E72" i="2"/>
  <c r="L72" i="2"/>
  <c r="E73" i="2"/>
  <c r="L73" i="2"/>
  <c r="E74" i="2"/>
  <c r="L74" i="2"/>
  <c r="E75" i="2"/>
  <c r="L75" i="2"/>
  <c r="E76" i="2"/>
  <c r="L76" i="2"/>
  <c r="E77" i="2"/>
  <c r="L77" i="2"/>
  <c r="E78" i="2"/>
  <c r="L78" i="2"/>
  <c r="E79" i="2"/>
  <c r="L79" i="2"/>
  <c r="E80" i="2"/>
  <c r="L80" i="2"/>
  <c r="E81" i="2"/>
  <c r="L81" i="2"/>
  <c r="E82" i="2"/>
  <c r="L82" i="2"/>
  <c r="E83" i="2"/>
  <c r="L83" i="2"/>
  <c r="E84" i="2"/>
  <c r="L84" i="2"/>
  <c r="E85" i="2"/>
  <c r="L85" i="2"/>
  <c r="E86" i="2"/>
  <c r="L86" i="2"/>
  <c r="E87" i="2"/>
  <c r="L87" i="2"/>
  <c r="E88" i="2"/>
  <c r="L88" i="2"/>
  <c r="E89" i="2"/>
  <c r="L89" i="2"/>
  <c r="E90" i="2"/>
  <c r="L90" i="2"/>
  <c r="E91" i="2"/>
  <c r="L91" i="2"/>
  <c r="E92" i="2"/>
  <c r="L92" i="2"/>
  <c r="E93" i="2"/>
  <c r="L93" i="2"/>
  <c r="E94" i="2"/>
  <c r="L94" i="2"/>
  <c r="E95" i="2"/>
  <c r="L95" i="2"/>
  <c r="E96" i="2"/>
  <c r="L96" i="2"/>
  <c r="E97" i="2"/>
  <c r="L97" i="2"/>
  <c r="E98" i="2"/>
  <c r="L98" i="2"/>
  <c r="E99" i="2"/>
  <c r="L99" i="2"/>
  <c r="E100" i="2"/>
  <c r="L100" i="2"/>
  <c r="E101" i="2"/>
  <c r="L101" i="2"/>
  <c r="E102" i="2"/>
  <c r="L102" i="2"/>
  <c r="E103" i="2"/>
  <c r="L103" i="2"/>
  <c r="E104" i="2"/>
  <c r="L104" i="2"/>
  <c r="E105" i="2"/>
  <c r="L105" i="2"/>
  <c r="E106" i="2"/>
  <c r="L106" i="2"/>
  <c r="E107" i="2"/>
  <c r="L107" i="2"/>
  <c r="E108" i="2"/>
  <c r="L108" i="2"/>
  <c r="F10" i="12"/>
  <c r="M10" i="12" s="1"/>
  <c r="G10" i="12"/>
  <c r="F11" i="12"/>
  <c r="M11" i="12"/>
  <c r="F12" i="12"/>
  <c r="M12" i="12" s="1"/>
  <c r="F13" i="12"/>
  <c r="G13" i="12"/>
  <c r="M13" i="12"/>
  <c r="F14" i="12"/>
  <c r="G14" i="12"/>
  <c r="M14" i="12"/>
  <c r="F15" i="12"/>
  <c r="G15" i="12"/>
  <c r="E15" i="12"/>
  <c r="L15" i="12"/>
  <c r="F16" i="12"/>
  <c r="M16" i="12" s="1"/>
  <c r="G16" i="12"/>
  <c r="F17" i="12"/>
  <c r="M17" i="12"/>
  <c r="F18" i="12"/>
  <c r="G18" i="12"/>
  <c r="M18" i="12"/>
  <c r="F19" i="12"/>
  <c r="M19" i="12" s="1"/>
  <c r="G19" i="12"/>
  <c r="F20" i="12"/>
  <c r="M20" i="12" s="1"/>
  <c r="G20" i="12"/>
  <c r="F21" i="12"/>
  <c r="M21" i="12"/>
  <c r="F22" i="12"/>
  <c r="M22" i="12" s="1"/>
  <c r="G22" i="12"/>
  <c r="F23" i="12"/>
  <c r="M23" i="12" s="1"/>
  <c r="G23" i="12"/>
  <c r="F24" i="12"/>
  <c r="G24" i="12"/>
  <c r="L24" i="12" s="1"/>
  <c r="M24" i="12"/>
  <c r="E24" i="12"/>
  <c r="F25" i="12"/>
  <c r="M25" i="12"/>
  <c r="F26" i="12"/>
  <c r="G26" i="12"/>
  <c r="M26" i="12"/>
  <c r="F27" i="12"/>
  <c r="M27" i="12" s="1"/>
  <c r="F28" i="12"/>
  <c r="G28" i="12"/>
  <c r="M28" i="12"/>
  <c r="F29" i="12"/>
  <c r="G29" i="12"/>
  <c r="M29" i="12"/>
  <c r="F30" i="12"/>
  <c r="G30" i="12"/>
  <c r="F31" i="12"/>
  <c r="G31" i="12"/>
  <c r="E31" i="12"/>
  <c r="L31" i="12" s="1"/>
  <c r="F32" i="12"/>
  <c r="G32" i="12"/>
  <c r="M32" i="12"/>
  <c r="F33" i="12"/>
  <c r="G33" i="12"/>
  <c r="M33" i="12"/>
  <c r="F34" i="12"/>
  <c r="M34" i="12" s="1"/>
  <c r="G34" i="12"/>
  <c r="F35" i="12"/>
  <c r="M35" i="12"/>
  <c r="F36" i="12"/>
  <c r="M36" i="12"/>
  <c r="F37" i="12"/>
  <c r="M37" i="12" s="1"/>
  <c r="G37" i="12"/>
  <c r="L37" i="12" s="1"/>
  <c r="F38" i="12"/>
  <c r="G38" i="12"/>
  <c r="M38" i="12"/>
  <c r="F39" i="12"/>
  <c r="G39" i="12"/>
  <c r="M39" i="12"/>
  <c r="F40" i="12"/>
  <c r="M40" i="12" s="1"/>
  <c r="G40" i="12"/>
  <c r="F42" i="12"/>
  <c r="M42" i="12" s="1"/>
  <c r="G42" i="12"/>
  <c r="L42" i="12" s="1"/>
  <c r="F43" i="12"/>
  <c r="G43" i="12"/>
  <c r="M43" i="12"/>
  <c r="F44" i="12"/>
  <c r="M44" i="12"/>
  <c r="F45" i="12"/>
  <c r="M45" i="12"/>
  <c r="F46" i="12"/>
  <c r="M46" i="12"/>
  <c r="F47" i="12"/>
  <c r="M47" i="12"/>
  <c r="F48" i="12"/>
  <c r="M48" i="12"/>
  <c r="F49" i="12"/>
  <c r="M49" i="12"/>
  <c r="M50" i="12"/>
  <c r="M51" i="12"/>
  <c r="F52" i="12"/>
  <c r="M52" i="12"/>
  <c r="F53" i="12"/>
  <c r="M53" i="12"/>
  <c r="F54" i="12"/>
  <c r="M54" i="12"/>
  <c r="F55" i="12"/>
  <c r="M55" i="12"/>
  <c r="F56" i="12"/>
  <c r="M56" i="12"/>
  <c r="F57" i="12"/>
  <c r="M57" i="12"/>
  <c r="F58" i="12"/>
  <c r="M58" i="12"/>
  <c r="F59" i="12"/>
  <c r="M59" i="12" s="1"/>
  <c r="F60" i="12"/>
  <c r="M60" i="12"/>
  <c r="F61" i="12"/>
  <c r="M61" i="12" s="1"/>
  <c r="F62" i="12"/>
  <c r="M62" i="12"/>
  <c r="F63" i="12"/>
  <c r="M63" i="12" s="1"/>
  <c r="F64" i="12"/>
  <c r="M64" i="12"/>
  <c r="F65" i="12"/>
  <c r="M65" i="12" s="1"/>
  <c r="F66" i="12"/>
  <c r="M66" i="12"/>
  <c r="F67" i="12"/>
  <c r="M67" i="12" s="1"/>
  <c r="F68" i="12"/>
  <c r="M68" i="12"/>
  <c r="F69" i="12"/>
  <c r="M69" i="12" s="1"/>
  <c r="F70" i="12"/>
  <c r="M70" i="12"/>
  <c r="F71" i="12"/>
  <c r="M71" i="12" s="1"/>
  <c r="F72" i="12"/>
  <c r="M72" i="12"/>
  <c r="F73" i="12"/>
  <c r="M73" i="12" s="1"/>
  <c r="F74" i="12"/>
  <c r="M74" i="12"/>
  <c r="F75" i="12"/>
  <c r="M75" i="12" s="1"/>
  <c r="F76" i="12"/>
  <c r="M76" i="12"/>
  <c r="F77" i="12"/>
  <c r="M77" i="12" s="1"/>
  <c r="F78" i="12"/>
  <c r="M78" i="12"/>
  <c r="F79" i="12"/>
  <c r="M79" i="12" s="1"/>
  <c r="F80" i="12"/>
  <c r="M80" i="12"/>
  <c r="F81" i="12"/>
  <c r="M81" i="12" s="1"/>
  <c r="F82" i="12"/>
  <c r="M82" i="12"/>
  <c r="F83" i="12"/>
  <c r="M83" i="12" s="1"/>
  <c r="F84" i="12"/>
  <c r="M84" i="12"/>
  <c r="F85" i="12"/>
  <c r="M85" i="12" s="1"/>
  <c r="F86" i="12"/>
  <c r="M86" i="12"/>
  <c r="F87" i="12"/>
  <c r="M87" i="12" s="1"/>
  <c r="F88" i="12"/>
  <c r="M88" i="12"/>
  <c r="F89" i="12"/>
  <c r="M89" i="12" s="1"/>
  <c r="F90" i="12"/>
  <c r="M90" i="12"/>
  <c r="F91" i="12"/>
  <c r="M91" i="12" s="1"/>
  <c r="F92" i="12"/>
  <c r="M92" i="12"/>
  <c r="F93" i="12"/>
  <c r="M93" i="12" s="1"/>
  <c r="F94" i="12"/>
  <c r="M94" i="12"/>
  <c r="F95" i="12"/>
  <c r="M95" i="12" s="1"/>
  <c r="F96" i="12"/>
  <c r="M96" i="12"/>
  <c r="F97" i="12"/>
  <c r="M97" i="12" s="1"/>
  <c r="F98" i="12"/>
  <c r="M98" i="12"/>
  <c r="F99" i="12"/>
  <c r="M99" i="12" s="1"/>
  <c r="F100" i="12"/>
  <c r="M100" i="12"/>
  <c r="F101" i="12"/>
  <c r="M101" i="12" s="1"/>
  <c r="F102" i="12"/>
  <c r="M102" i="12"/>
  <c r="F103" i="12"/>
  <c r="M103" i="12" s="1"/>
  <c r="F104" i="12"/>
  <c r="M104" i="12"/>
  <c r="F105" i="12"/>
  <c r="M105" i="12" s="1"/>
  <c r="M106" i="12"/>
  <c r="F107" i="12"/>
  <c r="M107" i="12" s="1"/>
  <c r="F108" i="12"/>
  <c r="M108" i="12"/>
  <c r="E10" i="12"/>
  <c r="L10" i="12" s="1"/>
  <c r="E11" i="12"/>
  <c r="G11" i="12"/>
  <c r="E12" i="12"/>
  <c r="L12" i="12" s="1"/>
  <c r="G12" i="12"/>
  <c r="E13" i="12"/>
  <c r="L13" i="12"/>
  <c r="E14" i="12"/>
  <c r="L14" i="12" s="1"/>
  <c r="E16" i="12"/>
  <c r="L16" i="12"/>
  <c r="E17" i="12"/>
  <c r="G17" i="12"/>
  <c r="L17" i="12"/>
  <c r="E18" i="12"/>
  <c r="E19" i="12"/>
  <c r="L19" i="12" s="1"/>
  <c r="E20" i="12"/>
  <c r="L20" i="12"/>
  <c r="E21" i="12"/>
  <c r="G21" i="12"/>
  <c r="L21" i="12"/>
  <c r="E22" i="12"/>
  <c r="L22" i="12" s="1"/>
  <c r="E23" i="12"/>
  <c r="L23" i="12"/>
  <c r="E25" i="12"/>
  <c r="L25" i="12" s="1"/>
  <c r="G25" i="12"/>
  <c r="E26" i="12"/>
  <c r="L26" i="12"/>
  <c r="E27" i="12"/>
  <c r="G27" i="12"/>
  <c r="L27" i="12"/>
  <c r="E28" i="12"/>
  <c r="L28" i="12" s="1"/>
  <c r="E29" i="12"/>
  <c r="L29" i="12"/>
  <c r="E30" i="12"/>
  <c r="L30" i="12" s="1"/>
  <c r="E32" i="12"/>
  <c r="L32" i="12"/>
  <c r="E33" i="12"/>
  <c r="L33" i="12" s="1"/>
  <c r="E34" i="12"/>
  <c r="L34" i="12"/>
  <c r="E35" i="12"/>
  <c r="L35" i="12" s="1"/>
  <c r="G35" i="12"/>
  <c r="E36" i="12"/>
  <c r="L36" i="12" s="1"/>
  <c r="G36" i="12"/>
  <c r="E37" i="12"/>
  <c r="E38" i="12"/>
  <c r="L38" i="12" s="1"/>
  <c r="E39" i="12"/>
  <c r="L39" i="12"/>
  <c r="E40" i="12"/>
  <c r="L40" i="12" s="1"/>
  <c r="E42" i="12"/>
  <c r="E43" i="12"/>
  <c r="L43" i="12" s="1"/>
  <c r="E44" i="12"/>
  <c r="L44" i="12"/>
  <c r="E45" i="12"/>
  <c r="L45" i="12" s="1"/>
  <c r="E46" i="12"/>
  <c r="L46" i="12"/>
  <c r="E47" i="12"/>
  <c r="L47" i="12" s="1"/>
  <c r="E48" i="12"/>
  <c r="L48" i="12"/>
  <c r="E49" i="12"/>
  <c r="L49" i="12" s="1"/>
  <c r="L50" i="12"/>
  <c r="L51" i="12"/>
  <c r="E52" i="12"/>
  <c r="L52" i="12" s="1"/>
  <c r="E53" i="12"/>
  <c r="L53" i="12"/>
  <c r="E54" i="12"/>
  <c r="L54" i="12" s="1"/>
  <c r="E55" i="12"/>
  <c r="L55" i="12"/>
  <c r="E56" i="12"/>
  <c r="L56" i="12" s="1"/>
  <c r="E57" i="12"/>
  <c r="L57" i="12"/>
  <c r="E58" i="12"/>
  <c r="L58" i="12" s="1"/>
  <c r="E59" i="12"/>
  <c r="L59" i="12"/>
  <c r="E60" i="12"/>
  <c r="L60" i="12" s="1"/>
  <c r="E61" i="12"/>
  <c r="L61" i="12"/>
  <c r="E62" i="12"/>
  <c r="L62" i="12" s="1"/>
  <c r="E63" i="12"/>
  <c r="L63" i="12"/>
  <c r="E64" i="12"/>
  <c r="L64" i="12" s="1"/>
  <c r="E65" i="12"/>
  <c r="L65" i="12"/>
  <c r="E66" i="12"/>
  <c r="L66" i="12" s="1"/>
  <c r="E67" i="12"/>
  <c r="L67" i="12"/>
  <c r="E68" i="12"/>
  <c r="L68" i="12" s="1"/>
  <c r="E69" i="12"/>
  <c r="L69" i="12"/>
  <c r="E70" i="12"/>
  <c r="L70" i="12" s="1"/>
  <c r="E71" i="12"/>
  <c r="L71" i="12"/>
  <c r="E72" i="12"/>
  <c r="L72" i="12" s="1"/>
  <c r="E73" i="12"/>
  <c r="L73" i="12"/>
  <c r="E74" i="12"/>
  <c r="L74" i="12" s="1"/>
  <c r="E75" i="12"/>
  <c r="L75" i="12"/>
  <c r="E76" i="12"/>
  <c r="L76" i="12" s="1"/>
  <c r="E77" i="12"/>
  <c r="L77" i="12"/>
  <c r="E78" i="12"/>
  <c r="L78" i="12" s="1"/>
  <c r="E79" i="12"/>
  <c r="L79" i="12"/>
  <c r="E80" i="12"/>
  <c r="L80" i="12" s="1"/>
  <c r="E81" i="12"/>
  <c r="L81" i="12"/>
  <c r="E82" i="12"/>
  <c r="L82" i="12" s="1"/>
  <c r="E83" i="12"/>
  <c r="L83" i="12"/>
  <c r="E84" i="12"/>
  <c r="L84" i="12" s="1"/>
  <c r="E85" i="12"/>
  <c r="L85" i="12"/>
  <c r="E86" i="12"/>
  <c r="L86" i="12" s="1"/>
  <c r="E87" i="12"/>
  <c r="L87" i="12"/>
  <c r="E88" i="12"/>
  <c r="L88" i="12" s="1"/>
  <c r="E89" i="12"/>
  <c r="L89" i="12"/>
  <c r="E90" i="12"/>
  <c r="L90" i="12" s="1"/>
  <c r="E91" i="12"/>
  <c r="L91" i="12"/>
  <c r="E92" i="12"/>
  <c r="L92" i="12" s="1"/>
  <c r="E93" i="12"/>
  <c r="L93" i="12"/>
  <c r="E94" i="12"/>
  <c r="L94" i="12" s="1"/>
  <c r="E95" i="12"/>
  <c r="L95" i="12" s="1"/>
  <c r="E96" i="12"/>
  <c r="L96" i="12" s="1"/>
  <c r="E97" i="12"/>
  <c r="L97" i="12" s="1"/>
  <c r="E98" i="12"/>
  <c r="L98" i="12" s="1"/>
  <c r="E99" i="12"/>
  <c r="L99" i="12" s="1"/>
  <c r="E100" i="12"/>
  <c r="L100" i="12" s="1"/>
  <c r="E101" i="12"/>
  <c r="L101" i="12" s="1"/>
  <c r="E102" i="12"/>
  <c r="L102" i="12" s="1"/>
  <c r="E103" i="12"/>
  <c r="L103" i="12" s="1"/>
  <c r="E104" i="12"/>
  <c r="L104" i="12" s="1"/>
  <c r="E105" i="12"/>
  <c r="L105" i="12" s="1"/>
  <c r="E106" i="12"/>
  <c r="L106" i="12" s="1"/>
  <c r="E107" i="12"/>
  <c r="L107" i="12" s="1"/>
  <c r="E108" i="12"/>
  <c r="L108" i="12" s="1"/>
  <c r="F11" i="8"/>
  <c r="G11" i="8"/>
  <c r="M11" i="8"/>
  <c r="F12" i="8"/>
  <c r="G12" i="8"/>
  <c r="M12" i="8" s="1"/>
  <c r="F13" i="8"/>
  <c r="G13" i="8"/>
  <c r="E13" i="8"/>
  <c r="L13" i="8" s="1"/>
  <c r="F14" i="8"/>
  <c r="M14" i="8" s="1"/>
  <c r="F15" i="8"/>
  <c r="M15" i="8" s="1"/>
  <c r="F16" i="8"/>
  <c r="M16" i="8" s="1"/>
  <c r="F17" i="8"/>
  <c r="G17" i="8"/>
  <c r="M17" i="8"/>
  <c r="F18" i="8"/>
  <c r="G18" i="8"/>
  <c r="M18" i="8" s="1"/>
  <c r="F19" i="8"/>
  <c r="M19" i="8" s="1"/>
  <c r="F20" i="8"/>
  <c r="G20" i="8"/>
  <c r="M20" i="8"/>
  <c r="F21" i="8"/>
  <c r="G21" i="8"/>
  <c r="M21" i="8" s="1"/>
  <c r="F22" i="8"/>
  <c r="M22" i="8" s="1"/>
  <c r="F23" i="8"/>
  <c r="G23" i="8"/>
  <c r="M23" i="8"/>
  <c r="F24" i="8"/>
  <c r="G24" i="8"/>
  <c r="F25" i="8"/>
  <c r="M25" i="8" s="1"/>
  <c r="G25" i="8"/>
  <c r="F26" i="8"/>
  <c r="M26" i="8" s="1"/>
  <c r="F27" i="8"/>
  <c r="G27" i="8"/>
  <c r="F28" i="8"/>
  <c r="M28" i="8" s="1"/>
  <c r="F29" i="8"/>
  <c r="M29" i="8" s="1"/>
  <c r="G29" i="8"/>
  <c r="F30" i="8"/>
  <c r="M30" i="8" s="1"/>
  <c r="G30" i="8"/>
  <c r="F31" i="8"/>
  <c r="G31" i="8"/>
  <c r="M31" i="8"/>
  <c r="F32" i="8"/>
  <c r="G32" i="8"/>
  <c r="M32" i="8" s="1"/>
  <c r="F33" i="8"/>
  <c r="M33" i="8" s="1"/>
  <c r="G33" i="8"/>
  <c r="F34" i="8"/>
  <c r="M34" i="8"/>
  <c r="F35" i="8"/>
  <c r="G35" i="8"/>
  <c r="M35" i="8" s="1"/>
  <c r="F36" i="8"/>
  <c r="M36" i="8" s="1"/>
  <c r="F37" i="8"/>
  <c r="G37" i="8"/>
  <c r="M37" i="8"/>
  <c r="F38" i="8"/>
  <c r="G38" i="8"/>
  <c r="M38" i="8" s="1"/>
  <c r="F40" i="8"/>
  <c r="M40" i="8" s="1"/>
  <c r="G40" i="8"/>
  <c r="F41" i="8"/>
  <c r="M41" i="8"/>
  <c r="F42" i="8"/>
  <c r="M42" i="8"/>
  <c r="F43" i="8"/>
  <c r="M43" i="8"/>
  <c r="F44" i="8"/>
  <c r="M44" i="8"/>
  <c r="F45" i="8"/>
  <c r="M45" i="8"/>
  <c r="F46" i="8"/>
  <c r="M46" i="8"/>
  <c r="F47" i="8"/>
  <c r="M47" i="8"/>
  <c r="F48" i="8"/>
  <c r="M48" i="8"/>
  <c r="F49" i="8"/>
  <c r="M49" i="8"/>
  <c r="F50" i="8"/>
  <c r="M50" i="8"/>
  <c r="F51" i="8"/>
  <c r="M51" i="8"/>
  <c r="F52" i="8"/>
  <c r="M52" i="8"/>
  <c r="F53" i="8"/>
  <c r="M53" i="8"/>
  <c r="F54" i="8"/>
  <c r="M54" i="8"/>
  <c r="F55" i="8"/>
  <c r="M55" i="8"/>
  <c r="F56" i="8"/>
  <c r="M56" i="8"/>
  <c r="F57" i="8"/>
  <c r="M57" i="8"/>
  <c r="F58" i="8"/>
  <c r="M58" i="8"/>
  <c r="F59" i="8"/>
  <c r="M59" i="8"/>
  <c r="F60" i="8"/>
  <c r="M60" i="8"/>
  <c r="F61" i="8"/>
  <c r="M61" i="8"/>
  <c r="F62" i="8"/>
  <c r="M62" i="8"/>
  <c r="F63" i="8"/>
  <c r="M63" i="8"/>
  <c r="F64" i="8"/>
  <c r="M64" i="8"/>
  <c r="F65" i="8"/>
  <c r="M65" i="8"/>
  <c r="F66" i="8"/>
  <c r="M66" i="8"/>
  <c r="F67" i="8"/>
  <c r="M67" i="8"/>
  <c r="F68" i="8"/>
  <c r="M68" i="8"/>
  <c r="F69" i="8"/>
  <c r="M69" i="8"/>
  <c r="F70" i="8"/>
  <c r="M70" i="8"/>
  <c r="F71" i="8"/>
  <c r="M71" i="8"/>
  <c r="F72" i="8"/>
  <c r="M72" i="8"/>
  <c r="F73" i="8"/>
  <c r="M73" i="8"/>
  <c r="F74" i="8"/>
  <c r="M74" i="8"/>
  <c r="F75" i="8"/>
  <c r="M75" i="8"/>
  <c r="F76" i="8"/>
  <c r="M76" i="8"/>
  <c r="F77" i="8"/>
  <c r="M77" i="8"/>
  <c r="F78" i="8"/>
  <c r="M78" i="8"/>
  <c r="F79" i="8"/>
  <c r="M79" i="8"/>
  <c r="F80" i="8"/>
  <c r="M80" i="8" s="1"/>
  <c r="F81" i="8"/>
  <c r="M81" i="8"/>
  <c r="F82" i="8"/>
  <c r="M82" i="8" s="1"/>
  <c r="F83" i="8"/>
  <c r="M83" i="8"/>
  <c r="F84" i="8"/>
  <c r="M84" i="8" s="1"/>
  <c r="F85" i="8"/>
  <c r="M85" i="8"/>
  <c r="F86" i="8"/>
  <c r="M86" i="8" s="1"/>
  <c r="F87" i="8"/>
  <c r="M87" i="8"/>
  <c r="F88" i="8"/>
  <c r="M88" i="8" s="1"/>
  <c r="F89" i="8"/>
  <c r="M89" i="8"/>
  <c r="F90" i="8"/>
  <c r="M90" i="8" s="1"/>
  <c r="F91" i="8"/>
  <c r="M91" i="8"/>
  <c r="F92" i="8"/>
  <c r="M92" i="8" s="1"/>
  <c r="F93" i="8"/>
  <c r="M93" i="8"/>
  <c r="F94" i="8"/>
  <c r="M94" i="8" s="1"/>
  <c r="F95" i="8"/>
  <c r="M95" i="8"/>
  <c r="F96" i="8"/>
  <c r="M96" i="8" s="1"/>
  <c r="F97" i="8"/>
  <c r="M97" i="8"/>
  <c r="F98" i="8"/>
  <c r="M98" i="8" s="1"/>
  <c r="F99" i="8"/>
  <c r="M99" i="8"/>
  <c r="F100" i="8"/>
  <c r="M100" i="8" s="1"/>
  <c r="F101" i="8"/>
  <c r="M101" i="8"/>
  <c r="F102" i="8"/>
  <c r="M102" i="8" s="1"/>
  <c r="F103" i="8"/>
  <c r="M103" i="8"/>
  <c r="F104" i="8"/>
  <c r="M104" i="8" s="1"/>
  <c r="F105" i="8"/>
  <c r="M105" i="8"/>
  <c r="F106" i="8"/>
  <c r="M106" i="8" s="1"/>
  <c r="F107" i="8"/>
  <c r="M107" i="8"/>
  <c r="F108" i="8"/>
  <c r="M108" i="8" s="1"/>
  <c r="E11" i="8"/>
  <c r="L11" i="8"/>
  <c r="E12" i="8"/>
  <c r="L12" i="8" s="1"/>
  <c r="E14" i="8"/>
  <c r="G14" i="8"/>
  <c r="E15" i="8"/>
  <c r="L15" i="8" s="1"/>
  <c r="G15" i="8"/>
  <c r="E16" i="8"/>
  <c r="L16" i="8" s="1"/>
  <c r="G16" i="8"/>
  <c r="E17" i="8"/>
  <c r="L17" i="8"/>
  <c r="E18" i="8"/>
  <c r="L18" i="8" s="1"/>
  <c r="E19" i="8"/>
  <c r="G19" i="8"/>
  <c r="L19" i="8" s="1"/>
  <c r="E20" i="8"/>
  <c r="L20" i="8"/>
  <c r="E21" i="8"/>
  <c r="L21" i="8" s="1"/>
  <c r="E22" i="8"/>
  <c r="G22" i="8"/>
  <c r="L22" i="8"/>
  <c r="E23" i="8"/>
  <c r="L23" i="8" s="1"/>
  <c r="E24" i="8"/>
  <c r="E25" i="8"/>
  <c r="L25" i="8" s="1"/>
  <c r="E26" i="8"/>
  <c r="G26" i="8"/>
  <c r="L26" i="8"/>
  <c r="E27" i="8"/>
  <c r="L27" i="8" s="1"/>
  <c r="E28" i="8"/>
  <c r="L28" i="8" s="1"/>
  <c r="G28" i="8"/>
  <c r="E29" i="8"/>
  <c r="L29" i="8"/>
  <c r="E30" i="8"/>
  <c r="L30" i="8" s="1"/>
  <c r="E31" i="8"/>
  <c r="L31" i="8"/>
  <c r="E32" i="8"/>
  <c r="L32" i="8" s="1"/>
  <c r="E33" i="8"/>
  <c r="L33" i="8"/>
  <c r="E34" i="8"/>
  <c r="L34" i="8" s="1"/>
  <c r="G34" i="8"/>
  <c r="E35" i="8"/>
  <c r="L35" i="8"/>
  <c r="E36" i="8"/>
  <c r="G36" i="8"/>
  <c r="L36" i="8"/>
  <c r="E37" i="8"/>
  <c r="L37" i="8" s="1"/>
  <c r="E38" i="8"/>
  <c r="L38" i="8"/>
  <c r="E40" i="8"/>
  <c r="L40" i="8" s="1"/>
  <c r="E41" i="8"/>
  <c r="L41" i="8"/>
  <c r="E42" i="8"/>
  <c r="L42" i="8" s="1"/>
  <c r="E43" i="8"/>
  <c r="L43" i="8"/>
  <c r="E44" i="8"/>
  <c r="L44" i="8" s="1"/>
  <c r="E45" i="8"/>
  <c r="L45" i="8"/>
  <c r="E46" i="8"/>
  <c r="L46" i="8" s="1"/>
  <c r="E47" i="8"/>
  <c r="L47" i="8"/>
  <c r="E48" i="8"/>
  <c r="L48" i="8" s="1"/>
  <c r="E49" i="8"/>
  <c r="L49" i="8"/>
  <c r="E50" i="8"/>
  <c r="L50" i="8" s="1"/>
  <c r="E51" i="8"/>
  <c r="L51" i="8"/>
  <c r="E52" i="8"/>
  <c r="L52" i="8" s="1"/>
  <c r="E53" i="8"/>
  <c r="L53" i="8"/>
  <c r="E54" i="8"/>
  <c r="L54" i="8" s="1"/>
  <c r="E55" i="8"/>
  <c r="L55" i="8"/>
  <c r="E56" i="8"/>
  <c r="L56" i="8" s="1"/>
  <c r="E57" i="8"/>
  <c r="L57" i="8"/>
  <c r="E58" i="8"/>
  <c r="L58" i="8" s="1"/>
  <c r="E59" i="8"/>
  <c r="L59" i="8"/>
  <c r="E60" i="8"/>
  <c r="L60" i="8" s="1"/>
  <c r="E61" i="8"/>
  <c r="L61" i="8"/>
  <c r="E62" i="8"/>
  <c r="L62" i="8" s="1"/>
  <c r="E63" i="8"/>
  <c r="L63" i="8"/>
  <c r="E64" i="8"/>
  <c r="L64" i="8" s="1"/>
  <c r="E65" i="8"/>
  <c r="L65" i="8"/>
  <c r="E66" i="8"/>
  <c r="L66" i="8" s="1"/>
  <c r="E67" i="8"/>
  <c r="L67" i="8"/>
  <c r="E68" i="8"/>
  <c r="L68" i="8" s="1"/>
  <c r="E69" i="8"/>
  <c r="L69" i="8"/>
  <c r="E70" i="8"/>
  <c r="L70" i="8" s="1"/>
  <c r="E71" i="8"/>
  <c r="L71" i="8" s="1"/>
  <c r="E72" i="8"/>
  <c r="L72" i="8" s="1"/>
  <c r="E73" i="8"/>
  <c r="L73" i="8" s="1"/>
  <c r="E74" i="8"/>
  <c r="L74" i="8" s="1"/>
  <c r="E75" i="8"/>
  <c r="L75" i="8" s="1"/>
  <c r="E76" i="8"/>
  <c r="L76" i="8" s="1"/>
  <c r="E77" i="8"/>
  <c r="L77" i="8" s="1"/>
  <c r="E78" i="8"/>
  <c r="L78" i="8" s="1"/>
  <c r="E79" i="8"/>
  <c r="L79" i="8" s="1"/>
  <c r="E80" i="8"/>
  <c r="L80" i="8" s="1"/>
  <c r="E81" i="8"/>
  <c r="L81" i="8" s="1"/>
  <c r="E82" i="8"/>
  <c r="L82" i="8" s="1"/>
  <c r="E83" i="8"/>
  <c r="L83" i="8" s="1"/>
  <c r="E84" i="8"/>
  <c r="L84" i="8" s="1"/>
  <c r="E85" i="8"/>
  <c r="L85" i="8" s="1"/>
  <c r="E86" i="8"/>
  <c r="L86" i="8" s="1"/>
  <c r="E87" i="8"/>
  <c r="L87" i="8" s="1"/>
  <c r="E88" i="8"/>
  <c r="L88" i="8" s="1"/>
  <c r="E89" i="8"/>
  <c r="L89" i="8" s="1"/>
  <c r="E90" i="8"/>
  <c r="L90" i="8" s="1"/>
  <c r="E91" i="8"/>
  <c r="L91" i="8" s="1"/>
  <c r="E92" i="8"/>
  <c r="L92" i="8" s="1"/>
  <c r="E93" i="8"/>
  <c r="L93" i="8" s="1"/>
  <c r="E94" i="8"/>
  <c r="L94" i="8" s="1"/>
  <c r="E95" i="8"/>
  <c r="L95" i="8" s="1"/>
  <c r="E96" i="8"/>
  <c r="L96" i="8" s="1"/>
  <c r="E97" i="8"/>
  <c r="L97" i="8" s="1"/>
  <c r="E98" i="8"/>
  <c r="L98" i="8" s="1"/>
  <c r="E99" i="8"/>
  <c r="L99" i="8" s="1"/>
  <c r="E100" i="8"/>
  <c r="L100" i="8" s="1"/>
  <c r="E101" i="8"/>
  <c r="L101" i="8" s="1"/>
  <c r="E102" i="8"/>
  <c r="L102" i="8" s="1"/>
  <c r="E103" i="8"/>
  <c r="L103" i="8" s="1"/>
  <c r="E104" i="8"/>
  <c r="L104" i="8" s="1"/>
  <c r="E105" i="8"/>
  <c r="L105" i="8" s="1"/>
  <c r="E106" i="8"/>
  <c r="L106" i="8" s="1"/>
  <c r="E107" i="8"/>
  <c r="L107" i="8" s="1"/>
  <c r="E108" i="8"/>
  <c r="L108" i="8" s="1"/>
  <c r="F10" i="20"/>
  <c r="G10" i="20"/>
  <c r="M10" i="20"/>
  <c r="F11" i="20"/>
  <c r="G11" i="20"/>
  <c r="M11" i="20" s="1"/>
  <c r="F12" i="20"/>
  <c r="M12" i="20" s="1"/>
  <c r="G12" i="20"/>
  <c r="F13" i="20"/>
  <c r="G13" i="20"/>
  <c r="F14" i="20"/>
  <c r="M14" i="20" s="1"/>
  <c r="G14" i="20"/>
  <c r="F15" i="20"/>
  <c r="M15" i="20" s="1"/>
  <c r="F16" i="20"/>
  <c r="G16" i="20"/>
  <c r="F17" i="20"/>
  <c r="M17" i="20" s="1"/>
  <c r="F18" i="20"/>
  <c r="M18" i="20" s="1"/>
  <c r="F19" i="20"/>
  <c r="M19" i="20" s="1"/>
  <c r="G19" i="20"/>
  <c r="E19" i="20"/>
  <c r="L19" i="20"/>
  <c r="F20" i="20"/>
  <c r="M20" i="20" s="1"/>
  <c r="G20" i="20"/>
  <c r="F21" i="20"/>
  <c r="M21" i="20" s="1"/>
  <c r="F22" i="20"/>
  <c r="G22" i="20"/>
  <c r="M22" i="20"/>
  <c r="F23" i="20"/>
  <c r="M23" i="20" s="1"/>
  <c r="G23" i="20"/>
  <c r="F24" i="20"/>
  <c r="M24" i="20" s="1"/>
  <c r="G24" i="20"/>
  <c r="F25" i="20"/>
  <c r="G25" i="20"/>
  <c r="F27" i="20"/>
  <c r="M27" i="20"/>
  <c r="F28" i="20"/>
  <c r="G28" i="20"/>
  <c r="F29" i="20"/>
  <c r="G29" i="20"/>
  <c r="F30" i="20"/>
  <c r="M30" i="20" s="1"/>
  <c r="G30" i="20"/>
  <c r="E30" i="20"/>
  <c r="L30" i="20"/>
  <c r="F31" i="20"/>
  <c r="G31" i="20"/>
  <c r="M31" i="20" s="1"/>
  <c r="F32" i="20"/>
  <c r="M32" i="20" s="1"/>
  <c r="G32" i="20"/>
  <c r="F33" i="20"/>
  <c r="G33" i="20"/>
  <c r="F34" i="20"/>
  <c r="G34" i="20"/>
  <c r="M34" i="20"/>
  <c r="E34" i="20"/>
  <c r="L34" i="20"/>
  <c r="F35" i="20"/>
  <c r="M35" i="20"/>
  <c r="F36" i="20"/>
  <c r="M36" i="20"/>
  <c r="F37" i="20"/>
  <c r="M37" i="20" s="1"/>
  <c r="G37" i="20"/>
  <c r="F38" i="20"/>
  <c r="G38" i="20"/>
  <c r="M38" i="20"/>
  <c r="F39" i="20"/>
  <c r="G39" i="20"/>
  <c r="M39" i="20" s="1"/>
  <c r="F40" i="20"/>
  <c r="M40" i="20" s="1"/>
  <c r="F41" i="20"/>
  <c r="M41" i="20" s="1"/>
  <c r="F42" i="20"/>
  <c r="M42" i="20" s="1"/>
  <c r="F43" i="20"/>
  <c r="M43" i="20" s="1"/>
  <c r="F44" i="20"/>
  <c r="M44" i="20" s="1"/>
  <c r="F45" i="20"/>
  <c r="M45" i="20" s="1"/>
  <c r="F46" i="20"/>
  <c r="M46" i="20" s="1"/>
  <c r="F47" i="20"/>
  <c r="M47" i="20" s="1"/>
  <c r="F48" i="20"/>
  <c r="M48" i="20" s="1"/>
  <c r="F49" i="20"/>
  <c r="M49" i="20" s="1"/>
  <c r="F50" i="20"/>
  <c r="M50" i="20" s="1"/>
  <c r="F51" i="20"/>
  <c r="M51" i="20" s="1"/>
  <c r="F52" i="20"/>
  <c r="M52" i="20" s="1"/>
  <c r="F53" i="20"/>
  <c r="M53" i="20" s="1"/>
  <c r="F54" i="20"/>
  <c r="M54" i="20" s="1"/>
  <c r="F55" i="20"/>
  <c r="M55" i="20" s="1"/>
  <c r="F56" i="20"/>
  <c r="M56" i="20" s="1"/>
  <c r="F57" i="20"/>
  <c r="M57" i="20" s="1"/>
  <c r="F58" i="20"/>
  <c r="M58" i="20" s="1"/>
  <c r="F59" i="20"/>
  <c r="M59" i="20" s="1"/>
  <c r="F60" i="20"/>
  <c r="M60" i="20" s="1"/>
  <c r="F61" i="20"/>
  <c r="M61" i="20" s="1"/>
  <c r="F62" i="20"/>
  <c r="M62" i="20" s="1"/>
  <c r="F63" i="20"/>
  <c r="M63" i="20" s="1"/>
  <c r="F64" i="20"/>
  <c r="M64" i="20" s="1"/>
  <c r="F65" i="20"/>
  <c r="M65" i="20" s="1"/>
  <c r="F66" i="20"/>
  <c r="M66" i="20" s="1"/>
  <c r="F67" i="20"/>
  <c r="M67" i="20" s="1"/>
  <c r="F68" i="20"/>
  <c r="M68" i="20" s="1"/>
  <c r="F69" i="20"/>
  <c r="M69" i="20" s="1"/>
  <c r="F70" i="20"/>
  <c r="M70" i="20" s="1"/>
  <c r="F71" i="20"/>
  <c r="M71" i="20" s="1"/>
  <c r="F72" i="20"/>
  <c r="M72" i="20" s="1"/>
  <c r="F73" i="20"/>
  <c r="M73" i="20" s="1"/>
  <c r="F74" i="20"/>
  <c r="M74" i="20" s="1"/>
  <c r="F75" i="20"/>
  <c r="M75" i="20" s="1"/>
  <c r="F76" i="20"/>
  <c r="M76" i="20" s="1"/>
  <c r="F77" i="20"/>
  <c r="M77" i="20" s="1"/>
  <c r="F78" i="20"/>
  <c r="M78" i="20" s="1"/>
  <c r="F79" i="20"/>
  <c r="M79" i="20" s="1"/>
  <c r="F80" i="20"/>
  <c r="M80" i="20" s="1"/>
  <c r="F81" i="20"/>
  <c r="M81" i="20" s="1"/>
  <c r="F82" i="20"/>
  <c r="M82" i="20" s="1"/>
  <c r="F83" i="20"/>
  <c r="M83" i="20" s="1"/>
  <c r="F84" i="20"/>
  <c r="M84" i="20" s="1"/>
  <c r="F85" i="20"/>
  <c r="M85" i="20" s="1"/>
  <c r="F86" i="20"/>
  <c r="M86" i="20" s="1"/>
  <c r="F87" i="20"/>
  <c r="M87" i="20" s="1"/>
  <c r="F88" i="20"/>
  <c r="M88" i="20" s="1"/>
  <c r="F89" i="20"/>
  <c r="M89" i="20" s="1"/>
  <c r="F90" i="20"/>
  <c r="M90" i="20" s="1"/>
  <c r="F91" i="20"/>
  <c r="M91" i="20" s="1"/>
  <c r="F92" i="20"/>
  <c r="M92" i="20" s="1"/>
  <c r="F93" i="20"/>
  <c r="M93" i="20" s="1"/>
  <c r="F94" i="20"/>
  <c r="M94" i="20" s="1"/>
  <c r="F95" i="20"/>
  <c r="M95" i="20" s="1"/>
  <c r="F96" i="20"/>
  <c r="M96" i="20" s="1"/>
  <c r="F97" i="20"/>
  <c r="M97" i="20" s="1"/>
  <c r="F98" i="20"/>
  <c r="M98" i="20" s="1"/>
  <c r="F99" i="20"/>
  <c r="M99" i="20" s="1"/>
  <c r="F100" i="20"/>
  <c r="M100" i="20" s="1"/>
  <c r="F101" i="20"/>
  <c r="M101" i="20" s="1"/>
  <c r="F102" i="20"/>
  <c r="M102" i="20" s="1"/>
  <c r="F103" i="20"/>
  <c r="M103" i="20" s="1"/>
  <c r="F104" i="20"/>
  <c r="M104" i="20" s="1"/>
  <c r="F105" i="20"/>
  <c r="M105" i="20" s="1"/>
  <c r="F106" i="20"/>
  <c r="M106" i="20" s="1"/>
  <c r="F107" i="20"/>
  <c r="M107" i="20" s="1"/>
  <c r="F108" i="20"/>
  <c r="M108" i="20" s="1"/>
  <c r="E10" i="20"/>
  <c r="L10" i="20" s="1"/>
  <c r="E11" i="20"/>
  <c r="L11" i="20" s="1"/>
  <c r="E12" i="20"/>
  <c r="L12" i="20" s="1"/>
  <c r="E13" i="20"/>
  <c r="L13" i="20" s="1"/>
  <c r="E14" i="20"/>
  <c r="L14" i="20" s="1"/>
  <c r="E15" i="20"/>
  <c r="G15" i="20"/>
  <c r="L15" i="20"/>
  <c r="E16" i="20"/>
  <c r="L16" i="20"/>
  <c r="E17" i="20"/>
  <c r="G17" i="20"/>
  <c r="E18" i="20"/>
  <c r="L18" i="20" s="1"/>
  <c r="G18" i="20"/>
  <c r="E20" i="20"/>
  <c r="L20" i="20"/>
  <c r="E21" i="20"/>
  <c r="G21" i="20"/>
  <c r="E22" i="20"/>
  <c r="L22" i="20"/>
  <c r="E23" i="20"/>
  <c r="L23" i="20"/>
  <c r="E24" i="20"/>
  <c r="L24" i="20"/>
  <c r="E25" i="20"/>
  <c r="E27" i="20"/>
  <c r="G27" i="20"/>
  <c r="L27" i="20"/>
  <c r="E28" i="20"/>
  <c r="L28" i="20"/>
  <c r="E29" i="20"/>
  <c r="L29" i="20"/>
  <c r="E31" i="20"/>
  <c r="L31" i="20"/>
  <c r="E32" i="20"/>
  <c r="L32" i="20"/>
  <c r="E33" i="20"/>
  <c r="L33" i="20"/>
  <c r="E35" i="20"/>
  <c r="G35" i="20"/>
  <c r="E36" i="20"/>
  <c r="G36" i="20"/>
  <c r="E37" i="20"/>
  <c r="L37" i="20" s="1"/>
  <c r="E38" i="20"/>
  <c r="L38" i="20" s="1"/>
  <c r="E39" i="20"/>
  <c r="L39" i="20" s="1"/>
  <c r="E40" i="20"/>
  <c r="L40" i="20" s="1"/>
  <c r="E41" i="20"/>
  <c r="L41" i="20" s="1"/>
  <c r="E42" i="20"/>
  <c r="L42" i="20" s="1"/>
  <c r="E43" i="20"/>
  <c r="L43" i="20" s="1"/>
  <c r="E44" i="20"/>
  <c r="L44" i="20" s="1"/>
  <c r="E45" i="20"/>
  <c r="L45" i="20" s="1"/>
  <c r="E46" i="20"/>
  <c r="L46" i="20" s="1"/>
  <c r="E47" i="20"/>
  <c r="L47" i="20" s="1"/>
  <c r="E48" i="20"/>
  <c r="L48" i="20" s="1"/>
  <c r="E49" i="20"/>
  <c r="L49" i="20" s="1"/>
  <c r="E50" i="20"/>
  <c r="L50" i="20" s="1"/>
  <c r="E51" i="20"/>
  <c r="L51" i="20" s="1"/>
  <c r="E52" i="20"/>
  <c r="L52" i="20" s="1"/>
  <c r="E53" i="20"/>
  <c r="L53" i="20" s="1"/>
  <c r="E54" i="20"/>
  <c r="L54" i="20" s="1"/>
  <c r="E55" i="20"/>
  <c r="L55" i="20" s="1"/>
  <c r="E56" i="20"/>
  <c r="L56" i="20" s="1"/>
  <c r="E57" i="20"/>
  <c r="L57" i="20" s="1"/>
  <c r="E58" i="20"/>
  <c r="L58" i="20" s="1"/>
  <c r="E59" i="20"/>
  <c r="L59" i="20" s="1"/>
  <c r="E60" i="20"/>
  <c r="L60" i="20" s="1"/>
  <c r="E61" i="20"/>
  <c r="L61" i="20" s="1"/>
  <c r="E62" i="20"/>
  <c r="L62" i="20" s="1"/>
  <c r="E63" i="20"/>
  <c r="L63" i="20" s="1"/>
  <c r="E64" i="20"/>
  <c r="L64" i="20" s="1"/>
  <c r="E65" i="20"/>
  <c r="L65" i="20" s="1"/>
  <c r="E66" i="20"/>
  <c r="L66" i="20" s="1"/>
  <c r="E67" i="20"/>
  <c r="L67" i="20"/>
  <c r="E68" i="20"/>
  <c r="L68" i="20" s="1"/>
  <c r="E69" i="20"/>
  <c r="L69" i="20" s="1"/>
  <c r="E70" i="20"/>
  <c r="L70" i="20" s="1"/>
  <c r="E71" i="20"/>
  <c r="L71" i="20"/>
  <c r="E72" i="20"/>
  <c r="L72" i="20" s="1"/>
  <c r="E73" i="20"/>
  <c r="L73" i="20"/>
  <c r="E74" i="20"/>
  <c r="L74" i="20" s="1"/>
  <c r="E75" i="20"/>
  <c r="L75" i="20"/>
  <c r="E76" i="20"/>
  <c r="L76" i="20" s="1"/>
  <c r="E77" i="20"/>
  <c r="L77" i="20" s="1"/>
  <c r="E78" i="20"/>
  <c r="L78" i="20" s="1"/>
  <c r="E79" i="20"/>
  <c r="L79" i="20"/>
  <c r="E80" i="20"/>
  <c r="L80" i="20" s="1"/>
  <c r="E81" i="20"/>
  <c r="L81" i="20"/>
  <c r="E82" i="20"/>
  <c r="L82" i="20" s="1"/>
  <c r="E83" i="20"/>
  <c r="L83" i="20"/>
  <c r="E84" i="20"/>
  <c r="L84" i="20" s="1"/>
  <c r="E85" i="20"/>
  <c r="L85" i="20" s="1"/>
  <c r="E86" i="20"/>
  <c r="L86" i="20" s="1"/>
  <c r="E87" i="20"/>
  <c r="L87" i="20"/>
  <c r="E88" i="20"/>
  <c r="L88" i="20" s="1"/>
  <c r="E89" i="20"/>
  <c r="L89" i="20"/>
  <c r="E90" i="20"/>
  <c r="L90" i="20" s="1"/>
  <c r="E91" i="20"/>
  <c r="L91" i="20"/>
  <c r="E92" i="20"/>
  <c r="L92" i="20" s="1"/>
  <c r="E93" i="20"/>
  <c r="L93" i="20" s="1"/>
  <c r="E94" i="20"/>
  <c r="L94" i="20" s="1"/>
  <c r="E95" i="20"/>
  <c r="L95" i="20"/>
  <c r="E96" i="20"/>
  <c r="L96" i="20" s="1"/>
  <c r="E97" i="20"/>
  <c r="L97" i="20"/>
  <c r="E98" i="20"/>
  <c r="L98" i="20" s="1"/>
  <c r="E99" i="20"/>
  <c r="L99" i="20"/>
  <c r="E100" i="20"/>
  <c r="L100" i="20" s="1"/>
  <c r="E101" i="20"/>
  <c r="L101" i="20" s="1"/>
  <c r="E102" i="20"/>
  <c r="L102" i="20" s="1"/>
  <c r="E103" i="20"/>
  <c r="L103" i="20"/>
  <c r="E104" i="20"/>
  <c r="L104" i="20" s="1"/>
  <c r="E105" i="20"/>
  <c r="L105" i="20"/>
  <c r="E106" i="20"/>
  <c r="L106" i="20" s="1"/>
  <c r="E107" i="20"/>
  <c r="L107" i="20"/>
  <c r="E108" i="20"/>
  <c r="L108" i="20" s="1"/>
  <c r="F53" i="18"/>
  <c r="O50" i="22"/>
  <c r="M50" i="22"/>
  <c r="F50" i="22"/>
  <c r="N50" i="22"/>
  <c r="O53" i="16"/>
  <c r="M53" i="16"/>
  <c r="F53" i="16"/>
  <c r="N53" i="16"/>
  <c r="L15" i="23"/>
  <c r="K15" i="23"/>
  <c r="J15" i="23"/>
  <c r="I15" i="23"/>
  <c r="H15" i="23"/>
  <c r="M15" i="23"/>
  <c r="G15" i="23"/>
  <c r="F15" i="23"/>
  <c r="N15" i="23" s="1"/>
  <c r="E15" i="23"/>
  <c r="L14" i="23"/>
  <c r="Y14" i="23"/>
  <c r="K14" i="23"/>
  <c r="J14" i="23"/>
  <c r="I14" i="23"/>
  <c r="H14" i="23"/>
  <c r="M14" i="23" s="1"/>
  <c r="G14" i="23"/>
  <c r="F14" i="23"/>
  <c r="N14" i="23" s="1"/>
  <c r="E14" i="23"/>
  <c r="L13" i="23"/>
  <c r="Y13" i="23"/>
  <c r="K13" i="23"/>
  <c r="K23" i="23" s="1"/>
  <c r="M23" i="23" s="1"/>
  <c r="J13" i="23"/>
  <c r="I13" i="23"/>
  <c r="H13" i="23"/>
  <c r="M13" i="23"/>
  <c r="G13" i="23"/>
  <c r="O13" i="23" s="1"/>
  <c r="F13" i="23"/>
  <c r="E13" i="23"/>
  <c r="L12" i="23"/>
  <c r="Y12" i="23" s="1"/>
  <c r="K12" i="23"/>
  <c r="K25" i="23" s="1"/>
  <c r="M25" i="23" s="1"/>
  <c r="J12" i="23"/>
  <c r="J11" i="23"/>
  <c r="J25" i="23" s="1"/>
  <c r="I12" i="23"/>
  <c r="H12" i="23"/>
  <c r="F12" i="23"/>
  <c r="N12" i="23" s="1"/>
  <c r="G12" i="23"/>
  <c r="E12" i="23"/>
  <c r="L11" i="23"/>
  <c r="Y11" i="23" s="1"/>
  <c r="K11" i="23"/>
  <c r="I11" i="23"/>
  <c r="H11" i="23"/>
  <c r="M11" i="23" s="1"/>
  <c r="G11" i="23"/>
  <c r="O11" i="23" s="1"/>
  <c r="F11" i="23"/>
  <c r="F16" i="23"/>
  <c r="M77" i="22"/>
  <c r="O77" i="22"/>
  <c r="M81" i="16"/>
  <c r="O81" i="16"/>
  <c r="M81" i="18"/>
  <c r="O81" i="18"/>
  <c r="E16" i="23"/>
  <c r="O15" i="23"/>
  <c r="K20" i="23"/>
  <c r="M20" i="23"/>
  <c r="I16" i="23"/>
  <c r="J24" i="23"/>
  <c r="K24" i="23"/>
  <c r="M24" i="23"/>
  <c r="J11" i="16"/>
  <c r="E14" i="18"/>
  <c r="F14" i="18"/>
  <c r="G14" i="18"/>
  <c r="H14" i="18"/>
  <c r="M14" i="18" s="1"/>
  <c r="I14" i="18"/>
  <c r="J14" i="18"/>
  <c r="K14" i="18"/>
  <c r="L14" i="18"/>
  <c r="E15" i="18"/>
  <c r="F15" i="18"/>
  <c r="G15" i="18"/>
  <c r="O15" i="18" s="1"/>
  <c r="H15" i="18"/>
  <c r="N15" i="18"/>
  <c r="M15" i="18"/>
  <c r="I15" i="18"/>
  <c r="J15" i="18"/>
  <c r="K15" i="18"/>
  <c r="L15" i="18"/>
  <c r="E14" i="22"/>
  <c r="F14" i="22"/>
  <c r="G14" i="22"/>
  <c r="H14" i="22"/>
  <c r="M14" i="22" s="1"/>
  <c r="I14" i="22"/>
  <c r="J14" i="22"/>
  <c r="K14" i="22"/>
  <c r="L14" i="22"/>
  <c r="Y14" i="22"/>
  <c r="E15" i="22"/>
  <c r="F15" i="22"/>
  <c r="G15" i="22"/>
  <c r="H15" i="22"/>
  <c r="M15" i="22"/>
  <c r="I15" i="22"/>
  <c r="J15" i="22"/>
  <c r="K15" i="22"/>
  <c r="L15" i="22"/>
  <c r="Y15" i="22"/>
  <c r="E12" i="22"/>
  <c r="F12" i="22"/>
  <c r="G12" i="22"/>
  <c r="H12" i="22"/>
  <c r="M12" i="22" s="1"/>
  <c r="I12" i="22"/>
  <c r="J12" i="22"/>
  <c r="K12" i="22"/>
  <c r="L12" i="22"/>
  <c r="E13" i="22"/>
  <c r="F13" i="22"/>
  <c r="N13" i="22"/>
  <c r="G13" i="22"/>
  <c r="O13" i="22"/>
  <c r="H13" i="22"/>
  <c r="M13" i="22"/>
  <c r="I13" i="22"/>
  <c r="J13" i="22"/>
  <c r="K13" i="22"/>
  <c r="L13" i="22"/>
  <c r="E82" i="22"/>
  <c r="F82" i="22"/>
  <c r="G82" i="22"/>
  <c r="H82" i="22"/>
  <c r="M82" i="22" s="1"/>
  <c r="I82" i="22"/>
  <c r="J82" i="22"/>
  <c r="K82" i="22"/>
  <c r="Z82" i="22" s="1"/>
  <c r="L82" i="22"/>
  <c r="L104" i="22"/>
  <c r="K104" i="22"/>
  <c r="I104" i="22"/>
  <c r="H104" i="22"/>
  <c r="M104" i="22"/>
  <c r="G104" i="22"/>
  <c r="O104" i="22" s="1"/>
  <c r="F104" i="22"/>
  <c r="N104" i="22"/>
  <c r="E104" i="22"/>
  <c r="L103" i="22"/>
  <c r="K103" i="22"/>
  <c r="I103" i="22"/>
  <c r="H103" i="22"/>
  <c r="M103" i="22" s="1"/>
  <c r="G103" i="22"/>
  <c r="O103" i="22"/>
  <c r="F103" i="22"/>
  <c r="N103" i="22" s="1"/>
  <c r="E103" i="22"/>
  <c r="L102" i="22"/>
  <c r="Z102" i="22" s="1"/>
  <c r="K102" i="22"/>
  <c r="I102" i="22"/>
  <c r="H102" i="22"/>
  <c r="M102" i="22"/>
  <c r="G102" i="22"/>
  <c r="O102" i="22"/>
  <c r="F102" i="22"/>
  <c r="N102" i="22"/>
  <c r="E102" i="22"/>
  <c r="L101" i="22"/>
  <c r="Y101" i="22" s="1"/>
  <c r="K101" i="22"/>
  <c r="Z101" i="22"/>
  <c r="I101" i="22"/>
  <c r="H101" i="22"/>
  <c r="M101" i="22"/>
  <c r="G101" i="22"/>
  <c r="O101" i="22"/>
  <c r="F101" i="22"/>
  <c r="N101" i="22"/>
  <c r="E101" i="22"/>
  <c r="L100" i="22"/>
  <c r="Y100" i="22"/>
  <c r="K100" i="22"/>
  <c r="I100" i="22"/>
  <c r="H100" i="22"/>
  <c r="M100" i="22"/>
  <c r="G100" i="22"/>
  <c r="O100" i="22" s="1"/>
  <c r="F100" i="22"/>
  <c r="N100" i="22"/>
  <c r="E100" i="22"/>
  <c r="L99" i="22"/>
  <c r="K99" i="22"/>
  <c r="I99" i="22"/>
  <c r="H99" i="22"/>
  <c r="M99" i="22" s="1"/>
  <c r="G99" i="22"/>
  <c r="F99" i="22"/>
  <c r="N99" i="22"/>
  <c r="E99" i="22"/>
  <c r="L98" i="22"/>
  <c r="Y98" i="22"/>
  <c r="K98" i="22"/>
  <c r="I98" i="22"/>
  <c r="H98" i="22"/>
  <c r="M98" i="22"/>
  <c r="G98" i="22"/>
  <c r="O98" i="22" s="1"/>
  <c r="F98" i="22"/>
  <c r="N98" i="22"/>
  <c r="E98" i="22"/>
  <c r="L97" i="22"/>
  <c r="Y97" i="22"/>
  <c r="K97" i="22"/>
  <c r="I97" i="22"/>
  <c r="H97" i="22"/>
  <c r="M97" i="22"/>
  <c r="G97" i="22"/>
  <c r="O97" i="22"/>
  <c r="F97" i="22"/>
  <c r="N97" i="22"/>
  <c r="E97" i="22"/>
  <c r="L96" i="22"/>
  <c r="Y96" i="22" s="1"/>
  <c r="K96" i="22"/>
  <c r="I96" i="22"/>
  <c r="H96" i="22"/>
  <c r="M96" i="22" s="1"/>
  <c r="G96" i="22"/>
  <c r="O96" i="22"/>
  <c r="F96" i="22"/>
  <c r="N96" i="22" s="1"/>
  <c r="E96" i="22"/>
  <c r="L95" i="22"/>
  <c r="K95" i="22"/>
  <c r="I95" i="22"/>
  <c r="H95" i="22"/>
  <c r="M95" i="22"/>
  <c r="G95" i="22"/>
  <c r="O95" i="22" s="1"/>
  <c r="F95" i="22"/>
  <c r="N95" i="22"/>
  <c r="E95" i="22"/>
  <c r="L94" i="22"/>
  <c r="Y94" i="22"/>
  <c r="K94" i="22"/>
  <c r="I94" i="22"/>
  <c r="H94" i="22"/>
  <c r="M94" i="22"/>
  <c r="G94" i="22"/>
  <c r="O94" i="22"/>
  <c r="F94" i="22"/>
  <c r="N94" i="22"/>
  <c r="E94" i="22"/>
  <c r="L93" i="22"/>
  <c r="Y93" i="22" s="1"/>
  <c r="K93" i="22"/>
  <c r="I93" i="22"/>
  <c r="H93" i="22"/>
  <c r="M93" i="22" s="1"/>
  <c r="G93" i="22"/>
  <c r="O93" i="22"/>
  <c r="F93" i="22"/>
  <c r="N93" i="22" s="1"/>
  <c r="E93" i="22"/>
  <c r="L92" i="22"/>
  <c r="Y92" i="22"/>
  <c r="K92" i="22"/>
  <c r="I92" i="22"/>
  <c r="H92" i="22"/>
  <c r="M92" i="22"/>
  <c r="G92" i="22"/>
  <c r="O92" i="22"/>
  <c r="F92" i="22"/>
  <c r="E92" i="22"/>
  <c r="L91" i="22"/>
  <c r="K91" i="22"/>
  <c r="I91" i="22"/>
  <c r="H91" i="22"/>
  <c r="M91" i="22" s="1"/>
  <c r="G91" i="22"/>
  <c r="O91" i="22"/>
  <c r="F91" i="22"/>
  <c r="N91" i="22" s="1"/>
  <c r="E91" i="22"/>
  <c r="L90" i="22"/>
  <c r="Y90" i="22"/>
  <c r="K90" i="22"/>
  <c r="I90" i="22"/>
  <c r="H90" i="22"/>
  <c r="M90" i="22"/>
  <c r="G90" i="22"/>
  <c r="O90" i="22"/>
  <c r="F90" i="22"/>
  <c r="N90" i="22"/>
  <c r="E90" i="22"/>
  <c r="L89" i="22"/>
  <c r="K89" i="22"/>
  <c r="I89" i="22"/>
  <c r="H89" i="22"/>
  <c r="M89" i="22"/>
  <c r="G89" i="22"/>
  <c r="O89" i="22"/>
  <c r="F89" i="22"/>
  <c r="E89" i="22"/>
  <c r="L88" i="22"/>
  <c r="Y88" i="22"/>
  <c r="K88" i="22"/>
  <c r="I88" i="22"/>
  <c r="H88" i="22"/>
  <c r="M88" i="22"/>
  <c r="G88" i="22"/>
  <c r="O88" i="22"/>
  <c r="F88" i="22"/>
  <c r="N88" i="22"/>
  <c r="E88" i="22"/>
  <c r="L87" i="22"/>
  <c r="K87" i="22"/>
  <c r="I87" i="22"/>
  <c r="H87" i="22"/>
  <c r="M87" i="22"/>
  <c r="G87" i="22"/>
  <c r="F87" i="22"/>
  <c r="E87" i="22"/>
  <c r="L86" i="22"/>
  <c r="K86" i="22"/>
  <c r="I86" i="22"/>
  <c r="H86" i="22"/>
  <c r="M86" i="22"/>
  <c r="G86" i="22"/>
  <c r="O86" i="22"/>
  <c r="F86" i="22"/>
  <c r="N86" i="22"/>
  <c r="E86" i="22"/>
  <c r="L85" i="22"/>
  <c r="Y85" i="22" s="1"/>
  <c r="K85" i="22"/>
  <c r="I85" i="22"/>
  <c r="H85" i="22"/>
  <c r="M85" i="22" s="1"/>
  <c r="G85" i="22"/>
  <c r="F85" i="22"/>
  <c r="N85" i="22" s="1"/>
  <c r="E85" i="22"/>
  <c r="L84" i="22"/>
  <c r="Y84" i="22"/>
  <c r="K84" i="22"/>
  <c r="I84" i="22"/>
  <c r="H84" i="22"/>
  <c r="M84" i="22"/>
  <c r="G84" i="22"/>
  <c r="O84" i="22"/>
  <c r="F84" i="22"/>
  <c r="N84" i="22"/>
  <c r="E84" i="22"/>
  <c r="L83" i="22"/>
  <c r="K83" i="22"/>
  <c r="I83" i="22"/>
  <c r="H83" i="22"/>
  <c r="M83" i="22"/>
  <c r="G83" i="22"/>
  <c r="F83" i="22"/>
  <c r="E83" i="22"/>
  <c r="L81" i="22"/>
  <c r="Y81" i="22"/>
  <c r="K81" i="22"/>
  <c r="J81" i="22"/>
  <c r="I81" i="22"/>
  <c r="H81" i="22"/>
  <c r="M81" i="22"/>
  <c r="G81" i="22"/>
  <c r="F81" i="22"/>
  <c r="N81" i="22"/>
  <c r="E81" i="22"/>
  <c r="L80" i="22"/>
  <c r="Y80" i="22"/>
  <c r="K80" i="22"/>
  <c r="J80" i="22"/>
  <c r="I80" i="22"/>
  <c r="H80" i="22"/>
  <c r="M80" i="22"/>
  <c r="G80" i="22"/>
  <c r="F80" i="22"/>
  <c r="N80" i="22"/>
  <c r="E80" i="22"/>
  <c r="L79" i="22"/>
  <c r="Y79" i="22" s="1"/>
  <c r="K79" i="22"/>
  <c r="J79" i="22"/>
  <c r="I79" i="22"/>
  <c r="H79" i="22"/>
  <c r="M79" i="22"/>
  <c r="G79" i="22"/>
  <c r="F79" i="22"/>
  <c r="E79" i="22"/>
  <c r="L78" i="22"/>
  <c r="Y78" i="22"/>
  <c r="K78" i="22"/>
  <c r="J78" i="22"/>
  <c r="I78" i="22"/>
  <c r="H78" i="22"/>
  <c r="M78" i="22"/>
  <c r="G78" i="22"/>
  <c r="F78" i="22"/>
  <c r="E78" i="22"/>
  <c r="Y77" i="22"/>
  <c r="K77" i="22"/>
  <c r="Z77" i="22"/>
  <c r="F77" i="22"/>
  <c r="N77" i="22"/>
  <c r="L76" i="22"/>
  <c r="K76" i="22"/>
  <c r="J76" i="22"/>
  <c r="I76" i="22"/>
  <c r="H76" i="22"/>
  <c r="M76" i="22"/>
  <c r="G76" i="22"/>
  <c r="F76" i="22"/>
  <c r="E76" i="22"/>
  <c r="L75" i="22"/>
  <c r="Y75" i="22"/>
  <c r="K75" i="22"/>
  <c r="J75" i="22"/>
  <c r="I75" i="22"/>
  <c r="H75" i="22"/>
  <c r="M75" i="22"/>
  <c r="G75" i="22"/>
  <c r="F75" i="22"/>
  <c r="E75" i="22"/>
  <c r="L74" i="22"/>
  <c r="Y74" i="22" s="1"/>
  <c r="K74" i="22"/>
  <c r="J74" i="22"/>
  <c r="I74" i="22"/>
  <c r="H74" i="22"/>
  <c r="M74" i="22"/>
  <c r="G74" i="22"/>
  <c r="F74" i="22"/>
  <c r="E74" i="22"/>
  <c r="L73" i="22"/>
  <c r="Y73" i="22"/>
  <c r="K73" i="22"/>
  <c r="J73" i="22"/>
  <c r="I73" i="22"/>
  <c r="H73" i="22"/>
  <c r="M73" i="22" s="1"/>
  <c r="G73" i="22"/>
  <c r="F73" i="22"/>
  <c r="N73" i="22"/>
  <c r="E73" i="22"/>
  <c r="L72" i="22"/>
  <c r="Y72" i="22"/>
  <c r="K72" i="22"/>
  <c r="J72" i="22"/>
  <c r="I72" i="22"/>
  <c r="H72" i="22"/>
  <c r="M72" i="22"/>
  <c r="G72" i="22"/>
  <c r="F72" i="22"/>
  <c r="E72" i="22"/>
  <c r="L71" i="22"/>
  <c r="Y71" i="22" s="1"/>
  <c r="K71" i="22"/>
  <c r="J71" i="22"/>
  <c r="I71" i="22"/>
  <c r="H71" i="22"/>
  <c r="M71" i="22"/>
  <c r="G71" i="22"/>
  <c r="F71" i="22"/>
  <c r="E71" i="22"/>
  <c r="L70" i="22"/>
  <c r="Y70" i="22"/>
  <c r="K70" i="22"/>
  <c r="J70" i="22"/>
  <c r="I70" i="22"/>
  <c r="H70" i="22"/>
  <c r="M70" i="22"/>
  <c r="G70" i="22"/>
  <c r="O70" i="22"/>
  <c r="F70" i="22"/>
  <c r="E70" i="22"/>
  <c r="L69" i="22"/>
  <c r="K69" i="22"/>
  <c r="J69" i="22"/>
  <c r="I69" i="22"/>
  <c r="H69" i="22"/>
  <c r="M69" i="22"/>
  <c r="G69" i="22"/>
  <c r="F69" i="22"/>
  <c r="N69" i="22" s="1"/>
  <c r="E69" i="22"/>
  <c r="L68" i="22"/>
  <c r="Y68" i="22"/>
  <c r="K68" i="22"/>
  <c r="J68" i="22"/>
  <c r="I68" i="22"/>
  <c r="H68" i="22"/>
  <c r="M68" i="22" s="1"/>
  <c r="G68" i="22"/>
  <c r="O68" i="22"/>
  <c r="F68" i="22"/>
  <c r="E68" i="22"/>
  <c r="L67" i="22"/>
  <c r="Y67" i="22"/>
  <c r="K67" i="22"/>
  <c r="J67" i="22"/>
  <c r="I67" i="22"/>
  <c r="H67" i="22"/>
  <c r="M67" i="22"/>
  <c r="G67" i="22"/>
  <c r="O67" i="22"/>
  <c r="F67" i="22"/>
  <c r="E67" i="22"/>
  <c r="L66" i="22"/>
  <c r="Y66" i="22"/>
  <c r="K66" i="22"/>
  <c r="J66" i="22"/>
  <c r="I66" i="22"/>
  <c r="H66" i="22"/>
  <c r="M66" i="22"/>
  <c r="G66" i="22"/>
  <c r="O66" i="22" s="1"/>
  <c r="F66" i="22"/>
  <c r="E66" i="22"/>
  <c r="L65" i="22"/>
  <c r="Z65" i="22" s="1"/>
  <c r="K65" i="22"/>
  <c r="J65" i="22"/>
  <c r="I65" i="22"/>
  <c r="H65" i="22"/>
  <c r="M65" i="22"/>
  <c r="G65" i="22"/>
  <c r="F65" i="22"/>
  <c r="E65" i="22"/>
  <c r="L64" i="22"/>
  <c r="Y64" i="22"/>
  <c r="K64" i="22"/>
  <c r="J64" i="22"/>
  <c r="I64" i="22"/>
  <c r="H64" i="22"/>
  <c r="M64" i="22" s="1"/>
  <c r="G64" i="22"/>
  <c r="F64" i="22"/>
  <c r="E64" i="22"/>
  <c r="L63" i="22"/>
  <c r="Y63" i="22"/>
  <c r="K63" i="22"/>
  <c r="J63" i="22"/>
  <c r="I63" i="22"/>
  <c r="H63" i="22"/>
  <c r="M63" i="22"/>
  <c r="G63" i="22"/>
  <c r="F63" i="22"/>
  <c r="E63" i="22"/>
  <c r="L62" i="22"/>
  <c r="Y62" i="22"/>
  <c r="K62" i="22"/>
  <c r="J62" i="22"/>
  <c r="I62" i="22"/>
  <c r="H62" i="22"/>
  <c r="M62" i="22" s="1"/>
  <c r="G62" i="22"/>
  <c r="F62" i="22"/>
  <c r="E62" i="22"/>
  <c r="L61" i="22"/>
  <c r="Y61" i="22"/>
  <c r="K61" i="22"/>
  <c r="J61" i="22"/>
  <c r="I61" i="22"/>
  <c r="H61" i="22"/>
  <c r="M61" i="22"/>
  <c r="G61" i="22"/>
  <c r="F61" i="22"/>
  <c r="E61" i="22"/>
  <c r="L60" i="22"/>
  <c r="K60" i="22"/>
  <c r="J60" i="22"/>
  <c r="I60" i="22"/>
  <c r="H60" i="22"/>
  <c r="M60" i="22" s="1"/>
  <c r="G60" i="22"/>
  <c r="F60" i="22"/>
  <c r="E60" i="22"/>
  <c r="L59" i="22"/>
  <c r="Y59" i="22"/>
  <c r="K59" i="22"/>
  <c r="J59" i="22"/>
  <c r="I59" i="22"/>
  <c r="H59" i="22"/>
  <c r="M59" i="22"/>
  <c r="G59" i="22"/>
  <c r="F59" i="22"/>
  <c r="N59" i="22"/>
  <c r="E59" i="22"/>
  <c r="L58" i="22"/>
  <c r="Y58" i="22"/>
  <c r="K58" i="22"/>
  <c r="J58" i="22"/>
  <c r="I58" i="22"/>
  <c r="H58" i="22"/>
  <c r="M58" i="22"/>
  <c r="G58" i="22"/>
  <c r="F58" i="22"/>
  <c r="N58" i="22"/>
  <c r="E58" i="22"/>
  <c r="L57" i="22"/>
  <c r="Y57" i="22" s="1"/>
  <c r="K57" i="22"/>
  <c r="J57" i="22"/>
  <c r="I57" i="22"/>
  <c r="H57" i="22"/>
  <c r="M57" i="22"/>
  <c r="G57" i="22"/>
  <c r="F57" i="22"/>
  <c r="E57" i="22"/>
  <c r="L56" i="22"/>
  <c r="Y56" i="22"/>
  <c r="K56" i="22"/>
  <c r="J56" i="22"/>
  <c r="I56" i="22"/>
  <c r="H56" i="22"/>
  <c r="M56" i="22"/>
  <c r="G56" i="22"/>
  <c r="F56" i="22"/>
  <c r="N56" i="22"/>
  <c r="E56" i="22"/>
  <c r="L55" i="22"/>
  <c r="Y55" i="22"/>
  <c r="K55" i="22"/>
  <c r="J55" i="22"/>
  <c r="I55" i="22"/>
  <c r="H55" i="22"/>
  <c r="M55" i="22" s="1"/>
  <c r="G55" i="22"/>
  <c r="O55" i="22"/>
  <c r="F55" i="22"/>
  <c r="E55" i="22"/>
  <c r="L54" i="22"/>
  <c r="Y54" i="22" s="1"/>
  <c r="K54" i="22"/>
  <c r="J54" i="22"/>
  <c r="I54" i="22"/>
  <c r="H54" i="22"/>
  <c r="M54" i="22"/>
  <c r="G54" i="22"/>
  <c r="F54" i="22"/>
  <c r="E54" i="22"/>
  <c r="L53" i="22"/>
  <c r="Y53" i="22"/>
  <c r="K53" i="22"/>
  <c r="J53" i="22"/>
  <c r="I53" i="22"/>
  <c r="H53" i="22"/>
  <c r="M53" i="22"/>
  <c r="G53" i="22"/>
  <c r="F53" i="22"/>
  <c r="E53" i="22"/>
  <c r="L52" i="22"/>
  <c r="K52" i="22"/>
  <c r="J52" i="22"/>
  <c r="I52" i="22"/>
  <c r="H52" i="22"/>
  <c r="M52" i="22" s="1"/>
  <c r="G52" i="22"/>
  <c r="F52" i="22"/>
  <c r="N52" i="22"/>
  <c r="E52" i="22"/>
  <c r="L51" i="22"/>
  <c r="K51" i="22"/>
  <c r="Z51" i="22"/>
  <c r="J51" i="22"/>
  <c r="I51" i="22"/>
  <c r="H51" i="22"/>
  <c r="M51" i="22"/>
  <c r="G51" i="22"/>
  <c r="F51" i="22"/>
  <c r="E51" i="22"/>
  <c r="L49" i="22"/>
  <c r="K49" i="22"/>
  <c r="J49" i="22"/>
  <c r="I49" i="22"/>
  <c r="H49" i="22"/>
  <c r="M49" i="22" s="1"/>
  <c r="G49" i="22"/>
  <c r="F49" i="22"/>
  <c r="E49" i="22"/>
  <c r="L48" i="22"/>
  <c r="Y48" i="22"/>
  <c r="K48" i="22"/>
  <c r="J48" i="22"/>
  <c r="I48" i="22"/>
  <c r="H48" i="22"/>
  <c r="M48" i="22"/>
  <c r="G48" i="22"/>
  <c r="F48" i="22"/>
  <c r="E48" i="22"/>
  <c r="L47" i="22"/>
  <c r="Y47" i="22" s="1"/>
  <c r="K47" i="22"/>
  <c r="J47" i="22"/>
  <c r="I47" i="22"/>
  <c r="H47" i="22"/>
  <c r="M47" i="22"/>
  <c r="G47" i="22"/>
  <c r="F47" i="22"/>
  <c r="N47" i="22" s="1"/>
  <c r="E47" i="22"/>
  <c r="L46" i="22"/>
  <c r="Y46" i="22"/>
  <c r="K46" i="22"/>
  <c r="J46" i="22"/>
  <c r="I46" i="22"/>
  <c r="H46" i="22"/>
  <c r="M46" i="22" s="1"/>
  <c r="G46" i="22"/>
  <c r="F46" i="22"/>
  <c r="E46" i="22"/>
  <c r="L45" i="22"/>
  <c r="Y45" i="22"/>
  <c r="K45" i="22"/>
  <c r="J45" i="22"/>
  <c r="I45" i="22"/>
  <c r="H45" i="22"/>
  <c r="M45" i="22"/>
  <c r="G45" i="22"/>
  <c r="F45" i="22"/>
  <c r="E45" i="22"/>
  <c r="L44" i="22"/>
  <c r="Y44" i="22"/>
  <c r="K44" i="22"/>
  <c r="J44" i="22"/>
  <c r="I44" i="22"/>
  <c r="H44" i="22"/>
  <c r="M44" i="22" s="1"/>
  <c r="G44" i="22"/>
  <c r="F44" i="22"/>
  <c r="E44" i="22"/>
  <c r="L43" i="22"/>
  <c r="Y43" i="22"/>
  <c r="K43" i="22"/>
  <c r="J43" i="22"/>
  <c r="I43" i="22"/>
  <c r="H43" i="22"/>
  <c r="M43" i="22"/>
  <c r="G43" i="22"/>
  <c r="F43" i="22"/>
  <c r="N43" i="22"/>
  <c r="E43" i="22"/>
  <c r="L42" i="22"/>
  <c r="Y42" i="22" s="1"/>
  <c r="K42" i="22"/>
  <c r="J42" i="22"/>
  <c r="I42" i="22"/>
  <c r="H42" i="22"/>
  <c r="M42" i="22"/>
  <c r="G42" i="22"/>
  <c r="F42" i="22"/>
  <c r="E42" i="22"/>
  <c r="L41" i="22"/>
  <c r="Y41" i="22"/>
  <c r="K41" i="22"/>
  <c r="J41" i="22"/>
  <c r="I41" i="22"/>
  <c r="H41" i="22"/>
  <c r="M41" i="22" s="1"/>
  <c r="G41" i="22"/>
  <c r="O41" i="22" s="1"/>
  <c r="F41" i="22"/>
  <c r="E41" i="22"/>
  <c r="L40" i="22"/>
  <c r="Y40" i="22"/>
  <c r="K40" i="22"/>
  <c r="J40" i="22"/>
  <c r="I40" i="22"/>
  <c r="H40" i="22"/>
  <c r="M40" i="22"/>
  <c r="G40" i="22"/>
  <c r="F40" i="22"/>
  <c r="E40" i="22"/>
  <c r="L39" i="22"/>
  <c r="Z39" i="22" s="1"/>
  <c r="K39" i="22"/>
  <c r="J39" i="22"/>
  <c r="I39" i="22"/>
  <c r="H39" i="22"/>
  <c r="M39" i="22"/>
  <c r="G39" i="22"/>
  <c r="F39" i="22"/>
  <c r="E39" i="22"/>
  <c r="L38" i="22"/>
  <c r="Y38" i="22"/>
  <c r="K38" i="22"/>
  <c r="J38" i="22"/>
  <c r="I38" i="22"/>
  <c r="H38" i="22"/>
  <c r="M38" i="22"/>
  <c r="G38" i="22"/>
  <c r="F38" i="22"/>
  <c r="E38" i="22"/>
  <c r="L37" i="22"/>
  <c r="Y37" i="22" s="1"/>
  <c r="K37" i="22"/>
  <c r="J37" i="22"/>
  <c r="I37" i="22"/>
  <c r="H37" i="22"/>
  <c r="G37" i="22"/>
  <c r="O37" i="22"/>
  <c r="M37" i="22"/>
  <c r="F37" i="22"/>
  <c r="E37" i="22"/>
  <c r="L36" i="22"/>
  <c r="Y36" i="22"/>
  <c r="K36" i="22"/>
  <c r="J36" i="22"/>
  <c r="I36" i="22"/>
  <c r="H36" i="22"/>
  <c r="M36" i="22" s="1"/>
  <c r="G36" i="22"/>
  <c r="F36" i="22"/>
  <c r="E36" i="22"/>
  <c r="L35" i="22"/>
  <c r="Y35" i="22"/>
  <c r="K35" i="22"/>
  <c r="J35" i="22"/>
  <c r="I35" i="22"/>
  <c r="H35" i="22"/>
  <c r="M35" i="22"/>
  <c r="G35" i="22"/>
  <c r="F35" i="22"/>
  <c r="E35" i="22"/>
  <c r="L34" i="22"/>
  <c r="K34" i="22"/>
  <c r="J34" i="22"/>
  <c r="I34" i="22"/>
  <c r="H34" i="22"/>
  <c r="M34" i="22"/>
  <c r="G34" i="22"/>
  <c r="F34" i="22"/>
  <c r="E34" i="22"/>
  <c r="L33" i="22"/>
  <c r="K33" i="22"/>
  <c r="J33" i="22"/>
  <c r="I33" i="22"/>
  <c r="H33" i="22"/>
  <c r="M33" i="22" s="1"/>
  <c r="G33" i="22"/>
  <c r="F33" i="22"/>
  <c r="E33" i="22"/>
  <c r="L32" i="22"/>
  <c r="Y32" i="22"/>
  <c r="K32" i="22"/>
  <c r="J32" i="22"/>
  <c r="I32" i="22"/>
  <c r="H32" i="22"/>
  <c r="M32" i="22"/>
  <c r="G32" i="22"/>
  <c r="O32" i="22" s="1"/>
  <c r="F32" i="22"/>
  <c r="N32" i="22"/>
  <c r="E32" i="22"/>
  <c r="L31" i="22"/>
  <c r="Y31" i="22" s="1"/>
  <c r="K31" i="22"/>
  <c r="J31" i="22"/>
  <c r="I31" i="22"/>
  <c r="H31" i="22"/>
  <c r="M31" i="22"/>
  <c r="G31" i="22"/>
  <c r="F31" i="22"/>
  <c r="E31" i="22"/>
  <c r="L30" i="22"/>
  <c r="Y30" i="22"/>
  <c r="K30" i="22"/>
  <c r="Z30" i="22" s="1"/>
  <c r="J30" i="22"/>
  <c r="I30" i="22"/>
  <c r="H30" i="22"/>
  <c r="M30" i="22"/>
  <c r="G30" i="22"/>
  <c r="F30" i="22"/>
  <c r="N30" i="22"/>
  <c r="E30" i="22"/>
  <c r="L29" i="22"/>
  <c r="Y29" i="22"/>
  <c r="K29" i="22"/>
  <c r="Z29" i="22"/>
  <c r="J29" i="22"/>
  <c r="I29" i="22"/>
  <c r="H29" i="22"/>
  <c r="M29" i="22"/>
  <c r="G29" i="22"/>
  <c r="F29" i="22"/>
  <c r="E29" i="22"/>
  <c r="L28" i="22"/>
  <c r="Y28" i="22" s="1"/>
  <c r="K28" i="22"/>
  <c r="J28" i="22"/>
  <c r="I28" i="22"/>
  <c r="H28" i="22"/>
  <c r="M28" i="22"/>
  <c r="G28" i="22"/>
  <c r="O28" i="22"/>
  <c r="F28" i="22"/>
  <c r="E28" i="22"/>
  <c r="L27" i="22"/>
  <c r="Y27" i="22"/>
  <c r="K27" i="22"/>
  <c r="J27" i="22"/>
  <c r="I27" i="22"/>
  <c r="H27" i="22"/>
  <c r="M27" i="22" s="1"/>
  <c r="G27" i="22"/>
  <c r="F27" i="22"/>
  <c r="N27" i="22" s="1"/>
  <c r="E27" i="22"/>
  <c r="L26" i="22"/>
  <c r="Y26" i="22"/>
  <c r="K26" i="22"/>
  <c r="J26" i="22"/>
  <c r="I26" i="22"/>
  <c r="H26" i="22"/>
  <c r="M26" i="22"/>
  <c r="G26" i="22"/>
  <c r="O26" i="22" s="1"/>
  <c r="F26" i="22"/>
  <c r="E26" i="22"/>
  <c r="L25" i="22"/>
  <c r="Y25" i="22" s="1"/>
  <c r="K25" i="22"/>
  <c r="J25" i="22"/>
  <c r="I25" i="22"/>
  <c r="H25" i="22"/>
  <c r="M25" i="22"/>
  <c r="G25" i="22"/>
  <c r="F25" i="22"/>
  <c r="E25" i="22"/>
  <c r="L24" i="22"/>
  <c r="Y24" i="22"/>
  <c r="K24" i="22"/>
  <c r="J24" i="22"/>
  <c r="J11" i="22"/>
  <c r="J16" i="22"/>
  <c r="J107" i="22" s="1"/>
  <c r="J111" i="22" s="1"/>
  <c r="J17" i="22"/>
  <c r="J18" i="22"/>
  <c r="J19" i="22"/>
  <c r="J20" i="22"/>
  <c r="J21" i="22"/>
  <c r="J22" i="22"/>
  <c r="J23" i="22"/>
  <c r="J109" i="22"/>
  <c r="I24" i="22"/>
  <c r="H24" i="22"/>
  <c r="M24" i="22"/>
  <c r="G24" i="22"/>
  <c r="O24" i="22" s="1"/>
  <c r="F24" i="22"/>
  <c r="N24" i="22"/>
  <c r="E24" i="22"/>
  <c r="L23" i="22"/>
  <c r="Y23" i="22" s="1"/>
  <c r="K23" i="22"/>
  <c r="I23" i="22"/>
  <c r="H23" i="22"/>
  <c r="M23" i="22" s="1"/>
  <c r="G23" i="22"/>
  <c r="O23" i="22" s="1"/>
  <c r="F23" i="22"/>
  <c r="N23" i="22" s="1"/>
  <c r="E23" i="22"/>
  <c r="L22" i="22"/>
  <c r="K22" i="22"/>
  <c r="Z22" i="22"/>
  <c r="I22" i="22"/>
  <c r="H22" i="22"/>
  <c r="G22" i="22"/>
  <c r="O22" i="22"/>
  <c r="F22" i="22"/>
  <c r="E22" i="22"/>
  <c r="L21" i="22"/>
  <c r="Z21" i="22" s="1"/>
  <c r="Y21" i="22"/>
  <c r="K21" i="22"/>
  <c r="I21" i="22"/>
  <c r="H21" i="22"/>
  <c r="M21" i="22"/>
  <c r="G21" i="22"/>
  <c r="O21" i="22" s="1"/>
  <c r="F21" i="22"/>
  <c r="N21" i="22"/>
  <c r="E21" i="22"/>
  <c r="L20" i="22"/>
  <c r="Y20" i="22"/>
  <c r="K20" i="22"/>
  <c r="K11" i="22"/>
  <c r="K107" i="22" s="1"/>
  <c r="K16" i="22"/>
  <c r="K17" i="22"/>
  <c r="K18" i="22"/>
  <c r="K19" i="22"/>
  <c r="I20" i="22"/>
  <c r="H20" i="22"/>
  <c r="M20" i="22" s="1"/>
  <c r="F20" i="22"/>
  <c r="N20" i="22" s="1"/>
  <c r="G20" i="22"/>
  <c r="E20" i="22"/>
  <c r="L19" i="22"/>
  <c r="I19" i="22"/>
  <c r="H19" i="22"/>
  <c r="M19" i="22"/>
  <c r="G19" i="22"/>
  <c r="F19" i="22"/>
  <c r="N19" i="22"/>
  <c r="E19" i="22"/>
  <c r="L18" i="22"/>
  <c r="I18" i="22"/>
  <c r="H18" i="22"/>
  <c r="M18" i="22"/>
  <c r="G18" i="22"/>
  <c r="F18" i="22"/>
  <c r="N18" i="22" s="1"/>
  <c r="E18" i="22"/>
  <c r="L17" i="22"/>
  <c r="Y17" i="22"/>
  <c r="I17" i="22"/>
  <c r="I105" i="22" s="1"/>
  <c r="H17" i="22"/>
  <c r="M17" i="22"/>
  <c r="G17" i="22"/>
  <c r="O17" i="22"/>
  <c r="F17" i="22"/>
  <c r="E17" i="22"/>
  <c r="L16" i="22"/>
  <c r="Z16" i="22" s="1"/>
  <c r="Y16" i="22"/>
  <c r="I16" i="22"/>
  <c r="H16" i="22"/>
  <c r="H11" i="22"/>
  <c r="M11" i="22" s="1"/>
  <c r="H105" i="22"/>
  <c r="G16" i="22"/>
  <c r="O16" i="22"/>
  <c r="F16" i="22"/>
  <c r="E16" i="22"/>
  <c r="L11" i="22"/>
  <c r="I11" i="22"/>
  <c r="G11" i="22"/>
  <c r="G105" i="22" s="1"/>
  <c r="F11" i="22"/>
  <c r="E11" i="22"/>
  <c r="E105" i="22"/>
  <c r="O83" i="22"/>
  <c r="O87" i="22"/>
  <c r="O99" i="22"/>
  <c r="N92" i="22"/>
  <c r="N82" i="22"/>
  <c r="N83" i="22"/>
  <c r="N87" i="22"/>
  <c r="N63" i="22"/>
  <c r="N64" i="22"/>
  <c r="N74" i="22"/>
  <c r="O27" i="22"/>
  <c r="O29" i="22"/>
  <c r="O53" i="22"/>
  <c r="O56" i="22"/>
  <c r="O61" i="22"/>
  <c r="N89" i="22"/>
  <c r="N68" i="22"/>
  <c r="N70" i="22"/>
  <c r="N75" i="22"/>
  <c r="N76" i="22"/>
  <c r="N33" i="22"/>
  <c r="N36" i="22"/>
  <c r="N38" i="22"/>
  <c r="N40" i="22"/>
  <c r="N41" i="22"/>
  <c r="N42" i="22"/>
  <c r="N44" i="22"/>
  <c r="N45" i="22"/>
  <c r="N46" i="22"/>
  <c r="N48" i="22"/>
  <c r="N49" i="22"/>
  <c r="N51" i="22"/>
  <c r="N53" i="22"/>
  <c r="N54" i="22"/>
  <c r="N55" i="22"/>
  <c r="N60" i="22"/>
  <c r="N61" i="22"/>
  <c r="N62" i="22"/>
  <c r="N66" i="22"/>
  <c r="N67" i="22"/>
  <c r="N16" i="22"/>
  <c r="N22" i="22"/>
  <c r="N28" i="22"/>
  <c r="N34" i="22"/>
  <c r="N35" i="22"/>
  <c r="N37" i="22"/>
  <c r="O18" i="22"/>
  <c r="O19" i="22"/>
  <c r="O20" i="22"/>
  <c r="O30" i="22"/>
  <c r="O31" i="22"/>
  <c r="O34" i="22"/>
  <c r="O35" i="22"/>
  <c r="O36" i="22"/>
  <c r="O38" i="22"/>
  <c r="O39" i="22"/>
  <c r="O40" i="22"/>
  <c r="O42" i="22"/>
  <c r="O43" i="22"/>
  <c r="O44" i="22"/>
  <c r="O46" i="22"/>
  <c r="O47" i="22"/>
  <c r="O48" i="22"/>
  <c r="O51" i="22"/>
  <c r="O52" i="22"/>
  <c r="O54" i="22"/>
  <c r="O57" i="22"/>
  <c r="O58" i="22"/>
  <c r="O59" i="22"/>
  <c r="O63" i="22"/>
  <c r="O64" i="22"/>
  <c r="O65" i="22"/>
  <c r="O69" i="22"/>
  <c r="O71" i="22"/>
  <c r="O72" i="22"/>
  <c r="O74" i="22"/>
  <c r="O75" i="22"/>
  <c r="O76" i="22"/>
  <c r="N14" i="18"/>
  <c r="N78" i="22"/>
  <c r="N79" i="22"/>
  <c r="N57" i="22"/>
  <c r="N71" i="22"/>
  <c r="N72" i="22"/>
  <c r="O79" i="22"/>
  <c r="O80" i="22"/>
  <c r="O81" i="22"/>
  <c r="O12" i="22"/>
  <c r="O15" i="22"/>
  <c r="O14" i="22"/>
  <c r="N12" i="22"/>
  <c r="N15" i="22"/>
  <c r="N14" i="22"/>
  <c r="O14" i="18"/>
  <c r="O82" i="22"/>
  <c r="Y82" i="22"/>
  <c r="Z41" i="22"/>
  <c r="Z48" i="22"/>
  <c r="Z49" i="22"/>
  <c r="Z81" i="22"/>
  <c r="Z33" i="22"/>
  <c r="Z58" i="22"/>
  <c r="Z32" i="22"/>
  <c r="Z57" i="22"/>
  <c r="Z67" i="22"/>
  <c r="Z12" i="22"/>
  <c r="Z13" i="22"/>
  <c r="Z35" i="22"/>
  <c r="Z40" i="22"/>
  <c r="Z47" i="22"/>
  <c r="Z15" i="22"/>
  <c r="Z27" i="22"/>
  <c r="Z43" i="22"/>
  <c r="Z44" i="22"/>
  <c r="Z56" i="22"/>
  <c r="Z61" i="22"/>
  <c r="Z70" i="22"/>
  <c r="Z72" i="22"/>
  <c r="Z66" i="22"/>
  <c r="Z75" i="22"/>
  <c r="Z14" i="22"/>
  <c r="Y18" i="22"/>
  <c r="Z36" i="22"/>
  <c r="Z53" i="22"/>
  <c r="Z63" i="22"/>
  <c r="Z71" i="22"/>
  <c r="Z80" i="22"/>
  <c r="Z26" i="22"/>
  <c r="Z78" i="22"/>
  <c r="Z79" i="22"/>
  <c r="Z83" i="22"/>
  <c r="Y83" i="22"/>
  <c r="Z84" i="22"/>
  <c r="Z87" i="22"/>
  <c r="Y87" i="22"/>
  <c r="Z88" i="22"/>
  <c r="Z91" i="22"/>
  <c r="Y91" i="22"/>
  <c r="Z92" i="22"/>
  <c r="Z95" i="22"/>
  <c r="Y95" i="22"/>
  <c r="Z96" i="22"/>
  <c r="Z50" i="22"/>
  <c r="Y50" i="22"/>
  <c r="Z99" i="22"/>
  <c r="Y99" i="22"/>
  <c r="O11" i="22"/>
  <c r="Y11" i="22"/>
  <c r="Y12" i="22"/>
  <c r="Y13" i="22"/>
  <c r="Z17" i="22"/>
  <c r="Z64" i="22"/>
  <c r="Z69" i="22"/>
  <c r="Y69" i="22"/>
  <c r="L114" i="22"/>
  <c r="N114" i="22" s="1"/>
  <c r="Z24" i="22"/>
  <c r="Y102" i="22"/>
  <c r="Z103" i="22"/>
  <c r="Y103" i="22"/>
  <c r="N11" i="22"/>
  <c r="Z20" i="22"/>
  <c r="Y33" i="22"/>
  <c r="Z37" i="22"/>
  <c r="Z45" i="22"/>
  <c r="Y49" i="22"/>
  <c r="Z54" i="22"/>
  <c r="Z62" i="22"/>
  <c r="L112" i="22"/>
  <c r="N112" i="22" s="1"/>
  <c r="Z28" i="22"/>
  <c r="Z38" i="22"/>
  <c r="Z42" i="22"/>
  <c r="Z46" i="22"/>
  <c r="Z55" i="22"/>
  <c r="Z59" i="22"/>
  <c r="Z73" i="22"/>
  <c r="Z90" i="22"/>
  <c r="Z94" i="22"/>
  <c r="Z98" i="22"/>
  <c r="Z85" i="22"/>
  <c r="Z93" i="22"/>
  <c r="Z97" i="22"/>
  <c r="Z100" i="22"/>
  <c r="K114" i="22"/>
  <c r="M114" i="22" s="1"/>
  <c r="J73" i="14"/>
  <c r="I73" i="14"/>
  <c r="W41" i="12"/>
  <c r="X41" i="12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2" i="16"/>
  <c r="J83" i="16"/>
  <c r="J84" i="16"/>
  <c r="J85" i="16"/>
  <c r="J86" i="16"/>
  <c r="J87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" i="16"/>
  <c r="E12" i="18"/>
  <c r="J12" i="18"/>
  <c r="E13" i="18"/>
  <c r="J13" i="18"/>
  <c r="E16" i="18"/>
  <c r="J16" i="18"/>
  <c r="E17" i="18"/>
  <c r="J17" i="18"/>
  <c r="E18" i="18"/>
  <c r="J18" i="18"/>
  <c r="E19" i="18"/>
  <c r="J19" i="18"/>
  <c r="E20" i="18"/>
  <c r="E11" i="18"/>
  <c r="E21" i="18"/>
  <c r="E22" i="18"/>
  <c r="E110" i="18" s="1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J20" i="18"/>
  <c r="J21" i="18"/>
  <c r="J118" i="18" s="1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11" i="18"/>
  <c r="J73" i="18"/>
  <c r="J74" i="18"/>
  <c r="J75" i="18"/>
  <c r="J76" i="18"/>
  <c r="J77" i="18"/>
  <c r="J78" i="18"/>
  <c r="J79" i="18"/>
  <c r="J80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4" i="18"/>
  <c r="E110" i="16"/>
  <c r="J119" i="16"/>
  <c r="J115" i="16"/>
  <c r="J118" i="16"/>
  <c r="J114" i="16"/>
  <c r="J117" i="16"/>
  <c r="J112" i="16"/>
  <c r="J116" i="16"/>
  <c r="L65" i="18"/>
  <c r="K65" i="18"/>
  <c r="G65" i="18"/>
  <c r="F65" i="18"/>
  <c r="L65" i="16"/>
  <c r="O26" i="54" s="1"/>
  <c r="K65" i="16"/>
  <c r="G65" i="16"/>
  <c r="F65" i="16"/>
  <c r="J30" i="20"/>
  <c r="W30" i="20"/>
  <c r="I30" i="20"/>
  <c r="X28" i="6"/>
  <c r="W28" i="6"/>
  <c r="G88" i="14"/>
  <c r="G92" i="14"/>
  <c r="G93" i="14"/>
  <c r="G94" i="14"/>
  <c r="G95" i="14"/>
  <c r="G96" i="14"/>
  <c r="G97" i="14"/>
  <c r="G98" i="14"/>
  <c r="J61" i="14"/>
  <c r="I61" i="14"/>
  <c r="K109" i="20"/>
  <c r="J108" i="20"/>
  <c r="I108" i="20"/>
  <c r="H108" i="20"/>
  <c r="G108" i="20"/>
  <c r="J95" i="20"/>
  <c r="I95" i="20"/>
  <c r="H95" i="20"/>
  <c r="G95" i="20"/>
  <c r="J94" i="20"/>
  <c r="I94" i="20"/>
  <c r="H94" i="20"/>
  <c r="G94" i="20"/>
  <c r="J38" i="20"/>
  <c r="I38" i="20"/>
  <c r="H38" i="20"/>
  <c r="J37" i="20"/>
  <c r="I37" i="20"/>
  <c r="H37" i="20"/>
  <c r="J89" i="20"/>
  <c r="I89" i="20"/>
  <c r="H89" i="20"/>
  <c r="G89" i="20"/>
  <c r="J88" i="20"/>
  <c r="I88" i="20"/>
  <c r="H88" i="20"/>
  <c r="G88" i="20"/>
  <c r="J27" i="20"/>
  <c r="I27" i="20"/>
  <c r="H27" i="20"/>
  <c r="I26" i="20"/>
  <c r="M26" i="20"/>
  <c r="L26" i="20"/>
  <c r="J71" i="20"/>
  <c r="I71" i="20"/>
  <c r="H71" i="20"/>
  <c r="G71" i="20"/>
  <c r="J18" i="20"/>
  <c r="I18" i="20"/>
  <c r="X18" i="20"/>
  <c r="H18" i="20"/>
  <c r="J61" i="20"/>
  <c r="I61" i="20"/>
  <c r="H61" i="20"/>
  <c r="G61" i="20"/>
  <c r="J53" i="20"/>
  <c r="I53" i="20"/>
  <c r="H53" i="20"/>
  <c r="G53" i="20"/>
  <c r="J49" i="20"/>
  <c r="I49" i="20"/>
  <c r="X49" i="20"/>
  <c r="H49" i="20"/>
  <c r="G49" i="20"/>
  <c r="J32" i="20"/>
  <c r="I32" i="20"/>
  <c r="H32" i="20"/>
  <c r="J22" i="20"/>
  <c r="I22" i="20"/>
  <c r="H22" i="20"/>
  <c r="J58" i="20"/>
  <c r="I58" i="20"/>
  <c r="H58" i="20"/>
  <c r="G58" i="20"/>
  <c r="J81" i="20"/>
  <c r="I81" i="20"/>
  <c r="H81" i="20"/>
  <c r="G81" i="20"/>
  <c r="J60" i="20"/>
  <c r="I60" i="20"/>
  <c r="H60" i="20"/>
  <c r="G60" i="20"/>
  <c r="J21" i="20"/>
  <c r="I21" i="20"/>
  <c r="H21" i="20"/>
  <c r="J15" i="20"/>
  <c r="I15" i="20"/>
  <c r="H15" i="20"/>
  <c r="J56" i="20"/>
  <c r="X56" i="20" s="1"/>
  <c r="I56" i="20"/>
  <c r="H56" i="20"/>
  <c r="G56" i="20"/>
  <c r="J17" i="20"/>
  <c r="X17" i="20" s="1"/>
  <c r="I17" i="20"/>
  <c r="H17" i="20"/>
  <c r="J62" i="20"/>
  <c r="I62" i="20"/>
  <c r="H62" i="20"/>
  <c r="G62" i="20"/>
  <c r="J92" i="20"/>
  <c r="I92" i="20"/>
  <c r="H92" i="20"/>
  <c r="G92" i="20"/>
  <c r="J36" i="20"/>
  <c r="I36" i="20"/>
  <c r="H36" i="20"/>
  <c r="J51" i="20"/>
  <c r="I51" i="20"/>
  <c r="H51" i="20"/>
  <c r="G51" i="20"/>
  <c r="J85" i="20"/>
  <c r="I85" i="20"/>
  <c r="H85" i="20"/>
  <c r="G85" i="20"/>
  <c r="J96" i="20"/>
  <c r="I96" i="20"/>
  <c r="H96" i="20"/>
  <c r="G96" i="20"/>
  <c r="J52" i="20"/>
  <c r="X52" i="20" s="1"/>
  <c r="I52" i="20"/>
  <c r="H52" i="20"/>
  <c r="G52" i="20"/>
  <c r="J35" i="20"/>
  <c r="I35" i="20"/>
  <c r="H35" i="20"/>
  <c r="J91" i="20"/>
  <c r="I91" i="20"/>
  <c r="H91" i="20"/>
  <c r="G91" i="20"/>
  <c r="J78" i="20"/>
  <c r="W78" i="20"/>
  <c r="I78" i="20"/>
  <c r="H78" i="20"/>
  <c r="G78" i="20"/>
  <c r="J64" i="20"/>
  <c r="W64" i="20" s="1"/>
  <c r="I64" i="20"/>
  <c r="H64" i="20"/>
  <c r="G64" i="20"/>
  <c r="J103" i="20"/>
  <c r="I103" i="20"/>
  <c r="H103" i="20"/>
  <c r="G103" i="20"/>
  <c r="J87" i="20"/>
  <c r="I87" i="20"/>
  <c r="H87" i="20"/>
  <c r="G87" i="20"/>
  <c r="J50" i="20"/>
  <c r="I50" i="20"/>
  <c r="H50" i="20"/>
  <c r="G50" i="20"/>
  <c r="J70" i="20"/>
  <c r="I70" i="20"/>
  <c r="H70" i="20"/>
  <c r="G70" i="20"/>
  <c r="J68" i="20"/>
  <c r="W68" i="20"/>
  <c r="I68" i="20"/>
  <c r="H68" i="20"/>
  <c r="G68" i="20"/>
  <c r="J73" i="20"/>
  <c r="W73" i="20"/>
  <c r="I73" i="20"/>
  <c r="H73" i="20"/>
  <c r="G73" i="20"/>
  <c r="J25" i="20"/>
  <c r="W25" i="20"/>
  <c r="I25" i="20"/>
  <c r="H25" i="20"/>
  <c r="J31" i="20"/>
  <c r="I31" i="20"/>
  <c r="H31" i="20"/>
  <c r="J83" i="20"/>
  <c r="I83" i="20"/>
  <c r="H83" i="20"/>
  <c r="G83" i="20"/>
  <c r="J65" i="20"/>
  <c r="I65" i="20"/>
  <c r="H65" i="20"/>
  <c r="G65" i="20"/>
  <c r="J98" i="20"/>
  <c r="I98" i="20"/>
  <c r="H98" i="20"/>
  <c r="G98" i="20"/>
  <c r="J76" i="20"/>
  <c r="I76" i="20"/>
  <c r="H76" i="20"/>
  <c r="G76" i="20"/>
  <c r="J40" i="20"/>
  <c r="I40" i="20"/>
  <c r="H40" i="20"/>
  <c r="G40" i="20"/>
  <c r="J63" i="20"/>
  <c r="I63" i="20"/>
  <c r="H63" i="20"/>
  <c r="G63" i="20"/>
  <c r="J13" i="20"/>
  <c r="I13" i="20"/>
  <c r="H13" i="20"/>
  <c r="J55" i="20"/>
  <c r="W55" i="20"/>
  <c r="I55" i="20"/>
  <c r="H55" i="20"/>
  <c r="G55" i="20"/>
  <c r="J14" i="20"/>
  <c r="I14" i="20"/>
  <c r="H14" i="20"/>
  <c r="J16" i="20"/>
  <c r="I16" i="20"/>
  <c r="X16" i="20"/>
  <c r="H16" i="20"/>
  <c r="J79" i="20"/>
  <c r="I79" i="20"/>
  <c r="H79" i="20"/>
  <c r="G79" i="20"/>
  <c r="J77" i="20"/>
  <c r="I77" i="20"/>
  <c r="X77" i="20"/>
  <c r="H77" i="20"/>
  <c r="G77" i="20"/>
  <c r="J99" i="20"/>
  <c r="I99" i="20"/>
  <c r="X99" i="20"/>
  <c r="H99" i="20"/>
  <c r="G99" i="20"/>
  <c r="J93" i="20"/>
  <c r="W93" i="20"/>
  <c r="I93" i="20"/>
  <c r="H93" i="20"/>
  <c r="G93" i="20"/>
  <c r="J82" i="20"/>
  <c r="X82" i="20" s="1"/>
  <c r="I82" i="20"/>
  <c r="H82" i="20"/>
  <c r="G82" i="20"/>
  <c r="J23" i="20"/>
  <c r="X23" i="20" s="1"/>
  <c r="I23" i="20"/>
  <c r="H23" i="20"/>
  <c r="J57" i="20"/>
  <c r="X57" i="20" s="1"/>
  <c r="I57" i="20"/>
  <c r="H57" i="20"/>
  <c r="G57" i="20"/>
  <c r="J74" i="20"/>
  <c r="I74" i="20"/>
  <c r="H74" i="20"/>
  <c r="G74" i="20"/>
  <c r="J12" i="20"/>
  <c r="I12" i="20"/>
  <c r="H12" i="20"/>
  <c r="J54" i="20"/>
  <c r="W54" i="20" s="1"/>
  <c r="I54" i="20"/>
  <c r="H54" i="20"/>
  <c r="G54" i="20"/>
  <c r="J105" i="20"/>
  <c r="I105" i="20"/>
  <c r="H105" i="20"/>
  <c r="G105" i="20"/>
  <c r="J67" i="20"/>
  <c r="I67" i="20"/>
  <c r="H67" i="20"/>
  <c r="G67" i="20"/>
  <c r="J41" i="20"/>
  <c r="I41" i="20"/>
  <c r="H41" i="20"/>
  <c r="G41" i="20"/>
  <c r="G109" i="20" s="1"/>
  <c r="G42" i="20"/>
  <c r="G43" i="20"/>
  <c r="G44" i="20"/>
  <c r="G45" i="20"/>
  <c r="G46" i="20"/>
  <c r="G47" i="20"/>
  <c r="G48" i="20"/>
  <c r="G59" i="20"/>
  <c r="G66" i="20"/>
  <c r="G69" i="20"/>
  <c r="G72" i="20"/>
  <c r="G75" i="20"/>
  <c r="G80" i="20"/>
  <c r="G84" i="20"/>
  <c r="G86" i="20"/>
  <c r="G90" i="20"/>
  <c r="G97" i="20"/>
  <c r="G100" i="20"/>
  <c r="G101" i="20"/>
  <c r="G102" i="20"/>
  <c r="G104" i="20"/>
  <c r="G106" i="20"/>
  <c r="G107" i="20"/>
  <c r="J6" i="20"/>
  <c r="J90" i="20"/>
  <c r="W90" i="20" s="1"/>
  <c r="I90" i="20"/>
  <c r="H90" i="20"/>
  <c r="J46" i="20"/>
  <c r="I46" i="20"/>
  <c r="H46" i="20"/>
  <c r="J19" i="20"/>
  <c r="X19" i="20" s="1"/>
  <c r="I19" i="20"/>
  <c r="H19" i="20"/>
  <c r="J100" i="20"/>
  <c r="X100" i="20" s="1"/>
  <c r="I100" i="20"/>
  <c r="H100" i="20"/>
  <c r="J48" i="20"/>
  <c r="X48" i="20" s="1"/>
  <c r="I48" i="20"/>
  <c r="H48" i="20"/>
  <c r="J102" i="20"/>
  <c r="X102" i="20" s="1"/>
  <c r="I102" i="20"/>
  <c r="H102" i="20"/>
  <c r="J84" i="20"/>
  <c r="W84" i="20" s="1"/>
  <c r="I84" i="20"/>
  <c r="H84" i="20"/>
  <c r="J59" i="20"/>
  <c r="W59" i="20" s="1"/>
  <c r="I59" i="20"/>
  <c r="H59" i="20"/>
  <c r="J107" i="20"/>
  <c r="X107" i="20" s="1"/>
  <c r="I107" i="20"/>
  <c r="H107" i="20"/>
  <c r="J33" i="20"/>
  <c r="X33" i="20" s="1"/>
  <c r="I33" i="20"/>
  <c r="H33" i="20"/>
  <c r="J45" i="20"/>
  <c r="X45" i="20" s="1"/>
  <c r="I45" i="20"/>
  <c r="H45" i="20"/>
  <c r="J86" i="20"/>
  <c r="X86" i="20" s="1"/>
  <c r="I86" i="20"/>
  <c r="H86" i="20"/>
  <c r="J47" i="20"/>
  <c r="X47" i="20" s="1"/>
  <c r="I47" i="20"/>
  <c r="H47" i="20"/>
  <c r="J106" i="20"/>
  <c r="I106" i="20"/>
  <c r="X106" i="20" s="1"/>
  <c r="H106" i="20"/>
  <c r="J34" i="20"/>
  <c r="I34" i="20"/>
  <c r="X34" i="20"/>
  <c r="H34" i="20"/>
  <c r="J97" i="20"/>
  <c r="I97" i="20"/>
  <c r="H97" i="20"/>
  <c r="J66" i="20"/>
  <c r="I66" i="20"/>
  <c r="H66" i="20"/>
  <c r="J43" i="20"/>
  <c r="X43" i="20" s="1"/>
  <c r="I43" i="20"/>
  <c r="H43" i="20"/>
  <c r="H30" i="20"/>
  <c r="J11" i="20"/>
  <c r="W11" i="20" s="1"/>
  <c r="I11" i="20"/>
  <c r="I10" i="20"/>
  <c r="I20" i="20"/>
  <c r="I114" i="20" s="1"/>
  <c r="K114" i="20" s="1"/>
  <c r="I24" i="20"/>
  <c r="I28" i="20"/>
  <c r="I29" i="20"/>
  <c r="I39" i="20"/>
  <c r="I42" i="20"/>
  <c r="I44" i="20"/>
  <c r="I69" i="20"/>
  <c r="I72" i="20"/>
  <c r="I75" i="20"/>
  <c r="X75" i="20" s="1"/>
  <c r="I80" i="20"/>
  <c r="I101" i="20"/>
  <c r="I104" i="20"/>
  <c r="I117" i="20"/>
  <c r="K117" i="20" s="1"/>
  <c r="H11" i="20"/>
  <c r="J42" i="20"/>
  <c r="X42" i="20"/>
  <c r="H42" i="20"/>
  <c r="J69" i="20"/>
  <c r="H69" i="20"/>
  <c r="J29" i="20"/>
  <c r="X29" i="20" s="1"/>
  <c r="J44" i="20"/>
  <c r="X44" i="20" s="1"/>
  <c r="H44" i="20"/>
  <c r="J72" i="20"/>
  <c r="X72" i="20" s="1"/>
  <c r="H72" i="20"/>
  <c r="J101" i="20"/>
  <c r="X101" i="20"/>
  <c r="H101" i="20"/>
  <c r="J75" i="20"/>
  <c r="H75" i="20"/>
  <c r="J104" i="20"/>
  <c r="W104" i="20" s="1"/>
  <c r="H104" i="20"/>
  <c r="J28" i="20"/>
  <c r="J10" i="20"/>
  <c r="J117" i="20" s="1"/>
  <c r="L117" i="20" s="1"/>
  <c r="J20" i="20"/>
  <c r="J24" i="20"/>
  <c r="W24" i="20" s="1"/>
  <c r="J39" i="20"/>
  <c r="W39" i="20" s="1"/>
  <c r="J80" i="20"/>
  <c r="X80" i="20" s="1"/>
  <c r="H28" i="20"/>
  <c r="H24" i="20"/>
  <c r="H10" i="20"/>
  <c r="H20" i="20"/>
  <c r="H109" i="20" s="1"/>
  <c r="H39" i="20"/>
  <c r="H80" i="20"/>
  <c r="W20" i="20"/>
  <c r="W45" i="20"/>
  <c r="X59" i="20"/>
  <c r="X41" i="20"/>
  <c r="W41" i="20"/>
  <c r="W82" i="20"/>
  <c r="W16" i="20"/>
  <c r="W13" i="20"/>
  <c r="X13" i="20"/>
  <c r="X65" i="20"/>
  <c r="W65" i="20"/>
  <c r="X70" i="20"/>
  <c r="W70" i="20"/>
  <c r="W52" i="20"/>
  <c r="X92" i="20"/>
  <c r="W92" i="20"/>
  <c r="W56" i="20"/>
  <c r="W106" i="20"/>
  <c r="W47" i="20"/>
  <c r="W86" i="20"/>
  <c r="X74" i="20"/>
  <c r="W74" i="20"/>
  <c r="W77" i="20"/>
  <c r="X76" i="20"/>
  <c r="W76" i="20"/>
  <c r="X25" i="20"/>
  <c r="X87" i="20"/>
  <c r="W87" i="20"/>
  <c r="X78" i="20"/>
  <c r="X85" i="20"/>
  <c r="W85" i="20"/>
  <c r="X21" i="20"/>
  <c r="W21" i="20"/>
  <c r="X58" i="20"/>
  <c r="W58" i="20"/>
  <c r="W49" i="20"/>
  <c r="X61" i="20"/>
  <c r="W61" i="20"/>
  <c r="X26" i="20"/>
  <c r="W26" i="20"/>
  <c r="X89" i="20"/>
  <c r="W89" i="20"/>
  <c r="X38" i="20"/>
  <c r="W38" i="20"/>
  <c r="X108" i="20"/>
  <c r="W108" i="20"/>
  <c r="W10" i="20"/>
  <c r="X10" i="20"/>
  <c r="X105" i="20"/>
  <c r="W105" i="20"/>
  <c r="W99" i="20"/>
  <c r="W40" i="20"/>
  <c r="X40" i="20"/>
  <c r="X68" i="20"/>
  <c r="W35" i="20"/>
  <c r="X35" i="20"/>
  <c r="W17" i="20"/>
  <c r="X32" i="20"/>
  <c r="W32" i="20"/>
  <c r="X88" i="20"/>
  <c r="W88" i="20"/>
  <c r="E109" i="20"/>
  <c r="X69" i="20"/>
  <c r="W69" i="20"/>
  <c r="W42" i="20"/>
  <c r="W43" i="20"/>
  <c r="X66" i="20"/>
  <c r="W66" i="20"/>
  <c r="X97" i="20"/>
  <c r="W97" i="20"/>
  <c r="W34" i="20"/>
  <c r="W107" i="20"/>
  <c r="W100" i="20"/>
  <c r="X90" i="20"/>
  <c r="X67" i="20"/>
  <c r="W67" i="20"/>
  <c r="X12" i="20"/>
  <c r="W12" i="20"/>
  <c r="X93" i="20"/>
  <c r="W79" i="20"/>
  <c r="X79" i="20"/>
  <c r="X55" i="20"/>
  <c r="X63" i="20"/>
  <c r="W63" i="20"/>
  <c r="W98" i="20"/>
  <c r="X98" i="20"/>
  <c r="X31" i="20"/>
  <c r="W31" i="20"/>
  <c r="X73" i="20"/>
  <c r="W50" i="20"/>
  <c r="X50" i="20"/>
  <c r="X64" i="20"/>
  <c r="W91" i="20"/>
  <c r="X91" i="20"/>
  <c r="X96" i="20"/>
  <c r="W96" i="20"/>
  <c r="X36" i="20"/>
  <c r="W36" i="20"/>
  <c r="X62" i="20"/>
  <c r="W62" i="20"/>
  <c r="X15" i="20"/>
  <c r="W15" i="20"/>
  <c r="X81" i="20"/>
  <c r="W81" i="20"/>
  <c r="X22" i="20"/>
  <c r="W22" i="20"/>
  <c r="X53" i="20"/>
  <c r="W53" i="20"/>
  <c r="X71" i="20"/>
  <c r="W71" i="20"/>
  <c r="X27" i="20"/>
  <c r="W27" i="20"/>
  <c r="X37" i="20"/>
  <c r="W37" i="20"/>
  <c r="X95" i="20"/>
  <c r="W95" i="20"/>
  <c r="F109" i="20"/>
  <c r="W80" i="20"/>
  <c r="X24" i="20"/>
  <c r="W75" i="20"/>
  <c r="W29" i="20"/>
  <c r="X46" i="20"/>
  <c r="W46" i="20"/>
  <c r="W57" i="20"/>
  <c r="W14" i="20"/>
  <c r="X14" i="20"/>
  <c r="W83" i="20"/>
  <c r="X83" i="20"/>
  <c r="W103" i="20"/>
  <c r="X103" i="20"/>
  <c r="X51" i="20"/>
  <c r="W51" i="20"/>
  <c r="X60" i="20"/>
  <c r="W60" i="20"/>
  <c r="W18" i="20"/>
  <c r="X94" i="20"/>
  <c r="W94" i="20"/>
  <c r="L87" i="18"/>
  <c r="K87" i="18"/>
  <c r="I87" i="18"/>
  <c r="H87" i="18"/>
  <c r="M87" i="18"/>
  <c r="G87" i="18"/>
  <c r="F87" i="18"/>
  <c r="L109" i="18"/>
  <c r="K109" i="18"/>
  <c r="I109" i="18"/>
  <c r="H109" i="18"/>
  <c r="M109" i="18"/>
  <c r="G109" i="18"/>
  <c r="O109" i="18" s="1"/>
  <c r="F109" i="18"/>
  <c r="N109" i="18"/>
  <c r="L108" i="18"/>
  <c r="K108" i="18"/>
  <c r="I108" i="18"/>
  <c r="H108" i="18"/>
  <c r="M108" i="18"/>
  <c r="G108" i="18"/>
  <c r="O108" i="18" s="1"/>
  <c r="F108" i="18"/>
  <c r="N108" i="18"/>
  <c r="L107" i="18"/>
  <c r="K107" i="18"/>
  <c r="I107" i="18"/>
  <c r="H107" i="18"/>
  <c r="M107" i="18" s="1"/>
  <c r="G107" i="18"/>
  <c r="O107" i="18"/>
  <c r="F107" i="18"/>
  <c r="N107" i="18" s="1"/>
  <c r="L73" i="18"/>
  <c r="K73" i="18"/>
  <c r="I73" i="18"/>
  <c r="H73" i="18"/>
  <c r="M73" i="18" s="1"/>
  <c r="G73" i="18"/>
  <c r="F73" i="18"/>
  <c r="L106" i="18"/>
  <c r="K106" i="18"/>
  <c r="I106" i="18"/>
  <c r="H106" i="18"/>
  <c r="M106" i="18" s="1"/>
  <c r="G106" i="18"/>
  <c r="O106" i="18"/>
  <c r="F106" i="18"/>
  <c r="N106" i="18" s="1"/>
  <c r="L105" i="18"/>
  <c r="K105" i="18"/>
  <c r="I105" i="18"/>
  <c r="H105" i="18"/>
  <c r="M105" i="18" s="1"/>
  <c r="G105" i="18"/>
  <c r="O105" i="18"/>
  <c r="F105" i="18"/>
  <c r="N105" i="18" s="1"/>
  <c r="L56" i="18"/>
  <c r="K56" i="18"/>
  <c r="I56" i="18"/>
  <c r="H56" i="18"/>
  <c r="M56" i="18"/>
  <c r="G56" i="18"/>
  <c r="O56" i="18" s="1"/>
  <c r="F56" i="18"/>
  <c r="M53" i="18"/>
  <c r="O53" i="18"/>
  <c r="N53" i="18"/>
  <c r="L41" i="18"/>
  <c r="K41" i="18"/>
  <c r="I41" i="18"/>
  <c r="H41" i="18"/>
  <c r="M41" i="18" s="1"/>
  <c r="G41" i="18"/>
  <c r="F41" i="18"/>
  <c r="L99" i="18"/>
  <c r="K99" i="18"/>
  <c r="I99" i="18"/>
  <c r="H99" i="18"/>
  <c r="M99" i="18" s="1"/>
  <c r="G99" i="18"/>
  <c r="O99" i="18"/>
  <c r="F99" i="18"/>
  <c r="N99" i="18" s="1"/>
  <c r="L28" i="18"/>
  <c r="K28" i="18"/>
  <c r="I28" i="18"/>
  <c r="H28" i="18"/>
  <c r="M28" i="18" s="1"/>
  <c r="G28" i="18"/>
  <c r="O28" i="18"/>
  <c r="F28" i="18"/>
  <c r="L96" i="18"/>
  <c r="K96" i="18"/>
  <c r="I96" i="18"/>
  <c r="H96" i="18"/>
  <c r="M96" i="18" s="1"/>
  <c r="G96" i="18"/>
  <c r="O96" i="18"/>
  <c r="F96" i="18"/>
  <c r="N96" i="18" s="1"/>
  <c r="L91" i="18"/>
  <c r="K91" i="18"/>
  <c r="I91" i="18"/>
  <c r="H91" i="18"/>
  <c r="M91" i="18"/>
  <c r="G91" i="18"/>
  <c r="O91" i="18" s="1"/>
  <c r="F91" i="18"/>
  <c r="N91" i="18"/>
  <c r="L68" i="18"/>
  <c r="K68" i="18"/>
  <c r="I68" i="18"/>
  <c r="H68" i="18"/>
  <c r="M68" i="18"/>
  <c r="G68" i="18"/>
  <c r="F68" i="18"/>
  <c r="N68" i="18"/>
  <c r="L101" i="18"/>
  <c r="K101" i="18"/>
  <c r="I101" i="18"/>
  <c r="H101" i="18"/>
  <c r="M101" i="18"/>
  <c r="G101" i="18"/>
  <c r="O101" i="18" s="1"/>
  <c r="F101" i="18"/>
  <c r="N101" i="18"/>
  <c r="L97" i="18"/>
  <c r="K97" i="18"/>
  <c r="I97" i="18"/>
  <c r="H97" i="18"/>
  <c r="M97" i="18" s="1"/>
  <c r="G97" i="18"/>
  <c r="O97" i="18"/>
  <c r="F97" i="18"/>
  <c r="N97" i="18" s="1"/>
  <c r="L103" i="18"/>
  <c r="K103" i="18"/>
  <c r="I103" i="18"/>
  <c r="H103" i="18"/>
  <c r="M103" i="18" s="1"/>
  <c r="G103" i="18"/>
  <c r="O103" i="18"/>
  <c r="F103" i="18"/>
  <c r="N103" i="18" s="1"/>
  <c r="L98" i="18"/>
  <c r="K98" i="18"/>
  <c r="I98" i="18"/>
  <c r="H98" i="18"/>
  <c r="M98" i="18"/>
  <c r="G98" i="18"/>
  <c r="O98" i="18" s="1"/>
  <c r="F98" i="18"/>
  <c r="N98" i="18"/>
  <c r="L35" i="18"/>
  <c r="K35" i="18"/>
  <c r="I35" i="18"/>
  <c r="H35" i="18"/>
  <c r="M35" i="18"/>
  <c r="G35" i="18"/>
  <c r="O35" i="18" s="1"/>
  <c r="F35" i="18"/>
  <c r="L26" i="18"/>
  <c r="K26" i="18"/>
  <c r="I26" i="18"/>
  <c r="H26" i="18"/>
  <c r="M26" i="18"/>
  <c r="G26" i="18"/>
  <c r="O26" i="18" s="1"/>
  <c r="F26" i="18"/>
  <c r="L22" i="18"/>
  <c r="K22" i="18"/>
  <c r="I22" i="18"/>
  <c r="H22" i="18"/>
  <c r="M22" i="18"/>
  <c r="G22" i="18"/>
  <c r="O22" i="18" s="1"/>
  <c r="F22" i="18"/>
  <c r="L29" i="18"/>
  <c r="K29" i="18"/>
  <c r="I29" i="18"/>
  <c r="H29" i="18"/>
  <c r="M29" i="18"/>
  <c r="G29" i="18"/>
  <c r="O29" i="18" s="1"/>
  <c r="F29" i="18"/>
  <c r="L30" i="18"/>
  <c r="K30" i="18"/>
  <c r="I30" i="18"/>
  <c r="H30" i="18"/>
  <c r="M30" i="18"/>
  <c r="G30" i="18"/>
  <c r="O30" i="18" s="1"/>
  <c r="F30" i="18"/>
  <c r="L64" i="18"/>
  <c r="K64" i="18"/>
  <c r="I64" i="18"/>
  <c r="H64" i="18"/>
  <c r="M64" i="18"/>
  <c r="G64" i="18"/>
  <c r="O64" i="18" s="1"/>
  <c r="F64" i="18"/>
  <c r="L72" i="18"/>
  <c r="K72" i="18"/>
  <c r="I72" i="18"/>
  <c r="H72" i="18"/>
  <c r="M72" i="18"/>
  <c r="G72" i="18"/>
  <c r="O72" i="18" s="1"/>
  <c r="F72" i="18"/>
  <c r="L94" i="18"/>
  <c r="K94" i="18"/>
  <c r="I94" i="18"/>
  <c r="H94" i="18"/>
  <c r="M94" i="18"/>
  <c r="G94" i="18"/>
  <c r="O94" i="18" s="1"/>
  <c r="F94" i="18"/>
  <c r="N94" i="18"/>
  <c r="L59" i="18"/>
  <c r="K59" i="18"/>
  <c r="I59" i="18"/>
  <c r="H59" i="18"/>
  <c r="M59" i="18" s="1"/>
  <c r="G59" i="18"/>
  <c r="O59" i="18"/>
  <c r="F59" i="18"/>
  <c r="L74" i="18"/>
  <c r="K74" i="18"/>
  <c r="I74" i="18"/>
  <c r="H74" i="18"/>
  <c r="M74" i="18" s="1"/>
  <c r="G74" i="18"/>
  <c r="O74" i="18"/>
  <c r="F74" i="18"/>
  <c r="L95" i="18"/>
  <c r="K95" i="18"/>
  <c r="I95" i="18"/>
  <c r="H95" i="18"/>
  <c r="M95" i="18" s="1"/>
  <c r="G95" i="18"/>
  <c r="O95" i="18"/>
  <c r="F95" i="18"/>
  <c r="N95" i="18" s="1"/>
  <c r="L71" i="18"/>
  <c r="K71" i="18"/>
  <c r="I71" i="18"/>
  <c r="H71" i="18"/>
  <c r="M71" i="18" s="1"/>
  <c r="G71" i="18"/>
  <c r="O71" i="18"/>
  <c r="F71" i="18"/>
  <c r="L63" i="18"/>
  <c r="K63" i="18"/>
  <c r="I63" i="18"/>
  <c r="H63" i="18"/>
  <c r="M63" i="18" s="1"/>
  <c r="G63" i="18"/>
  <c r="O63" i="18"/>
  <c r="F63" i="18"/>
  <c r="L47" i="18"/>
  <c r="K47" i="18"/>
  <c r="I47" i="18"/>
  <c r="H47" i="18"/>
  <c r="M47" i="18" s="1"/>
  <c r="G47" i="18"/>
  <c r="F47" i="18"/>
  <c r="L100" i="18"/>
  <c r="K100" i="18"/>
  <c r="I100" i="18"/>
  <c r="H100" i="18"/>
  <c r="M100" i="18" s="1"/>
  <c r="G100" i="18"/>
  <c r="O100" i="18"/>
  <c r="F100" i="18"/>
  <c r="N100" i="18" s="1"/>
  <c r="K81" i="18"/>
  <c r="F81" i="18"/>
  <c r="N81" i="18"/>
  <c r="L104" i="18"/>
  <c r="K104" i="18"/>
  <c r="I104" i="18"/>
  <c r="H104" i="18"/>
  <c r="M104" i="18" s="1"/>
  <c r="G104" i="18"/>
  <c r="O104" i="18"/>
  <c r="F104" i="18"/>
  <c r="N104" i="18" s="1"/>
  <c r="L17" i="18"/>
  <c r="K17" i="18"/>
  <c r="I17" i="18"/>
  <c r="H17" i="18"/>
  <c r="M17" i="18" s="1"/>
  <c r="G17" i="18"/>
  <c r="F17" i="18"/>
  <c r="L40" i="18"/>
  <c r="K40" i="18"/>
  <c r="I40" i="18"/>
  <c r="H40" i="18"/>
  <c r="M40" i="18" s="1"/>
  <c r="G40" i="18"/>
  <c r="F40" i="18"/>
  <c r="L38" i="18"/>
  <c r="K38" i="18"/>
  <c r="I38" i="18"/>
  <c r="H38" i="18"/>
  <c r="M38" i="18"/>
  <c r="G38" i="18"/>
  <c r="F38" i="18"/>
  <c r="L42" i="18"/>
  <c r="K42" i="18"/>
  <c r="I42" i="18"/>
  <c r="H42" i="18"/>
  <c r="M42" i="18"/>
  <c r="G42" i="18"/>
  <c r="F42" i="18"/>
  <c r="L52" i="18"/>
  <c r="K52" i="18"/>
  <c r="I52" i="18"/>
  <c r="H52" i="18"/>
  <c r="M52" i="18" s="1"/>
  <c r="G52" i="18"/>
  <c r="F52" i="18"/>
  <c r="L67" i="18"/>
  <c r="K67" i="18"/>
  <c r="I67" i="18"/>
  <c r="H67" i="18"/>
  <c r="M67" i="18" s="1"/>
  <c r="G67" i="18"/>
  <c r="F67" i="18"/>
  <c r="L55" i="18"/>
  <c r="K55" i="18"/>
  <c r="I55" i="18"/>
  <c r="H55" i="18"/>
  <c r="M55" i="18"/>
  <c r="G55" i="18"/>
  <c r="F55" i="18"/>
  <c r="L33" i="18"/>
  <c r="K33" i="18"/>
  <c r="I33" i="18"/>
  <c r="H33" i="18"/>
  <c r="M33" i="18"/>
  <c r="G33" i="18"/>
  <c r="F33" i="18"/>
  <c r="L76" i="18"/>
  <c r="K76" i="18"/>
  <c r="I76" i="18"/>
  <c r="H76" i="18"/>
  <c r="M76" i="18" s="1"/>
  <c r="G76" i="18"/>
  <c r="F76" i="18"/>
  <c r="L45" i="18"/>
  <c r="K45" i="18"/>
  <c r="I45" i="18"/>
  <c r="H45" i="18"/>
  <c r="M45" i="18" s="1"/>
  <c r="G45" i="18"/>
  <c r="F45" i="18"/>
  <c r="L11" i="18"/>
  <c r="K11" i="18"/>
  <c r="I11" i="18"/>
  <c r="H11" i="18"/>
  <c r="M11" i="18"/>
  <c r="G11" i="18"/>
  <c r="F11" i="18"/>
  <c r="L31" i="18"/>
  <c r="K31" i="18"/>
  <c r="I31" i="18"/>
  <c r="H31" i="18"/>
  <c r="M31" i="18"/>
  <c r="G31" i="18"/>
  <c r="F31" i="18"/>
  <c r="L20" i="18"/>
  <c r="K20" i="18"/>
  <c r="I20" i="18"/>
  <c r="H20" i="18"/>
  <c r="M20" i="18" s="1"/>
  <c r="G20" i="18"/>
  <c r="F20" i="18"/>
  <c r="L21" i="18"/>
  <c r="K21" i="18"/>
  <c r="I21" i="18"/>
  <c r="H21" i="18"/>
  <c r="M21" i="18" s="1"/>
  <c r="G21" i="18"/>
  <c r="F21" i="18"/>
  <c r="L24" i="18"/>
  <c r="K24" i="18"/>
  <c r="I24" i="18"/>
  <c r="H24" i="18"/>
  <c r="M24" i="18"/>
  <c r="G24" i="18"/>
  <c r="F24" i="18"/>
  <c r="L27" i="18"/>
  <c r="K27" i="18"/>
  <c r="I27" i="18"/>
  <c r="H27" i="18"/>
  <c r="M27" i="18"/>
  <c r="G27" i="18"/>
  <c r="F27" i="18"/>
  <c r="N27" i="18" s="1"/>
  <c r="L48" i="18"/>
  <c r="K48" i="18"/>
  <c r="I48" i="18"/>
  <c r="H48" i="18"/>
  <c r="M48" i="18"/>
  <c r="G48" i="18"/>
  <c r="F48" i="18"/>
  <c r="L46" i="18"/>
  <c r="K46" i="18"/>
  <c r="I46" i="18"/>
  <c r="H46" i="18"/>
  <c r="M46" i="18" s="1"/>
  <c r="G46" i="18"/>
  <c r="F46" i="18"/>
  <c r="L77" i="18"/>
  <c r="K77" i="18"/>
  <c r="I77" i="18"/>
  <c r="H77" i="18"/>
  <c r="M77" i="18" s="1"/>
  <c r="G77" i="18"/>
  <c r="F77" i="18"/>
  <c r="N77" i="18"/>
  <c r="L66" i="18"/>
  <c r="K66" i="18"/>
  <c r="I66" i="18"/>
  <c r="H66" i="18"/>
  <c r="M66" i="18" s="1"/>
  <c r="G66" i="18"/>
  <c r="F66" i="18"/>
  <c r="N66" i="18"/>
  <c r="L54" i="18"/>
  <c r="K54" i="18"/>
  <c r="I54" i="18"/>
  <c r="H54" i="18"/>
  <c r="M54" i="18" s="1"/>
  <c r="G54" i="18"/>
  <c r="F54" i="18"/>
  <c r="L50" i="18"/>
  <c r="K50" i="18"/>
  <c r="I50" i="18"/>
  <c r="H50" i="18"/>
  <c r="M50" i="18"/>
  <c r="G50" i="18"/>
  <c r="F50" i="18"/>
  <c r="L23" i="18"/>
  <c r="K23" i="18"/>
  <c r="I23" i="18"/>
  <c r="H23" i="18"/>
  <c r="M23" i="18"/>
  <c r="G23" i="18"/>
  <c r="F23" i="18"/>
  <c r="L43" i="18"/>
  <c r="K43" i="18"/>
  <c r="Z43" i="18"/>
  <c r="I43" i="18"/>
  <c r="H43" i="18"/>
  <c r="M43" i="18"/>
  <c r="G43" i="18"/>
  <c r="F43" i="18"/>
  <c r="L18" i="18"/>
  <c r="K18" i="18"/>
  <c r="I18" i="18"/>
  <c r="H18" i="18"/>
  <c r="M18" i="18" s="1"/>
  <c r="G18" i="18"/>
  <c r="F18" i="18"/>
  <c r="L19" i="18"/>
  <c r="K19" i="18"/>
  <c r="I19" i="18"/>
  <c r="H19" i="18"/>
  <c r="M19" i="18" s="1"/>
  <c r="G19" i="18"/>
  <c r="F19" i="18"/>
  <c r="L83" i="18"/>
  <c r="K83" i="18"/>
  <c r="I83" i="18"/>
  <c r="H83" i="18"/>
  <c r="M83" i="18"/>
  <c r="G83" i="18"/>
  <c r="F83" i="18"/>
  <c r="L37" i="18"/>
  <c r="K37" i="18"/>
  <c r="I37" i="18"/>
  <c r="H37" i="18"/>
  <c r="M37" i="18"/>
  <c r="G37" i="18"/>
  <c r="F37" i="18"/>
  <c r="L12" i="18"/>
  <c r="K12" i="18"/>
  <c r="K13" i="18"/>
  <c r="K119" i="18" s="1"/>
  <c r="M119" i="18" s="1"/>
  <c r="K16" i="18"/>
  <c r="K25" i="18"/>
  <c r="K32" i="18"/>
  <c r="K34" i="18"/>
  <c r="K36" i="18"/>
  <c r="K39" i="18"/>
  <c r="K44" i="18"/>
  <c r="K49" i="18"/>
  <c r="K51" i="18"/>
  <c r="K57" i="18"/>
  <c r="K58" i="18"/>
  <c r="K60" i="18"/>
  <c r="K61" i="18"/>
  <c r="K62" i="18"/>
  <c r="K69" i="18"/>
  <c r="K70" i="18"/>
  <c r="K75" i="18"/>
  <c r="K78" i="18"/>
  <c r="K79" i="18"/>
  <c r="K80" i="18"/>
  <c r="K82" i="18"/>
  <c r="K84" i="18"/>
  <c r="K85" i="18"/>
  <c r="K86" i="18"/>
  <c r="K88" i="18"/>
  <c r="K89" i="18"/>
  <c r="K90" i="18"/>
  <c r="K92" i="18"/>
  <c r="K93" i="18"/>
  <c r="K102" i="18"/>
  <c r="I12" i="18"/>
  <c r="H12" i="18"/>
  <c r="M12" i="18"/>
  <c r="G12" i="18"/>
  <c r="F12" i="18"/>
  <c r="N12" i="18" s="1"/>
  <c r="L62" i="18"/>
  <c r="Z62" i="18"/>
  <c r="I62" i="18"/>
  <c r="H62" i="18"/>
  <c r="M62" i="18"/>
  <c r="G62" i="18"/>
  <c r="F62" i="18"/>
  <c r="N62" i="18" s="1"/>
  <c r="L32" i="18"/>
  <c r="Z32" i="18"/>
  <c r="I32" i="18"/>
  <c r="H32" i="18"/>
  <c r="M32" i="18"/>
  <c r="G32" i="18"/>
  <c r="O32" i="18" s="1"/>
  <c r="F32" i="18"/>
  <c r="N32" i="18"/>
  <c r="L78" i="18"/>
  <c r="I78" i="18"/>
  <c r="H78" i="18"/>
  <c r="M78" i="18"/>
  <c r="G78" i="18"/>
  <c r="O78" i="18" s="1"/>
  <c r="F78" i="18"/>
  <c r="N78" i="18"/>
  <c r="L16" i="18"/>
  <c r="I16" i="18"/>
  <c r="H16" i="18"/>
  <c r="M16" i="18"/>
  <c r="G16" i="18"/>
  <c r="F16" i="18"/>
  <c r="N16" i="18" s="1"/>
  <c r="L80" i="18"/>
  <c r="I80" i="18"/>
  <c r="H80" i="18"/>
  <c r="M80" i="18" s="1"/>
  <c r="G80" i="18"/>
  <c r="F80" i="18"/>
  <c r="L58" i="18"/>
  <c r="I58" i="18"/>
  <c r="H58" i="18"/>
  <c r="M58" i="18"/>
  <c r="G58" i="18"/>
  <c r="F58" i="18"/>
  <c r="N58" i="18"/>
  <c r="L25" i="18"/>
  <c r="I25" i="18"/>
  <c r="H25" i="18"/>
  <c r="M25" i="18"/>
  <c r="G25" i="18"/>
  <c r="F25" i="18"/>
  <c r="L85" i="18"/>
  <c r="Z85" i="18"/>
  <c r="I85" i="18"/>
  <c r="H85" i="18"/>
  <c r="M85" i="18" s="1"/>
  <c r="G85" i="18"/>
  <c r="F85" i="18"/>
  <c r="N85" i="18" s="1"/>
  <c r="L69" i="18"/>
  <c r="I69" i="18"/>
  <c r="H69" i="18"/>
  <c r="M69" i="18" s="1"/>
  <c r="G69" i="18"/>
  <c r="F69" i="18"/>
  <c r="L90" i="18"/>
  <c r="Z90" i="18" s="1"/>
  <c r="I90" i="18"/>
  <c r="H90" i="18"/>
  <c r="M90" i="18"/>
  <c r="G90" i="18"/>
  <c r="O90" i="18" s="1"/>
  <c r="F90" i="18"/>
  <c r="N90" i="18"/>
  <c r="L60" i="18"/>
  <c r="I60" i="18"/>
  <c r="H60" i="18"/>
  <c r="M60" i="18"/>
  <c r="G60" i="18"/>
  <c r="F60" i="18"/>
  <c r="N60" i="18"/>
  <c r="L84" i="18"/>
  <c r="I84" i="18"/>
  <c r="H84" i="18"/>
  <c r="M84" i="18"/>
  <c r="G84" i="18"/>
  <c r="O84" i="18" s="1"/>
  <c r="F84" i="18"/>
  <c r="N84" i="18"/>
  <c r="L70" i="18"/>
  <c r="Y70" i="18" s="1"/>
  <c r="I70" i="18"/>
  <c r="H70" i="18"/>
  <c r="M70" i="18"/>
  <c r="G70" i="18"/>
  <c r="O70" i="18" s="1"/>
  <c r="F70" i="18"/>
  <c r="L75" i="18"/>
  <c r="Y75" i="18"/>
  <c r="I75" i="18"/>
  <c r="H75" i="18"/>
  <c r="M75" i="18" s="1"/>
  <c r="G75" i="18"/>
  <c r="F75" i="18"/>
  <c r="N75" i="18" s="1"/>
  <c r="L36" i="18"/>
  <c r="I36" i="18"/>
  <c r="H36" i="18"/>
  <c r="M36" i="18"/>
  <c r="G36" i="18"/>
  <c r="F36" i="18"/>
  <c r="L88" i="18"/>
  <c r="Y88" i="18"/>
  <c r="I88" i="18"/>
  <c r="H88" i="18"/>
  <c r="M88" i="18"/>
  <c r="G88" i="18"/>
  <c r="O88" i="18" s="1"/>
  <c r="F88" i="18"/>
  <c r="N88" i="18"/>
  <c r="I65" i="18"/>
  <c r="H65" i="18"/>
  <c r="N65" i="18" s="1"/>
  <c r="L93" i="18"/>
  <c r="Y93" i="18"/>
  <c r="I93" i="18"/>
  <c r="H93" i="18"/>
  <c r="M93" i="18"/>
  <c r="G93" i="18"/>
  <c r="O93" i="18" s="1"/>
  <c r="F93" i="18"/>
  <c r="N93" i="18"/>
  <c r="L13" i="18"/>
  <c r="Z13" i="18" s="1"/>
  <c r="I13" i="18"/>
  <c r="H13" i="18"/>
  <c r="M13" i="18"/>
  <c r="G13" i="18"/>
  <c r="F13" i="18"/>
  <c r="N13" i="18" s="1"/>
  <c r="L39" i="18"/>
  <c r="I39" i="18"/>
  <c r="I110" i="18" s="1"/>
  <c r="H39" i="18"/>
  <c r="M39" i="18" s="1"/>
  <c r="G39" i="18"/>
  <c r="F39" i="18"/>
  <c r="N39" i="18" s="1"/>
  <c r="L61" i="18"/>
  <c r="I61" i="18"/>
  <c r="H61" i="18"/>
  <c r="M61" i="18"/>
  <c r="G61" i="18"/>
  <c r="O61" i="18" s="1"/>
  <c r="F61" i="18"/>
  <c r="N61" i="18"/>
  <c r="L89" i="18"/>
  <c r="Z89" i="18" s="1"/>
  <c r="I89" i="18"/>
  <c r="H89" i="18"/>
  <c r="M89" i="18" s="1"/>
  <c r="G89" i="18"/>
  <c r="O89" i="18"/>
  <c r="F89" i="18"/>
  <c r="N89" i="18" s="1"/>
  <c r="L102" i="18"/>
  <c r="Z102" i="18"/>
  <c r="I102" i="18"/>
  <c r="H102" i="18"/>
  <c r="M102" i="18" s="1"/>
  <c r="G102" i="18"/>
  <c r="O102" i="18"/>
  <c r="F102" i="18"/>
  <c r="N102" i="18" s="1"/>
  <c r="L79" i="18"/>
  <c r="Z79" i="18" s="1"/>
  <c r="I79" i="18"/>
  <c r="H79" i="18"/>
  <c r="M79" i="18" s="1"/>
  <c r="G79" i="18"/>
  <c r="F79" i="18"/>
  <c r="N79" i="18" s="1"/>
  <c r="L44" i="18"/>
  <c r="Z44" i="18"/>
  <c r="I44" i="18"/>
  <c r="H44" i="18"/>
  <c r="M44" i="18" s="1"/>
  <c r="G44" i="18"/>
  <c r="F44" i="18"/>
  <c r="N44" i="18" s="1"/>
  <c r="L82" i="18"/>
  <c r="Y82" i="18" s="1"/>
  <c r="K117" i="18"/>
  <c r="M117" i="18"/>
  <c r="I82" i="18"/>
  <c r="H82" i="18"/>
  <c r="M82" i="18"/>
  <c r="G82" i="18"/>
  <c r="O82" i="18" s="1"/>
  <c r="F82" i="18"/>
  <c r="L57" i="18"/>
  <c r="Z57" i="18"/>
  <c r="I57" i="18"/>
  <c r="I34" i="18"/>
  <c r="I49" i="18"/>
  <c r="I51" i="18"/>
  <c r="I86" i="18"/>
  <c r="I92" i="18"/>
  <c r="H57" i="18"/>
  <c r="M57" i="18" s="1"/>
  <c r="G57" i="18"/>
  <c r="F57" i="18"/>
  <c r="F34" i="18"/>
  <c r="F110" i="18" s="1"/>
  <c r="F49" i="18"/>
  <c r="N49" i="18" s="1"/>
  <c r="F51" i="18"/>
  <c r="F86" i="18"/>
  <c r="F92" i="18"/>
  <c r="L51" i="18"/>
  <c r="H51" i="18"/>
  <c r="M51" i="18"/>
  <c r="G51" i="18"/>
  <c r="L92" i="18"/>
  <c r="Y92" i="18"/>
  <c r="H92" i="18"/>
  <c r="M92" i="18" s="1"/>
  <c r="G92" i="18"/>
  <c r="O92" i="18"/>
  <c r="N92" i="18"/>
  <c r="L34" i="18"/>
  <c r="Z34" i="18" s="1"/>
  <c r="H34" i="18"/>
  <c r="M34" i="18"/>
  <c r="G34" i="18"/>
  <c r="O34" i="18" s="1"/>
  <c r="L86" i="18"/>
  <c r="Z86" i="18"/>
  <c r="H86" i="18"/>
  <c r="M86" i="18" s="1"/>
  <c r="G86" i="18"/>
  <c r="N86" i="18"/>
  <c r="L49" i="18"/>
  <c r="Y49" i="18" s="1"/>
  <c r="H49" i="18"/>
  <c r="M49" i="18"/>
  <c r="G49" i="18"/>
  <c r="N51" i="18"/>
  <c r="N82" i="18"/>
  <c r="N83" i="18"/>
  <c r="N18" i="18"/>
  <c r="N23" i="18"/>
  <c r="N48" i="18"/>
  <c r="N24" i="18"/>
  <c r="N20" i="18"/>
  <c r="N76" i="18"/>
  <c r="N55" i="18"/>
  <c r="N52" i="18"/>
  <c r="N38" i="18"/>
  <c r="N17" i="18"/>
  <c r="N47" i="18"/>
  <c r="N71" i="18"/>
  <c r="N74" i="18"/>
  <c r="N64" i="18"/>
  <c r="N29" i="18"/>
  <c r="N26" i="18"/>
  <c r="N54" i="18"/>
  <c r="K114" i="18"/>
  <c r="M114" i="18" s="1"/>
  <c r="N73" i="18"/>
  <c r="N57" i="18"/>
  <c r="M65" i="18"/>
  <c r="O65" i="18"/>
  <c r="N36" i="18"/>
  <c r="N70" i="18"/>
  <c r="N25" i="18"/>
  <c r="N80" i="18"/>
  <c r="N37" i="18"/>
  <c r="N19" i="18"/>
  <c r="N43" i="18"/>
  <c r="N50" i="18"/>
  <c r="N46" i="18"/>
  <c r="N21" i="18"/>
  <c r="N31" i="18"/>
  <c r="N45" i="18"/>
  <c r="N33" i="18"/>
  <c r="N67" i="18"/>
  <c r="N42" i="18"/>
  <c r="N40" i="18"/>
  <c r="N63" i="18"/>
  <c r="N59" i="18"/>
  <c r="N72" i="18"/>
  <c r="N30" i="18"/>
  <c r="N22" i="18"/>
  <c r="N35" i="18"/>
  <c r="N28" i="18"/>
  <c r="N41" i="18"/>
  <c r="N56" i="18"/>
  <c r="O44" i="18"/>
  <c r="O13" i="18"/>
  <c r="O36" i="18"/>
  <c r="O69" i="18"/>
  <c r="O25" i="18"/>
  <c r="O80" i="18"/>
  <c r="O62" i="18"/>
  <c r="O37" i="18"/>
  <c r="O19" i="18"/>
  <c r="O43" i="18"/>
  <c r="O50" i="18"/>
  <c r="O66" i="18"/>
  <c r="O46" i="18"/>
  <c r="O27" i="18"/>
  <c r="O21" i="18"/>
  <c r="O31" i="18"/>
  <c r="O45" i="18"/>
  <c r="O33" i="18"/>
  <c r="O67" i="18"/>
  <c r="O42" i="18"/>
  <c r="O40" i="18"/>
  <c r="O41" i="18"/>
  <c r="O79" i="18"/>
  <c r="O39" i="18"/>
  <c r="O75" i="18"/>
  <c r="O85" i="18"/>
  <c r="O58" i="18"/>
  <c r="O16" i="18"/>
  <c r="O12" i="18"/>
  <c r="O83" i="18"/>
  <c r="O18" i="18"/>
  <c r="O54" i="18"/>
  <c r="O77" i="18"/>
  <c r="O48" i="18"/>
  <c r="O24" i="18"/>
  <c r="O20" i="18"/>
  <c r="O76" i="18"/>
  <c r="O55" i="18"/>
  <c r="O52" i="18"/>
  <c r="O38" i="18"/>
  <c r="O17" i="18"/>
  <c r="O47" i="18"/>
  <c r="O68" i="18"/>
  <c r="O73" i="18"/>
  <c r="N87" i="18"/>
  <c r="O87" i="18"/>
  <c r="O11" i="18"/>
  <c r="Y57" i="18"/>
  <c r="Y13" i="18"/>
  <c r="Z31" i="18"/>
  <c r="Y31" i="18"/>
  <c r="Z42" i="18"/>
  <c r="Y42" i="18"/>
  <c r="Z100" i="18"/>
  <c r="Y100" i="18"/>
  <c r="Z59" i="18"/>
  <c r="Y59" i="18"/>
  <c r="Z22" i="18"/>
  <c r="Y22" i="18"/>
  <c r="Y108" i="18"/>
  <c r="Z108" i="18"/>
  <c r="Z65" i="18"/>
  <c r="Y65" i="18"/>
  <c r="Z70" i="18"/>
  <c r="Y25" i="18"/>
  <c r="Z25" i="18"/>
  <c r="Z37" i="18"/>
  <c r="Y37" i="18"/>
  <c r="Z45" i="18"/>
  <c r="Y45" i="18"/>
  <c r="Z40" i="18"/>
  <c r="Y40" i="18"/>
  <c r="Y74" i="18"/>
  <c r="Z74" i="18"/>
  <c r="Y64" i="18"/>
  <c r="Z64" i="18"/>
  <c r="Z101" i="18"/>
  <c r="Y101" i="18"/>
  <c r="Z28" i="18"/>
  <c r="Y28" i="18"/>
  <c r="Y51" i="18"/>
  <c r="Z51" i="18"/>
  <c r="Y102" i="18"/>
  <c r="Y39" i="18"/>
  <c r="Z39" i="18"/>
  <c r="Z75" i="18"/>
  <c r="Y60" i="18"/>
  <c r="Z60" i="18"/>
  <c r="Y85" i="18"/>
  <c r="Y80" i="18"/>
  <c r="Z80" i="18"/>
  <c r="Y32" i="18"/>
  <c r="Z19" i="18"/>
  <c r="Y19" i="18"/>
  <c r="Y23" i="18"/>
  <c r="Z23" i="18"/>
  <c r="Y48" i="18"/>
  <c r="Z48" i="18"/>
  <c r="Y11" i="18"/>
  <c r="Z11" i="18"/>
  <c r="Z33" i="18"/>
  <c r="Y33" i="18"/>
  <c r="Y38" i="18"/>
  <c r="Z38" i="18"/>
  <c r="Z104" i="18"/>
  <c r="Y104" i="18"/>
  <c r="Z95" i="18"/>
  <c r="Y95" i="18"/>
  <c r="Y94" i="18"/>
  <c r="Z94" i="18"/>
  <c r="Z72" i="18"/>
  <c r="Y72" i="18"/>
  <c r="Y29" i="18"/>
  <c r="Z29" i="18"/>
  <c r="Y97" i="18"/>
  <c r="Z97" i="18"/>
  <c r="Y96" i="18"/>
  <c r="Z96" i="18"/>
  <c r="Y53" i="18"/>
  <c r="Z53" i="18"/>
  <c r="Z56" i="18"/>
  <c r="Y56" i="18"/>
  <c r="Y73" i="18"/>
  <c r="Z73" i="18"/>
  <c r="Y87" i="18"/>
  <c r="Z87" i="18"/>
  <c r="Y79" i="18"/>
  <c r="Z88" i="18"/>
  <c r="Z36" i="18"/>
  <c r="Y36" i="18"/>
  <c r="Z16" i="18"/>
  <c r="Y16" i="18"/>
  <c r="Y14" i="18"/>
  <c r="Z14" i="18"/>
  <c r="Y83" i="18"/>
  <c r="Z83" i="18"/>
  <c r="Z50" i="18"/>
  <c r="Y50" i="18"/>
  <c r="Y77" i="18"/>
  <c r="Z77" i="18"/>
  <c r="Z27" i="18"/>
  <c r="Y27" i="18"/>
  <c r="Y24" i="18"/>
  <c r="Z24" i="18"/>
  <c r="Y55" i="18"/>
  <c r="Z55" i="18"/>
  <c r="Y71" i="18"/>
  <c r="Z71" i="18"/>
  <c r="Y98" i="18"/>
  <c r="Z98" i="18"/>
  <c r="Y68" i="18"/>
  <c r="Z68" i="18"/>
  <c r="Y105" i="18"/>
  <c r="Z105" i="18"/>
  <c r="Y34" i="18"/>
  <c r="Y44" i="18"/>
  <c r="Y89" i="18"/>
  <c r="Y18" i="18"/>
  <c r="Z18" i="18"/>
  <c r="Z66" i="18"/>
  <c r="Y66" i="18"/>
  <c r="Y20" i="18"/>
  <c r="Z20" i="18"/>
  <c r="Y52" i="18"/>
  <c r="Z52" i="18"/>
  <c r="Y81" i="18"/>
  <c r="Z81" i="18"/>
  <c r="Z63" i="18"/>
  <c r="Y63" i="18"/>
  <c r="Z35" i="18"/>
  <c r="Y35" i="18"/>
  <c r="Z107" i="18"/>
  <c r="Y107" i="18"/>
  <c r="Z92" i="18"/>
  <c r="Z61" i="18"/>
  <c r="Y61" i="18"/>
  <c r="Z93" i="18"/>
  <c r="Y84" i="18"/>
  <c r="Z84" i="18"/>
  <c r="Y15" i="18"/>
  <c r="Z15" i="18"/>
  <c r="Y69" i="18"/>
  <c r="Z69" i="18"/>
  <c r="Z58" i="18"/>
  <c r="Y58" i="18"/>
  <c r="Y78" i="18"/>
  <c r="Z78" i="18"/>
  <c r="Y62" i="18"/>
  <c r="Y12" i="18"/>
  <c r="Z12" i="18"/>
  <c r="Y43" i="18"/>
  <c r="Y54" i="18"/>
  <c r="Z54" i="18"/>
  <c r="Z46" i="18"/>
  <c r="Y46" i="18"/>
  <c r="Z21" i="18"/>
  <c r="Y21" i="18"/>
  <c r="N11" i="18"/>
  <c r="Y76" i="18"/>
  <c r="Z76" i="18"/>
  <c r="Z67" i="18"/>
  <c r="Y67" i="18"/>
  <c r="Y17" i="18"/>
  <c r="Z17" i="18"/>
  <c r="Y47" i="18"/>
  <c r="Z47" i="18"/>
  <c r="Z30" i="18"/>
  <c r="Y30" i="18"/>
  <c r="Y26" i="18"/>
  <c r="Z26" i="18"/>
  <c r="Z103" i="18"/>
  <c r="Y103" i="18"/>
  <c r="Z91" i="18"/>
  <c r="Y91" i="18"/>
  <c r="Y99" i="18"/>
  <c r="Z99" i="18"/>
  <c r="Z41" i="18"/>
  <c r="Y41" i="18"/>
  <c r="Z106" i="18"/>
  <c r="Y106" i="18"/>
  <c r="Z109" i="18"/>
  <c r="Y109" i="18"/>
  <c r="G110" i="18"/>
  <c r="K112" i="18"/>
  <c r="K116" i="18" s="1"/>
  <c r="M116" i="18" s="1"/>
  <c r="M112" i="18"/>
  <c r="L87" i="16"/>
  <c r="O66" i="54" s="1"/>
  <c r="K87" i="16"/>
  <c r="I87" i="16"/>
  <c r="H87" i="16"/>
  <c r="M87" i="16" s="1"/>
  <c r="G87" i="16"/>
  <c r="F87" i="16"/>
  <c r="L109" i="16"/>
  <c r="K109" i="16"/>
  <c r="I109" i="16"/>
  <c r="H109" i="16"/>
  <c r="M109" i="16" s="1"/>
  <c r="G109" i="16"/>
  <c r="O109" i="16"/>
  <c r="F109" i="16"/>
  <c r="N109" i="16" s="1"/>
  <c r="L108" i="16"/>
  <c r="K108" i="16"/>
  <c r="I108" i="16"/>
  <c r="H108" i="16"/>
  <c r="M108" i="16" s="1"/>
  <c r="G108" i="16"/>
  <c r="O108" i="16"/>
  <c r="F108" i="16"/>
  <c r="N108" i="16" s="1"/>
  <c r="L107" i="16"/>
  <c r="K107" i="16"/>
  <c r="I107" i="16"/>
  <c r="H107" i="16"/>
  <c r="M107" i="16"/>
  <c r="G107" i="16"/>
  <c r="O107" i="16" s="1"/>
  <c r="F107" i="16"/>
  <c r="N107" i="16"/>
  <c r="L73" i="16"/>
  <c r="O14" i="54" s="1"/>
  <c r="K73" i="16"/>
  <c r="I73" i="16"/>
  <c r="H73" i="16"/>
  <c r="M73" i="16" s="1"/>
  <c r="G73" i="16"/>
  <c r="F73" i="16"/>
  <c r="L106" i="16"/>
  <c r="K106" i="16"/>
  <c r="I106" i="16"/>
  <c r="H106" i="16"/>
  <c r="M106" i="16"/>
  <c r="G106" i="16"/>
  <c r="O106" i="16" s="1"/>
  <c r="F106" i="16"/>
  <c r="N106" i="16"/>
  <c r="L105" i="16"/>
  <c r="K105" i="16"/>
  <c r="I105" i="16"/>
  <c r="H105" i="16"/>
  <c r="M105" i="16" s="1"/>
  <c r="G105" i="16"/>
  <c r="O105" i="16"/>
  <c r="F105" i="16"/>
  <c r="N105" i="16" s="1"/>
  <c r="L56" i="16"/>
  <c r="K56" i="16"/>
  <c r="I56" i="16"/>
  <c r="H56" i="16"/>
  <c r="M56" i="16" s="1"/>
  <c r="G56" i="16"/>
  <c r="F56" i="16"/>
  <c r="L41" i="16"/>
  <c r="O86" i="54" s="1"/>
  <c r="K41" i="16"/>
  <c r="I41" i="16"/>
  <c r="H41" i="16"/>
  <c r="M41" i="16" s="1"/>
  <c r="G41" i="16"/>
  <c r="F41" i="16"/>
  <c r="L99" i="16"/>
  <c r="K99" i="16"/>
  <c r="I99" i="16"/>
  <c r="H99" i="16"/>
  <c r="M99" i="16" s="1"/>
  <c r="G99" i="16"/>
  <c r="O99" i="16"/>
  <c r="F99" i="16"/>
  <c r="N99" i="16" s="1"/>
  <c r="L28" i="16"/>
  <c r="K28" i="16"/>
  <c r="I28" i="16"/>
  <c r="H28" i="16"/>
  <c r="M28" i="16" s="1"/>
  <c r="G28" i="16"/>
  <c r="F28" i="16"/>
  <c r="L96" i="16"/>
  <c r="K96" i="16"/>
  <c r="I96" i="16"/>
  <c r="H96" i="16"/>
  <c r="M96" i="16" s="1"/>
  <c r="G96" i="16"/>
  <c r="O96" i="16"/>
  <c r="F96" i="16"/>
  <c r="N96" i="16" s="1"/>
  <c r="L91" i="16"/>
  <c r="K91" i="16"/>
  <c r="I91" i="16"/>
  <c r="H91" i="16"/>
  <c r="M91" i="16" s="1"/>
  <c r="G91" i="16"/>
  <c r="O91" i="16"/>
  <c r="F91" i="16"/>
  <c r="N91" i="16" s="1"/>
  <c r="L68" i="16"/>
  <c r="O31" i="54"/>
  <c r="K68" i="16"/>
  <c r="I68" i="16"/>
  <c r="H68" i="16"/>
  <c r="M68" i="16"/>
  <c r="G68" i="16"/>
  <c r="F68" i="16"/>
  <c r="L101" i="16"/>
  <c r="K101" i="16"/>
  <c r="I101" i="16"/>
  <c r="H101" i="16"/>
  <c r="M101" i="16"/>
  <c r="G101" i="16"/>
  <c r="O101" i="16" s="1"/>
  <c r="F101" i="16"/>
  <c r="N101" i="16"/>
  <c r="L97" i="16"/>
  <c r="K97" i="16"/>
  <c r="I97" i="16"/>
  <c r="H97" i="16"/>
  <c r="M97" i="16"/>
  <c r="G97" i="16"/>
  <c r="O97" i="16" s="1"/>
  <c r="F97" i="16"/>
  <c r="L103" i="16"/>
  <c r="K103" i="16"/>
  <c r="I103" i="16"/>
  <c r="H103" i="16"/>
  <c r="M103" i="16"/>
  <c r="G103" i="16"/>
  <c r="O103" i="16" s="1"/>
  <c r="F103" i="16"/>
  <c r="N103" i="16"/>
  <c r="L98" i="16"/>
  <c r="K98" i="16"/>
  <c r="I98" i="16"/>
  <c r="H98" i="16"/>
  <c r="M98" i="16" s="1"/>
  <c r="G98" i="16"/>
  <c r="O98" i="16"/>
  <c r="F98" i="16"/>
  <c r="N98" i="16" s="1"/>
  <c r="L35" i="16"/>
  <c r="K35" i="16"/>
  <c r="I35" i="16"/>
  <c r="H35" i="16"/>
  <c r="M35" i="16" s="1"/>
  <c r="G35" i="16"/>
  <c r="F35" i="16"/>
  <c r="L26" i="16"/>
  <c r="K26" i="16"/>
  <c r="I26" i="16"/>
  <c r="H26" i="16"/>
  <c r="M26" i="16" s="1"/>
  <c r="G26" i="16"/>
  <c r="F26" i="16"/>
  <c r="L22" i="16"/>
  <c r="K22" i="16"/>
  <c r="I22" i="16"/>
  <c r="H22" i="16"/>
  <c r="M22" i="16"/>
  <c r="G22" i="16"/>
  <c r="F22" i="16"/>
  <c r="L29" i="16"/>
  <c r="K29" i="16"/>
  <c r="I29" i="16"/>
  <c r="H29" i="16"/>
  <c r="M29" i="16"/>
  <c r="G29" i="16"/>
  <c r="F29" i="16"/>
  <c r="L30" i="16"/>
  <c r="K30" i="16"/>
  <c r="I30" i="16"/>
  <c r="H30" i="16"/>
  <c r="M30" i="16" s="1"/>
  <c r="G30" i="16"/>
  <c r="F30" i="16"/>
  <c r="L64" i="16"/>
  <c r="K64" i="16"/>
  <c r="I64" i="16"/>
  <c r="H64" i="16"/>
  <c r="M64" i="16" s="1"/>
  <c r="G64" i="16"/>
  <c r="F64" i="16"/>
  <c r="L72" i="16"/>
  <c r="K72" i="16"/>
  <c r="I72" i="16"/>
  <c r="H72" i="16"/>
  <c r="M72" i="16"/>
  <c r="G72" i="16"/>
  <c r="O72" i="16" s="1"/>
  <c r="F72" i="16"/>
  <c r="L94" i="16"/>
  <c r="K94" i="16"/>
  <c r="I94" i="16"/>
  <c r="H94" i="16"/>
  <c r="M94" i="16" s="1"/>
  <c r="G94" i="16"/>
  <c r="F94" i="16"/>
  <c r="L59" i="16"/>
  <c r="K59" i="16"/>
  <c r="I59" i="16"/>
  <c r="H59" i="16"/>
  <c r="M59" i="16"/>
  <c r="G59" i="16"/>
  <c r="F59" i="16"/>
  <c r="L74" i="16"/>
  <c r="K74" i="16"/>
  <c r="I74" i="16"/>
  <c r="H74" i="16"/>
  <c r="M74" i="16" s="1"/>
  <c r="G74" i="16"/>
  <c r="O74" i="16" s="1"/>
  <c r="F74" i="16"/>
  <c r="L95" i="16"/>
  <c r="K95" i="16"/>
  <c r="I95" i="16"/>
  <c r="H95" i="16"/>
  <c r="M95" i="16" s="1"/>
  <c r="G95" i="16"/>
  <c r="O95" i="16" s="1"/>
  <c r="F95" i="16"/>
  <c r="N95" i="16" s="1"/>
  <c r="L71" i="16"/>
  <c r="K71" i="16"/>
  <c r="I71" i="16"/>
  <c r="H71" i="16"/>
  <c r="M71" i="16"/>
  <c r="G71" i="16"/>
  <c r="O71" i="16" s="1"/>
  <c r="F71" i="16"/>
  <c r="L63" i="16"/>
  <c r="K63" i="16"/>
  <c r="I63" i="16"/>
  <c r="H63" i="16"/>
  <c r="M63" i="16"/>
  <c r="G63" i="16"/>
  <c r="F63" i="16"/>
  <c r="L47" i="16"/>
  <c r="O80" i="54"/>
  <c r="K47" i="16"/>
  <c r="I47" i="16"/>
  <c r="H47" i="16"/>
  <c r="M47" i="16"/>
  <c r="G47" i="16"/>
  <c r="F47" i="16"/>
  <c r="L100" i="16"/>
  <c r="K100" i="16"/>
  <c r="I100" i="16"/>
  <c r="H100" i="16"/>
  <c r="M100" i="16" s="1"/>
  <c r="G100" i="16"/>
  <c r="O100" i="16"/>
  <c r="F100" i="16"/>
  <c r="N100" i="16" s="1"/>
  <c r="K81" i="16"/>
  <c r="F81" i="16"/>
  <c r="N81" i="16" s="1"/>
  <c r="L104" i="16"/>
  <c r="K104" i="16"/>
  <c r="I104" i="16"/>
  <c r="H104" i="16"/>
  <c r="M104" i="16" s="1"/>
  <c r="G104" i="16"/>
  <c r="F104" i="16"/>
  <c r="N104" i="16" s="1"/>
  <c r="L17" i="16"/>
  <c r="O43" i="54"/>
  <c r="K17" i="16"/>
  <c r="I17" i="16"/>
  <c r="H17" i="16"/>
  <c r="M17" i="16"/>
  <c r="G17" i="16"/>
  <c r="F17" i="16"/>
  <c r="L40" i="16"/>
  <c r="O12" i="54"/>
  <c r="K40" i="16"/>
  <c r="I40" i="16"/>
  <c r="H40" i="16"/>
  <c r="M40" i="16"/>
  <c r="G40" i="16"/>
  <c r="F40" i="16"/>
  <c r="L38" i="16"/>
  <c r="O77" i="54"/>
  <c r="K38" i="16"/>
  <c r="I38" i="16"/>
  <c r="H38" i="16"/>
  <c r="M38" i="16"/>
  <c r="G38" i="16"/>
  <c r="F38" i="16"/>
  <c r="L42" i="16"/>
  <c r="O78" i="54"/>
  <c r="K42" i="16"/>
  <c r="I42" i="16"/>
  <c r="H42" i="16"/>
  <c r="M42" i="16"/>
  <c r="G42" i="16"/>
  <c r="F42" i="16"/>
  <c r="L52" i="16"/>
  <c r="O85" i="54"/>
  <c r="K52" i="16"/>
  <c r="I52" i="16"/>
  <c r="H52" i="16"/>
  <c r="M52" i="16"/>
  <c r="G52" i="16"/>
  <c r="F52" i="16"/>
  <c r="L67" i="16"/>
  <c r="O74" i="54"/>
  <c r="K67" i="16"/>
  <c r="I67" i="16"/>
  <c r="H67" i="16"/>
  <c r="M67" i="16"/>
  <c r="G67" i="16"/>
  <c r="F67" i="16"/>
  <c r="L55" i="16"/>
  <c r="O62" i="54"/>
  <c r="K55" i="16"/>
  <c r="I55" i="16"/>
  <c r="H55" i="16"/>
  <c r="M55" i="16"/>
  <c r="G55" i="16"/>
  <c r="F55" i="16"/>
  <c r="L33" i="16"/>
  <c r="O58" i="54"/>
  <c r="K33" i="16"/>
  <c r="I33" i="16"/>
  <c r="H33" i="16"/>
  <c r="M33" i="16"/>
  <c r="G33" i="16"/>
  <c r="F33" i="16"/>
  <c r="L76" i="16"/>
  <c r="O49" i="54"/>
  <c r="K76" i="16"/>
  <c r="I76" i="16"/>
  <c r="H76" i="16"/>
  <c r="M76" i="16"/>
  <c r="G76" i="16"/>
  <c r="F76" i="16"/>
  <c r="L45" i="16"/>
  <c r="O81" i="54"/>
  <c r="K45" i="16"/>
  <c r="I45" i="16"/>
  <c r="H45" i="16"/>
  <c r="M45" i="16"/>
  <c r="G45" i="16"/>
  <c r="F45" i="16"/>
  <c r="L11" i="16"/>
  <c r="O45" i="54"/>
  <c r="K11" i="16"/>
  <c r="I11" i="16"/>
  <c r="H11" i="16"/>
  <c r="M11" i="16"/>
  <c r="G11" i="16"/>
  <c r="F11" i="16"/>
  <c r="L31" i="16"/>
  <c r="O33" i="54"/>
  <c r="K31" i="16"/>
  <c r="I31" i="16"/>
  <c r="H31" i="16"/>
  <c r="M31" i="16"/>
  <c r="G31" i="16"/>
  <c r="F31" i="16"/>
  <c r="L20" i="16"/>
  <c r="O51" i="54"/>
  <c r="K20" i="16"/>
  <c r="I20" i="16"/>
  <c r="H20" i="16"/>
  <c r="M20" i="16"/>
  <c r="G20" i="16"/>
  <c r="F20" i="16"/>
  <c r="L21" i="16"/>
  <c r="O16" i="54"/>
  <c r="K21" i="16"/>
  <c r="I21" i="16"/>
  <c r="H21" i="16"/>
  <c r="M21" i="16"/>
  <c r="G21" i="16"/>
  <c r="F21" i="16"/>
  <c r="L24" i="16"/>
  <c r="O42" i="54"/>
  <c r="K24" i="16"/>
  <c r="I24" i="16"/>
  <c r="H24" i="16"/>
  <c r="M24" i="16"/>
  <c r="G24" i="16"/>
  <c r="F24" i="16"/>
  <c r="L27" i="16"/>
  <c r="O75" i="54"/>
  <c r="K27" i="16"/>
  <c r="I27" i="16"/>
  <c r="H27" i="16"/>
  <c r="M27" i="16"/>
  <c r="G27" i="16"/>
  <c r="F27" i="16"/>
  <c r="L48" i="16"/>
  <c r="O87" i="54"/>
  <c r="K48" i="16"/>
  <c r="I48" i="16"/>
  <c r="H48" i="16"/>
  <c r="M48" i="16"/>
  <c r="G48" i="16"/>
  <c r="F48" i="16"/>
  <c r="L46" i="16"/>
  <c r="O44" i="54"/>
  <c r="K46" i="16"/>
  <c r="I46" i="16"/>
  <c r="H46" i="16"/>
  <c r="M46" i="16"/>
  <c r="G46" i="16"/>
  <c r="F46" i="16"/>
  <c r="L77" i="16"/>
  <c r="O34" i="54"/>
  <c r="K77" i="16"/>
  <c r="I77" i="16"/>
  <c r="H77" i="16"/>
  <c r="M77" i="16"/>
  <c r="G77" i="16"/>
  <c r="F77" i="16"/>
  <c r="N77" i="16" s="1"/>
  <c r="L66" i="16"/>
  <c r="Z66" i="16" s="1"/>
  <c r="O70" i="54"/>
  <c r="K66" i="16"/>
  <c r="I66" i="16"/>
  <c r="H66" i="16"/>
  <c r="M66" i="16" s="1"/>
  <c r="G66" i="16"/>
  <c r="F66" i="16"/>
  <c r="L54" i="16"/>
  <c r="O47" i="54" s="1"/>
  <c r="K54" i="16"/>
  <c r="I54" i="16"/>
  <c r="H54" i="16"/>
  <c r="M54" i="16" s="1"/>
  <c r="G54" i="16"/>
  <c r="F54" i="16"/>
  <c r="N54" i="16" s="1"/>
  <c r="L50" i="16"/>
  <c r="O72" i="54"/>
  <c r="K50" i="16"/>
  <c r="I50" i="16"/>
  <c r="H50" i="16"/>
  <c r="M50" i="16"/>
  <c r="G50" i="16"/>
  <c r="F50" i="16"/>
  <c r="N50" i="16" s="1"/>
  <c r="L23" i="16"/>
  <c r="Z23" i="16" s="1"/>
  <c r="O21" i="54"/>
  <c r="K23" i="16"/>
  <c r="I23" i="16"/>
  <c r="H23" i="16"/>
  <c r="M23" i="16" s="1"/>
  <c r="G23" i="16"/>
  <c r="F23" i="16"/>
  <c r="L43" i="16"/>
  <c r="O71" i="54" s="1"/>
  <c r="K43" i="16"/>
  <c r="I43" i="16"/>
  <c r="H43" i="16"/>
  <c r="M43" i="16" s="1"/>
  <c r="G43" i="16"/>
  <c r="F43" i="16"/>
  <c r="L18" i="16"/>
  <c r="O63" i="54" s="1"/>
  <c r="K18" i="16"/>
  <c r="I18" i="16"/>
  <c r="H18" i="16"/>
  <c r="M18" i="16" s="1"/>
  <c r="G18" i="16"/>
  <c r="F18" i="16"/>
  <c r="L19" i="16"/>
  <c r="O17" i="54" s="1"/>
  <c r="K19" i="16"/>
  <c r="I19" i="16"/>
  <c r="H19" i="16"/>
  <c r="M19" i="16" s="1"/>
  <c r="G19" i="16"/>
  <c r="F19" i="16"/>
  <c r="L83" i="16"/>
  <c r="O55" i="54" s="1"/>
  <c r="K83" i="16"/>
  <c r="I83" i="16"/>
  <c r="H83" i="16"/>
  <c r="M83" i="16" s="1"/>
  <c r="G83" i="16"/>
  <c r="F83" i="16"/>
  <c r="L37" i="16"/>
  <c r="O38" i="54" s="1"/>
  <c r="K37" i="16"/>
  <c r="Z37" i="16"/>
  <c r="I37" i="16"/>
  <c r="H37" i="16"/>
  <c r="M37" i="16"/>
  <c r="G37" i="16"/>
  <c r="O37" i="16" s="1"/>
  <c r="F37" i="16"/>
  <c r="L12" i="16"/>
  <c r="O61" i="54"/>
  <c r="K12" i="16"/>
  <c r="K114" i="16" s="1"/>
  <c r="M114" i="16" s="1"/>
  <c r="K13" i="16"/>
  <c r="K14" i="16"/>
  <c r="K15" i="16"/>
  <c r="K16" i="16"/>
  <c r="K25" i="16"/>
  <c r="K32" i="16"/>
  <c r="K34" i="16"/>
  <c r="K36" i="16"/>
  <c r="K39" i="16"/>
  <c r="K44" i="16"/>
  <c r="K49" i="16"/>
  <c r="K51" i="16"/>
  <c r="K57" i="16"/>
  <c r="K58" i="16"/>
  <c r="K60" i="16"/>
  <c r="K61" i="16"/>
  <c r="K62" i="16"/>
  <c r="K69" i="16"/>
  <c r="K70" i="16"/>
  <c r="K75" i="16"/>
  <c r="K78" i="16"/>
  <c r="K79" i="16"/>
  <c r="K80" i="16"/>
  <c r="K82" i="16"/>
  <c r="K84" i="16"/>
  <c r="K85" i="16"/>
  <c r="K86" i="16"/>
  <c r="K88" i="16"/>
  <c r="K89" i="16"/>
  <c r="K90" i="16"/>
  <c r="K92" i="16"/>
  <c r="K93" i="16"/>
  <c r="K102" i="16"/>
  <c r="I12" i="16"/>
  <c r="H12" i="16"/>
  <c r="M12" i="16"/>
  <c r="G12" i="16"/>
  <c r="O12" i="16" s="1"/>
  <c r="F12" i="16"/>
  <c r="N12" i="16" s="1"/>
  <c r="L62" i="16"/>
  <c r="O64" i="54"/>
  <c r="I62" i="16"/>
  <c r="H62" i="16"/>
  <c r="M62" i="16"/>
  <c r="G62" i="16"/>
  <c r="F62" i="16"/>
  <c r="N62" i="16" s="1"/>
  <c r="L14" i="16"/>
  <c r="O18" i="54"/>
  <c r="Z14" i="16"/>
  <c r="I14" i="16"/>
  <c r="H14" i="16"/>
  <c r="M14" i="16"/>
  <c r="G14" i="16"/>
  <c r="O14" i="16" s="1"/>
  <c r="F14" i="16"/>
  <c r="N14" i="16"/>
  <c r="L32" i="16"/>
  <c r="O20" i="54" s="1"/>
  <c r="I32" i="16"/>
  <c r="H32" i="16"/>
  <c r="M32" i="16" s="1"/>
  <c r="G32" i="16"/>
  <c r="F32" i="16"/>
  <c r="L78" i="16"/>
  <c r="O40" i="54" s="1"/>
  <c r="I78" i="16"/>
  <c r="H78" i="16"/>
  <c r="M78" i="16"/>
  <c r="G78" i="16"/>
  <c r="F78" i="16"/>
  <c r="N78" i="16"/>
  <c r="L16" i="16"/>
  <c r="O24" i="54" s="1"/>
  <c r="I16" i="16"/>
  <c r="H16" i="16"/>
  <c r="M16" i="16"/>
  <c r="G16" i="16"/>
  <c r="F16" i="16"/>
  <c r="N16" i="16"/>
  <c r="L80" i="16"/>
  <c r="O76" i="54" s="1"/>
  <c r="I80" i="16"/>
  <c r="H80" i="16"/>
  <c r="M80" i="16"/>
  <c r="G80" i="16"/>
  <c r="F80" i="16"/>
  <c r="L58" i="16"/>
  <c r="O35" i="54"/>
  <c r="Z58" i="16"/>
  <c r="I58" i="16"/>
  <c r="H58" i="16"/>
  <c r="M58" i="16"/>
  <c r="G58" i="16"/>
  <c r="O58" i="16" s="1"/>
  <c r="F58" i="16"/>
  <c r="L25" i="16"/>
  <c r="O52" i="54" s="1"/>
  <c r="I25" i="16"/>
  <c r="H25" i="16"/>
  <c r="M25" i="16"/>
  <c r="G25" i="16"/>
  <c r="F25" i="16"/>
  <c r="L85" i="16"/>
  <c r="O73" i="54"/>
  <c r="I85" i="16"/>
  <c r="H85" i="16"/>
  <c r="M85" i="16"/>
  <c r="G85" i="16"/>
  <c r="O85" i="16" s="1"/>
  <c r="F85" i="16"/>
  <c r="N85" i="16" s="1"/>
  <c r="L69" i="16"/>
  <c r="Z69" i="16"/>
  <c r="O27" i="54"/>
  <c r="I69" i="16"/>
  <c r="H69" i="16"/>
  <c r="M69" i="16"/>
  <c r="G69" i="16"/>
  <c r="O69" i="16" s="1"/>
  <c r="F69" i="16"/>
  <c r="L90" i="16"/>
  <c r="Y90" i="16" s="1"/>
  <c r="I90" i="16"/>
  <c r="H90" i="16"/>
  <c r="M90" i="16"/>
  <c r="G90" i="16"/>
  <c r="O90" i="16" s="1"/>
  <c r="F90" i="16"/>
  <c r="N90" i="16"/>
  <c r="L60" i="16"/>
  <c r="O25" i="54" s="1"/>
  <c r="I60" i="16"/>
  <c r="H60" i="16"/>
  <c r="M60" i="16"/>
  <c r="G60" i="16"/>
  <c r="F60" i="16"/>
  <c r="L15" i="16"/>
  <c r="O13" i="54"/>
  <c r="I15" i="16"/>
  <c r="H15" i="16"/>
  <c r="M15" i="16"/>
  <c r="G15" i="16"/>
  <c r="F15" i="16"/>
  <c r="N15" i="16" s="1"/>
  <c r="L84" i="16"/>
  <c r="O37" i="54"/>
  <c r="I84" i="16"/>
  <c r="H84" i="16"/>
  <c r="M84" i="16"/>
  <c r="G84" i="16"/>
  <c r="F84" i="16"/>
  <c r="N84" i="16" s="1"/>
  <c r="L70" i="16"/>
  <c r="O59" i="54"/>
  <c r="I70" i="16"/>
  <c r="H70" i="16"/>
  <c r="M70" i="16"/>
  <c r="G70" i="16"/>
  <c r="F70" i="16"/>
  <c r="L75" i="16"/>
  <c r="O30" i="54"/>
  <c r="I75" i="16"/>
  <c r="H75" i="16"/>
  <c r="M75" i="16" s="1"/>
  <c r="G75" i="16"/>
  <c r="F75" i="16"/>
  <c r="N75" i="16" s="1"/>
  <c r="L36" i="16"/>
  <c r="O69" i="54"/>
  <c r="I36" i="16"/>
  <c r="H36" i="16"/>
  <c r="M36" i="16" s="1"/>
  <c r="G36" i="16"/>
  <c r="O36" i="16"/>
  <c r="F36" i="16"/>
  <c r="L88" i="16"/>
  <c r="I88" i="16"/>
  <c r="H88" i="16"/>
  <c r="M88" i="16" s="1"/>
  <c r="G88" i="16"/>
  <c r="F88" i="16"/>
  <c r="I65" i="16"/>
  <c r="H65" i="16"/>
  <c r="M65" i="16" s="1"/>
  <c r="L93" i="16"/>
  <c r="I93" i="16"/>
  <c r="H93" i="16"/>
  <c r="M93" i="16" s="1"/>
  <c r="G93" i="16"/>
  <c r="O93" i="16"/>
  <c r="F93" i="16"/>
  <c r="N93" i="16" s="1"/>
  <c r="L13" i="16"/>
  <c r="Y13" i="16"/>
  <c r="O41" i="54"/>
  <c r="I13" i="16"/>
  <c r="I110" i="16" s="1"/>
  <c r="H13" i="16"/>
  <c r="M13" i="16"/>
  <c r="G13" i="16"/>
  <c r="O13" i="16" s="1"/>
  <c r="F13" i="16"/>
  <c r="F110" i="16" s="1"/>
  <c r="L39" i="16"/>
  <c r="Z39" i="16"/>
  <c r="O39" i="54"/>
  <c r="I39" i="16"/>
  <c r="H39" i="16"/>
  <c r="M39" i="16"/>
  <c r="G39" i="16"/>
  <c r="O39" i="16" s="1"/>
  <c r="F39" i="16"/>
  <c r="L61" i="16"/>
  <c r="O50" i="54"/>
  <c r="I61" i="16"/>
  <c r="H61" i="16"/>
  <c r="M61" i="16"/>
  <c r="G61" i="16"/>
  <c r="O61" i="16" s="1"/>
  <c r="F61" i="16"/>
  <c r="N61" i="16" s="1"/>
  <c r="L89" i="16"/>
  <c r="Y89" i="16"/>
  <c r="I89" i="16"/>
  <c r="H89" i="16"/>
  <c r="M89" i="16"/>
  <c r="G89" i="16"/>
  <c r="O89" i="16" s="1"/>
  <c r="F89" i="16"/>
  <c r="N89" i="16"/>
  <c r="L102" i="16"/>
  <c r="Z102" i="16" s="1"/>
  <c r="I102" i="16"/>
  <c r="H102" i="16"/>
  <c r="M102" i="16"/>
  <c r="G102" i="16"/>
  <c r="O102" i="16" s="1"/>
  <c r="F102" i="16"/>
  <c r="N102" i="16"/>
  <c r="L79" i="16"/>
  <c r="O19" i="54" s="1"/>
  <c r="I79" i="16"/>
  <c r="H79" i="16"/>
  <c r="M79" i="16" s="1"/>
  <c r="G79" i="16"/>
  <c r="F79" i="16"/>
  <c r="L44" i="16"/>
  <c r="O82" i="54" s="1"/>
  <c r="I44" i="16"/>
  <c r="H44" i="16"/>
  <c r="M44" i="16"/>
  <c r="G44" i="16"/>
  <c r="O44" i="16" s="1"/>
  <c r="F44" i="16"/>
  <c r="L82" i="16"/>
  <c r="O22" i="54" s="1"/>
  <c r="I82" i="16"/>
  <c r="H82" i="16"/>
  <c r="M82" i="16" s="1"/>
  <c r="G82" i="16"/>
  <c r="F82" i="16"/>
  <c r="N82" i="16"/>
  <c r="L57" i="16"/>
  <c r="O57" i="54" s="1"/>
  <c r="I57" i="16"/>
  <c r="H57" i="16"/>
  <c r="M57" i="16" s="1"/>
  <c r="G57" i="16"/>
  <c r="F57" i="16"/>
  <c r="N57" i="16" s="1"/>
  <c r="L51" i="16"/>
  <c r="O23" i="54"/>
  <c r="Z51" i="16"/>
  <c r="I51" i="16"/>
  <c r="H51" i="16"/>
  <c r="M51" i="16"/>
  <c r="G51" i="16"/>
  <c r="O51" i="16" s="1"/>
  <c r="F51" i="16"/>
  <c r="N51" i="16"/>
  <c r="L92" i="16"/>
  <c r="Z92" i="16" s="1"/>
  <c r="I92" i="16"/>
  <c r="H92" i="16"/>
  <c r="M92" i="16"/>
  <c r="G92" i="16"/>
  <c r="O92" i="16" s="1"/>
  <c r="F92" i="16"/>
  <c r="N92" i="16"/>
  <c r="L34" i="16"/>
  <c r="Z34" i="16" s="1"/>
  <c r="O84" i="54"/>
  <c r="I34" i="16"/>
  <c r="H34" i="16"/>
  <c r="M34" i="16" s="1"/>
  <c r="G34" i="16"/>
  <c r="O34" i="16"/>
  <c r="F34" i="16"/>
  <c r="N34" i="16" s="1"/>
  <c r="L86" i="16"/>
  <c r="O29" i="54"/>
  <c r="Z86" i="16"/>
  <c r="I86" i="16"/>
  <c r="H86" i="16"/>
  <c r="N86" i="16" s="1"/>
  <c r="M86" i="16"/>
  <c r="G86" i="16"/>
  <c r="F86" i="16"/>
  <c r="L49" i="16"/>
  <c r="Z49" i="16" s="1"/>
  <c r="O48" i="54"/>
  <c r="I49" i="16"/>
  <c r="H49" i="16"/>
  <c r="M49" i="16"/>
  <c r="G49" i="16"/>
  <c r="O49" i="16" s="1"/>
  <c r="F49" i="16"/>
  <c r="N49" i="16" s="1"/>
  <c r="O30" i="16"/>
  <c r="O22" i="16"/>
  <c r="O35" i="16"/>
  <c r="O28" i="16"/>
  <c r="O94" i="16"/>
  <c r="O64" i="16"/>
  <c r="O29" i="16"/>
  <c r="O26" i="16"/>
  <c r="O56" i="16"/>
  <c r="O104" i="16"/>
  <c r="O63" i="16"/>
  <c r="O59" i="16"/>
  <c r="N94" i="16"/>
  <c r="N97" i="16"/>
  <c r="N68" i="16"/>
  <c r="N44" i="16"/>
  <c r="N13" i="16"/>
  <c r="N66" i="16"/>
  <c r="N27" i="16"/>
  <c r="N58" i="16"/>
  <c r="N37" i="16"/>
  <c r="N19" i="16"/>
  <c r="N43" i="16"/>
  <c r="N46" i="16"/>
  <c r="N21" i="16"/>
  <c r="N31" i="16"/>
  <c r="N45" i="16"/>
  <c r="N33" i="16"/>
  <c r="N67" i="16"/>
  <c r="N42" i="16"/>
  <c r="N40" i="16"/>
  <c r="N63" i="16"/>
  <c r="N59" i="16"/>
  <c r="N72" i="16"/>
  <c r="N30" i="16"/>
  <c r="N22" i="16"/>
  <c r="N35" i="16"/>
  <c r="N28" i="16"/>
  <c r="N41" i="16"/>
  <c r="N73" i="16"/>
  <c r="N36" i="16"/>
  <c r="N70" i="16"/>
  <c r="N60" i="16"/>
  <c r="N56" i="16"/>
  <c r="N87" i="16"/>
  <c r="N39" i="16"/>
  <c r="N69" i="16"/>
  <c r="N25" i="16"/>
  <c r="N80" i="16"/>
  <c r="N83" i="16"/>
  <c r="N18" i="16"/>
  <c r="N23" i="16"/>
  <c r="N48" i="16"/>
  <c r="N24" i="16"/>
  <c r="N20" i="16"/>
  <c r="N76" i="16"/>
  <c r="N55" i="16"/>
  <c r="N52" i="16"/>
  <c r="N38" i="16"/>
  <c r="N17" i="16"/>
  <c r="N47" i="16"/>
  <c r="N71" i="16"/>
  <c r="N74" i="16"/>
  <c r="N64" i="16"/>
  <c r="N29" i="16"/>
  <c r="N26" i="16"/>
  <c r="O75" i="16"/>
  <c r="O84" i="16"/>
  <c r="O60" i="16"/>
  <c r="O25" i="16"/>
  <c r="O80" i="16"/>
  <c r="O78" i="16"/>
  <c r="O83" i="16"/>
  <c r="O18" i="16"/>
  <c r="O54" i="16"/>
  <c r="O77" i="16"/>
  <c r="O48" i="16"/>
  <c r="O24" i="16"/>
  <c r="O20" i="16"/>
  <c r="O76" i="16"/>
  <c r="O55" i="16"/>
  <c r="O52" i="16"/>
  <c r="O38" i="16"/>
  <c r="O17" i="16"/>
  <c r="O47" i="16"/>
  <c r="O68" i="16"/>
  <c r="O73" i="16"/>
  <c r="N65" i="16"/>
  <c r="O65" i="16"/>
  <c r="O86" i="16"/>
  <c r="O70" i="16"/>
  <c r="O15" i="16"/>
  <c r="O16" i="16"/>
  <c r="O32" i="16"/>
  <c r="O62" i="16"/>
  <c r="O19" i="16"/>
  <c r="O43" i="16"/>
  <c r="O50" i="16"/>
  <c r="O46" i="16"/>
  <c r="O27" i="16"/>
  <c r="O21" i="16"/>
  <c r="O31" i="16"/>
  <c r="O45" i="16"/>
  <c r="O33" i="16"/>
  <c r="O67" i="16"/>
  <c r="O42" i="16"/>
  <c r="O40" i="16"/>
  <c r="O41" i="16"/>
  <c r="O87" i="16"/>
  <c r="N11" i="16"/>
  <c r="O11" i="16"/>
  <c r="Y92" i="16"/>
  <c r="Z65" i="16"/>
  <c r="Y65" i="16"/>
  <c r="Z15" i="16"/>
  <c r="Y15" i="16"/>
  <c r="Y69" i="16"/>
  <c r="Z16" i="16"/>
  <c r="Y16" i="16"/>
  <c r="Y14" i="16"/>
  <c r="Z19" i="16"/>
  <c r="Y19" i="16"/>
  <c r="Y23" i="16"/>
  <c r="Z46" i="16"/>
  <c r="Y46" i="16"/>
  <c r="Z24" i="16"/>
  <c r="Y24" i="16"/>
  <c r="Z45" i="16"/>
  <c r="Y45" i="16"/>
  <c r="Z55" i="16"/>
  <c r="Y55" i="16"/>
  <c r="Z40" i="16"/>
  <c r="Y40" i="16"/>
  <c r="Z81" i="16"/>
  <c r="Y81" i="16"/>
  <c r="Y95" i="16"/>
  <c r="Z95" i="16"/>
  <c r="Z94" i="16"/>
  <c r="Y94" i="16"/>
  <c r="Z22" i="16"/>
  <c r="Y22" i="16"/>
  <c r="Z98" i="16"/>
  <c r="Y98" i="16"/>
  <c r="Z91" i="16"/>
  <c r="Y91" i="16"/>
  <c r="Z99" i="16"/>
  <c r="Y99" i="16"/>
  <c r="Z73" i="16"/>
  <c r="Y73" i="16"/>
  <c r="Z109" i="16"/>
  <c r="Y109" i="16"/>
  <c r="Y82" i="16"/>
  <c r="Z89" i="16"/>
  <c r="Z93" i="16"/>
  <c r="Y93" i="16"/>
  <c r="Z75" i="16"/>
  <c r="Z90" i="16"/>
  <c r="Z25" i="16"/>
  <c r="Y25" i="16"/>
  <c r="Z32" i="16"/>
  <c r="Y32" i="16"/>
  <c r="Z12" i="16"/>
  <c r="Y12" i="16"/>
  <c r="Z43" i="16"/>
  <c r="Y43" i="16"/>
  <c r="Z54" i="16"/>
  <c r="Y54" i="16"/>
  <c r="Z27" i="16"/>
  <c r="Y27" i="16"/>
  <c r="Z20" i="16"/>
  <c r="Y20" i="16"/>
  <c r="Z33" i="16"/>
  <c r="Y33" i="16"/>
  <c r="Z52" i="16"/>
  <c r="Y52" i="16"/>
  <c r="Z104" i="16"/>
  <c r="Y104" i="16"/>
  <c r="Z47" i="16"/>
  <c r="Y47" i="16"/>
  <c r="Z59" i="16"/>
  <c r="Y59" i="16"/>
  <c r="Z64" i="16"/>
  <c r="Y64" i="16"/>
  <c r="Y35" i="16"/>
  <c r="Z35" i="16"/>
  <c r="Z97" i="16"/>
  <c r="Y97" i="16"/>
  <c r="Z28" i="16"/>
  <c r="Y28" i="16"/>
  <c r="Z53" i="16"/>
  <c r="Y53" i="16"/>
  <c r="Z106" i="16"/>
  <c r="Y106" i="16"/>
  <c r="Z108" i="16"/>
  <c r="Y108" i="16"/>
  <c r="Z61" i="16"/>
  <c r="Y61" i="16"/>
  <c r="Y86" i="16"/>
  <c r="Z57" i="16"/>
  <c r="Y57" i="16"/>
  <c r="Z13" i="16"/>
  <c r="Z36" i="16"/>
  <c r="Y36" i="16"/>
  <c r="Z84" i="16"/>
  <c r="Y84" i="16"/>
  <c r="Z85" i="16"/>
  <c r="Y85" i="16"/>
  <c r="Y80" i="16"/>
  <c r="Z62" i="16"/>
  <c r="Y62" i="16"/>
  <c r="Z83" i="16"/>
  <c r="Y83" i="16"/>
  <c r="Z50" i="16"/>
  <c r="Y50" i="16"/>
  <c r="Z77" i="16"/>
  <c r="Y77" i="16"/>
  <c r="Z21" i="16"/>
  <c r="Y21" i="16"/>
  <c r="Z11" i="16"/>
  <c r="Y11" i="16"/>
  <c r="Z67" i="16"/>
  <c r="Y67" i="16"/>
  <c r="Z38" i="16"/>
  <c r="Y38" i="16"/>
  <c r="Y100" i="16"/>
  <c r="Z100" i="16"/>
  <c r="Z71" i="16"/>
  <c r="Y71" i="16"/>
  <c r="Z72" i="16"/>
  <c r="Y72" i="16"/>
  <c r="Z29" i="16"/>
  <c r="Y29" i="16"/>
  <c r="Z103" i="16"/>
  <c r="Y103" i="16"/>
  <c r="Z68" i="16"/>
  <c r="Y68" i="16"/>
  <c r="Z41" i="16"/>
  <c r="Y41" i="16"/>
  <c r="Z105" i="16"/>
  <c r="Y105" i="16"/>
  <c r="Z107" i="16"/>
  <c r="Y107" i="16"/>
  <c r="Y49" i="16"/>
  <c r="Y51" i="16"/>
  <c r="Z79" i="16"/>
  <c r="Y39" i="16"/>
  <c r="Z88" i="16"/>
  <c r="Y88" i="16"/>
  <c r="Y70" i="16"/>
  <c r="Y60" i="16"/>
  <c r="Y58" i="16"/>
  <c r="Y78" i="16"/>
  <c r="Y37" i="16"/>
  <c r="Z18" i="16"/>
  <c r="Y18" i="16"/>
  <c r="Y66" i="16"/>
  <c r="Z48" i="16"/>
  <c r="Y48" i="16"/>
  <c r="Z31" i="16"/>
  <c r="Y31" i="16"/>
  <c r="Z76" i="16"/>
  <c r="Y76" i="16"/>
  <c r="Z42" i="16"/>
  <c r="Y42" i="16"/>
  <c r="Z17" i="16"/>
  <c r="Y17" i="16"/>
  <c r="Z63" i="16"/>
  <c r="Y63" i="16"/>
  <c r="Z74" i="16"/>
  <c r="Y74" i="16"/>
  <c r="Z30" i="16"/>
  <c r="Y30" i="16"/>
  <c r="Z26" i="16"/>
  <c r="Y26" i="16"/>
  <c r="Z101" i="16"/>
  <c r="Y101" i="16"/>
  <c r="Z96" i="16"/>
  <c r="Y96" i="16"/>
  <c r="Z56" i="16"/>
  <c r="Y56" i="16"/>
  <c r="Z87" i="16"/>
  <c r="Y87" i="16"/>
  <c r="K109" i="14"/>
  <c r="J108" i="14"/>
  <c r="I108" i="14"/>
  <c r="H108" i="14"/>
  <c r="G108" i="14"/>
  <c r="J107" i="14"/>
  <c r="I107" i="14"/>
  <c r="H107" i="14"/>
  <c r="G107" i="14"/>
  <c r="J106" i="14"/>
  <c r="X106" i="14" s="1"/>
  <c r="I106" i="14"/>
  <c r="H106" i="14"/>
  <c r="G106" i="14"/>
  <c r="J105" i="14"/>
  <c r="I105" i="14"/>
  <c r="H105" i="14"/>
  <c r="G105" i="14"/>
  <c r="J104" i="14"/>
  <c r="X104" i="14" s="1"/>
  <c r="I104" i="14"/>
  <c r="H104" i="14"/>
  <c r="G104" i="14"/>
  <c r="J103" i="14"/>
  <c r="I103" i="14"/>
  <c r="H103" i="14"/>
  <c r="G103" i="14"/>
  <c r="J102" i="14"/>
  <c r="I102" i="14"/>
  <c r="H102" i="14"/>
  <c r="G102" i="14"/>
  <c r="J101" i="14"/>
  <c r="I101" i="14"/>
  <c r="X101" i="14"/>
  <c r="H101" i="14"/>
  <c r="G101" i="14"/>
  <c r="J100" i="14"/>
  <c r="I100" i="14"/>
  <c r="X100" i="14" s="1"/>
  <c r="H100" i="14"/>
  <c r="G100" i="14"/>
  <c r="J39" i="14"/>
  <c r="I39" i="14"/>
  <c r="H39" i="14"/>
  <c r="J99" i="14"/>
  <c r="I99" i="14"/>
  <c r="H99" i="14"/>
  <c r="J98" i="14"/>
  <c r="I98" i="14"/>
  <c r="X98" i="14"/>
  <c r="H98" i="14"/>
  <c r="J97" i="14"/>
  <c r="I97" i="14"/>
  <c r="X97" i="14"/>
  <c r="H97" i="14"/>
  <c r="J96" i="14"/>
  <c r="I96" i="14"/>
  <c r="H96" i="14"/>
  <c r="J95" i="14"/>
  <c r="I95" i="14"/>
  <c r="H95" i="14"/>
  <c r="J94" i="14"/>
  <c r="I94" i="14"/>
  <c r="H94" i="14"/>
  <c r="J93" i="14"/>
  <c r="I93" i="14"/>
  <c r="X93" i="14" s="1"/>
  <c r="H93" i="14"/>
  <c r="J49" i="14"/>
  <c r="I49" i="14"/>
  <c r="X49" i="14" s="1"/>
  <c r="H49" i="14"/>
  <c r="J92" i="14"/>
  <c r="I92" i="14"/>
  <c r="X92" i="14" s="1"/>
  <c r="H92" i="14"/>
  <c r="J34" i="14"/>
  <c r="I34" i="14"/>
  <c r="X34" i="14" s="1"/>
  <c r="H34" i="14"/>
  <c r="J27" i="14"/>
  <c r="I27" i="14"/>
  <c r="H27" i="14"/>
  <c r="J23" i="14"/>
  <c r="I23" i="14"/>
  <c r="X23" i="14"/>
  <c r="H23" i="14"/>
  <c r="J28" i="14"/>
  <c r="I28" i="14"/>
  <c r="H28" i="14"/>
  <c r="J29" i="14"/>
  <c r="W29" i="14" s="1"/>
  <c r="I29" i="14"/>
  <c r="H29" i="14"/>
  <c r="J60" i="14"/>
  <c r="X60" i="14" s="1"/>
  <c r="I60" i="14"/>
  <c r="H60" i="14"/>
  <c r="J91" i="14"/>
  <c r="X91" i="14" s="1"/>
  <c r="I91" i="14"/>
  <c r="H91" i="14"/>
  <c r="J90" i="14"/>
  <c r="X90" i="14" s="1"/>
  <c r="I90" i="14"/>
  <c r="H90" i="14"/>
  <c r="J55" i="14"/>
  <c r="I55" i="14"/>
  <c r="H55" i="14"/>
  <c r="J67" i="14"/>
  <c r="I67" i="14"/>
  <c r="H67" i="14"/>
  <c r="J89" i="14"/>
  <c r="I89" i="14"/>
  <c r="H89" i="14"/>
  <c r="J66" i="14"/>
  <c r="I66" i="14"/>
  <c r="X66" i="14"/>
  <c r="H66" i="14"/>
  <c r="J59" i="14"/>
  <c r="I59" i="14"/>
  <c r="X59" i="14"/>
  <c r="H59" i="14"/>
  <c r="J88" i="14"/>
  <c r="I88" i="14"/>
  <c r="H88" i="14"/>
  <c r="J87" i="14"/>
  <c r="I87" i="14"/>
  <c r="H87" i="14"/>
  <c r="H73" i="14"/>
  <c r="J57" i="14"/>
  <c r="I57" i="14"/>
  <c r="H57" i="14"/>
  <c r="J18" i="14"/>
  <c r="I18" i="14"/>
  <c r="H18" i="14"/>
  <c r="J86" i="14"/>
  <c r="I86" i="14"/>
  <c r="X86" i="14" s="1"/>
  <c r="H86" i="14"/>
  <c r="J37" i="14"/>
  <c r="I37" i="14"/>
  <c r="H37" i="14"/>
  <c r="J40" i="14"/>
  <c r="I40" i="14"/>
  <c r="X40" i="14"/>
  <c r="H40" i="14"/>
  <c r="J50" i="14"/>
  <c r="I50" i="14"/>
  <c r="X50" i="14"/>
  <c r="H50" i="14"/>
  <c r="J63" i="14"/>
  <c r="I63" i="14"/>
  <c r="X63" i="14"/>
  <c r="H63" i="14"/>
  <c r="J52" i="14"/>
  <c r="I52" i="14"/>
  <c r="H52" i="14"/>
  <c r="J32" i="14"/>
  <c r="X32" i="14" s="1"/>
  <c r="I32" i="14"/>
  <c r="H32" i="14"/>
  <c r="J85" i="14"/>
  <c r="I85" i="14"/>
  <c r="H85" i="14"/>
  <c r="J43" i="14"/>
  <c r="I43" i="14"/>
  <c r="H43" i="14"/>
  <c r="J10" i="14"/>
  <c r="I10" i="14"/>
  <c r="X10" i="14" s="1"/>
  <c r="I11" i="14"/>
  <c r="I12" i="14"/>
  <c r="I13" i="14"/>
  <c r="I14" i="14"/>
  <c r="I15" i="14"/>
  <c r="I16" i="14"/>
  <c r="I17" i="14"/>
  <c r="I19" i="14"/>
  <c r="I20" i="14"/>
  <c r="I21" i="14"/>
  <c r="I22" i="14"/>
  <c r="I24" i="14"/>
  <c r="I25" i="14"/>
  <c r="I26" i="14"/>
  <c r="I30" i="14"/>
  <c r="I31" i="14"/>
  <c r="I33" i="14"/>
  <c r="I35" i="14"/>
  <c r="I36" i="14"/>
  <c r="I38" i="14"/>
  <c r="I41" i="14"/>
  <c r="I42" i="14"/>
  <c r="I44" i="14"/>
  <c r="I45" i="14"/>
  <c r="I46" i="14"/>
  <c r="I47" i="14"/>
  <c r="I48" i="14"/>
  <c r="I51" i="14"/>
  <c r="I53" i="14"/>
  <c r="I54" i="14"/>
  <c r="I56" i="14"/>
  <c r="X56" i="14" s="1"/>
  <c r="I58" i="14"/>
  <c r="I62" i="14"/>
  <c r="I64" i="14"/>
  <c r="I65" i="14"/>
  <c r="I117" i="14" s="1"/>
  <c r="K117" i="14" s="1"/>
  <c r="I68" i="14"/>
  <c r="I69" i="14"/>
  <c r="I70" i="14"/>
  <c r="I71" i="14"/>
  <c r="I72" i="14"/>
  <c r="I74" i="14"/>
  <c r="I75" i="14"/>
  <c r="I76" i="14"/>
  <c r="X76" i="14" s="1"/>
  <c r="I77" i="14"/>
  <c r="I78" i="14"/>
  <c r="I79" i="14"/>
  <c r="I80" i="14"/>
  <c r="I81" i="14"/>
  <c r="I82" i="14"/>
  <c r="I83" i="14"/>
  <c r="I84" i="14"/>
  <c r="H10" i="14"/>
  <c r="J30" i="14"/>
  <c r="X30" i="14" s="1"/>
  <c r="H30" i="14"/>
  <c r="J21" i="14"/>
  <c r="H21" i="14"/>
  <c r="J22" i="14"/>
  <c r="X22" i="14" s="1"/>
  <c r="H22" i="14"/>
  <c r="J25" i="14"/>
  <c r="W25" i="14" s="1"/>
  <c r="H25" i="14"/>
  <c r="J84" i="14"/>
  <c r="X84" i="14"/>
  <c r="H84" i="14"/>
  <c r="J45" i="14"/>
  <c r="X45" i="14"/>
  <c r="H45" i="14"/>
  <c r="J44" i="14"/>
  <c r="X44" i="14" s="1"/>
  <c r="H44" i="14"/>
  <c r="J69" i="14"/>
  <c r="X69" i="14" s="1"/>
  <c r="H69" i="14"/>
  <c r="J62" i="14"/>
  <c r="H62" i="14"/>
  <c r="J51" i="14"/>
  <c r="X51" i="14" s="1"/>
  <c r="H51" i="14"/>
  <c r="J47" i="14"/>
  <c r="X47" i="14" s="1"/>
  <c r="H47" i="14"/>
  <c r="J24" i="14"/>
  <c r="H24" i="14"/>
  <c r="J41" i="14"/>
  <c r="W41" i="14" s="1"/>
  <c r="H41" i="14"/>
  <c r="J19" i="14"/>
  <c r="H19" i="14"/>
  <c r="J20" i="14"/>
  <c r="H20" i="14"/>
  <c r="J75" i="14"/>
  <c r="X75" i="14" s="1"/>
  <c r="H75" i="14"/>
  <c r="J36" i="14"/>
  <c r="X36" i="14" s="1"/>
  <c r="H36" i="14"/>
  <c r="J11" i="14"/>
  <c r="H11" i="14"/>
  <c r="H109" i="14" s="1"/>
  <c r="H12" i="14"/>
  <c r="H13" i="14"/>
  <c r="H14" i="14"/>
  <c r="H15" i="14"/>
  <c r="H16" i="14"/>
  <c r="H17" i="14"/>
  <c r="H26" i="14"/>
  <c r="H31" i="14"/>
  <c r="H33" i="14"/>
  <c r="H35" i="14"/>
  <c r="H38" i="14"/>
  <c r="H42" i="14"/>
  <c r="H46" i="14"/>
  <c r="H48" i="14"/>
  <c r="H53" i="14"/>
  <c r="H54" i="14"/>
  <c r="H56" i="14"/>
  <c r="H58" i="14"/>
  <c r="H61" i="14"/>
  <c r="H64" i="14"/>
  <c r="H65" i="14"/>
  <c r="H68" i="14"/>
  <c r="H70" i="14"/>
  <c r="H71" i="14"/>
  <c r="H72" i="14"/>
  <c r="H74" i="14"/>
  <c r="H76" i="14"/>
  <c r="H77" i="14"/>
  <c r="H78" i="14"/>
  <c r="H79" i="14"/>
  <c r="H80" i="14"/>
  <c r="H81" i="14"/>
  <c r="H82" i="14"/>
  <c r="H83" i="14"/>
  <c r="J83" i="14"/>
  <c r="X83" i="14" s="1"/>
  <c r="G83" i="14"/>
  <c r="J13" i="14"/>
  <c r="X13" i="14"/>
  <c r="J31" i="14"/>
  <c r="J70" i="14"/>
  <c r="J15" i="14"/>
  <c r="X15" i="14"/>
  <c r="J72" i="14"/>
  <c r="J54" i="14"/>
  <c r="J26" i="14"/>
  <c r="X26" i="14" s="1"/>
  <c r="J77" i="14"/>
  <c r="X77" i="14" s="1"/>
  <c r="J64" i="14"/>
  <c r="X64" i="14"/>
  <c r="J82" i="14"/>
  <c r="W82" i="14" s="1"/>
  <c r="G82" i="14"/>
  <c r="J56" i="14"/>
  <c r="J14" i="14"/>
  <c r="W14" i="14" s="1"/>
  <c r="I116" i="14"/>
  <c r="K116" i="14" s="1"/>
  <c r="J76" i="14"/>
  <c r="J65" i="14"/>
  <c r="X65" i="14"/>
  <c r="J68" i="14"/>
  <c r="X68" i="14" s="1"/>
  <c r="J35" i="14"/>
  <c r="J81" i="14"/>
  <c r="G81" i="14"/>
  <c r="J6" i="14" s="1"/>
  <c r="G79" i="14"/>
  <c r="G109" i="14" s="1"/>
  <c r="G80" i="14"/>
  <c r="J17" i="14"/>
  <c r="J118" i="14" s="1"/>
  <c r="L118" i="14" s="1"/>
  <c r="J12" i="14"/>
  <c r="X12" i="14" s="1"/>
  <c r="J38" i="14"/>
  <c r="J58" i="14"/>
  <c r="X58" i="14"/>
  <c r="J80" i="14"/>
  <c r="X80" i="14" s="1"/>
  <c r="J79" i="14"/>
  <c r="W79" i="14" s="1"/>
  <c r="X79" i="14"/>
  <c r="J71" i="14"/>
  <c r="X71" i="14" s="1"/>
  <c r="J42" i="14"/>
  <c r="W42" i="14" s="1"/>
  <c r="J74" i="14"/>
  <c r="X74" i="14" s="1"/>
  <c r="J53" i="14"/>
  <c r="W53" i="14"/>
  <c r="J48" i="14"/>
  <c r="X48" i="14" s="1"/>
  <c r="J16" i="14"/>
  <c r="J33" i="14"/>
  <c r="J78" i="14"/>
  <c r="W78" i="14" s="1"/>
  <c r="J46" i="14"/>
  <c r="W15" i="14"/>
  <c r="X67" i="14"/>
  <c r="W67" i="14"/>
  <c r="W37" i="14"/>
  <c r="X37" i="14"/>
  <c r="W50" i="14"/>
  <c r="X39" i="14"/>
  <c r="W39" i="14"/>
  <c r="W71" i="14"/>
  <c r="X55" i="14"/>
  <c r="W55" i="14"/>
  <c r="X62" i="14"/>
  <c r="W62" i="14"/>
  <c r="X70" i="14"/>
  <c r="W70" i="14"/>
  <c r="W51" i="14"/>
  <c r="W21" i="14"/>
  <c r="X21" i="14"/>
  <c r="W49" i="14"/>
  <c r="X53" i="14"/>
  <c r="W60" i="14"/>
  <c r="W76" i="14"/>
  <c r="W12" i="14"/>
  <c r="W33" i="14"/>
  <c r="X33" i="14"/>
  <c r="W59" i="14"/>
  <c r="X52" i="14"/>
  <c r="W52" i="14"/>
  <c r="X28" i="14"/>
  <c r="W28" i="14"/>
  <c r="W40" i="14"/>
  <c r="W16" i="14"/>
  <c r="X16" i="14"/>
  <c r="X14" i="14"/>
  <c r="X72" i="14"/>
  <c r="W72" i="14"/>
  <c r="W56" i="14"/>
  <c r="W66" i="14"/>
  <c r="X57" i="14"/>
  <c r="W57" i="14"/>
  <c r="W45" i="14"/>
  <c r="X18" i="14"/>
  <c r="W18" i="14"/>
  <c r="X46" i="14"/>
  <c r="W46" i="14"/>
  <c r="X27" i="14"/>
  <c r="W27" i="14"/>
  <c r="X43" i="14"/>
  <c r="W43" i="14"/>
  <c r="W23" i="14"/>
  <c r="X11" i="14"/>
  <c r="W11" i="14"/>
  <c r="X29" i="14"/>
  <c r="W26" i="14"/>
  <c r="W10" i="14"/>
  <c r="X24" i="14"/>
  <c r="W24" i="14"/>
  <c r="W63" i="14"/>
  <c r="X42" i="14"/>
  <c r="W17" i="14"/>
  <c r="W32" i="14"/>
  <c r="W68" i="14"/>
  <c r="W44" i="14"/>
  <c r="W20" i="14"/>
  <c r="X20" i="14"/>
  <c r="X31" i="14"/>
  <c r="W31" i="14"/>
  <c r="X35" i="14"/>
  <c r="W35" i="14"/>
  <c r="W34" i="14"/>
  <c r="X19" i="14"/>
  <c r="W19" i="14"/>
  <c r="X61" i="14"/>
  <c r="W61" i="14"/>
  <c r="X54" i="14"/>
  <c r="W54" i="14"/>
  <c r="W22" i="14"/>
  <c r="X38" i="14"/>
  <c r="W38" i="14"/>
  <c r="W90" i="14"/>
  <c r="X94" i="14"/>
  <c r="W94" i="14"/>
  <c r="W97" i="14"/>
  <c r="X99" i="14"/>
  <c r="W99" i="14"/>
  <c r="W100" i="14"/>
  <c r="X103" i="14"/>
  <c r="W103" i="14"/>
  <c r="W106" i="14"/>
  <c r="X108" i="14"/>
  <c r="W108" i="14"/>
  <c r="X81" i="14"/>
  <c r="W81" i="14"/>
  <c r="W86" i="14"/>
  <c r="X87" i="14"/>
  <c r="W87" i="14"/>
  <c r="W91" i="14"/>
  <c r="X105" i="14"/>
  <c r="W105" i="14"/>
  <c r="W84" i="14"/>
  <c r="X88" i="14"/>
  <c r="W88" i="14"/>
  <c r="W93" i="14"/>
  <c r="X95" i="14"/>
  <c r="W95" i="14"/>
  <c r="W98" i="14"/>
  <c r="X102" i="14"/>
  <c r="W102" i="14"/>
  <c r="W104" i="14"/>
  <c r="X107" i="14"/>
  <c r="W107" i="14"/>
  <c r="W80" i="14"/>
  <c r="X82" i="14"/>
  <c r="X85" i="14"/>
  <c r="W85" i="14"/>
  <c r="X73" i="14"/>
  <c r="W73" i="14"/>
  <c r="X89" i="14"/>
  <c r="W89" i="14"/>
  <c r="W92" i="14"/>
  <c r="X96" i="14"/>
  <c r="W96" i="14"/>
  <c r="W101" i="14"/>
  <c r="F109" i="14"/>
  <c r="E109" i="14"/>
  <c r="K109" i="12"/>
  <c r="J108" i="12"/>
  <c r="I108" i="12"/>
  <c r="X108" i="12"/>
  <c r="H108" i="12"/>
  <c r="G108" i="12"/>
  <c r="J99" i="12"/>
  <c r="I99" i="12"/>
  <c r="H99" i="12"/>
  <c r="G99" i="12"/>
  <c r="J98" i="12"/>
  <c r="I98" i="12"/>
  <c r="H98" i="12"/>
  <c r="G98" i="12"/>
  <c r="J38" i="12"/>
  <c r="I38" i="12"/>
  <c r="H38" i="12"/>
  <c r="J37" i="12"/>
  <c r="I37" i="12"/>
  <c r="H37" i="12"/>
  <c r="J93" i="12"/>
  <c r="I93" i="12"/>
  <c r="H93" i="12"/>
  <c r="G93" i="12"/>
  <c r="J92" i="12"/>
  <c r="I92" i="12"/>
  <c r="H92" i="12"/>
  <c r="G92" i="12"/>
  <c r="J27" i="12"/>
  <c r="I27" i="12"/>
  <c r="H27" i="12"/>
  <c r="J86" i="12"/>
  <c r="X86" i="12" s="1"/>
  <c r="I86" i="12"/>
  <c r="H86" i="12"/>
  <c r="G86" i="12"/>
  <c r="J75" i="12"/>
  <c r="I75" i="12"/>
  <c r="H75" i="12"/>
  <c r="G75" i="12"/>
  <c r="J68" i="12"/>
  <c r="I68" i="12"/>
  <c r="H68" i="12"/>
  <c r="G68" i="12"/>
  <c r="J64" i="12"/>
  <c r="I64" i="12"/>
  <c r="H64" i="12"/>
  <c r="G64" i="12"/>
  <c r="J12" i="12"/>
  <c r="I12" i="12"/>
  <c r="H12" i="12"/>
  <c r="J53" i="12"/>
  <c r="W53" i="12"/>
  <c r="I53" i="12"/>
  <c r="H53" i="12"/>
  <c r="G53" i="12"/>
  <c r="J32" i="12"/>
  <c r="W32" i="12"/>
  <c r="I32" i="12"/>
  <c r="H32" i="12"/>
  <c r="J22" i="12"/>
  <c r="I22" i="12"/>
  <c r="H22" i="12"/>
  <c r="J60" i="12"/>
  <c r="I60" i="12"/>
  <c r="H60" i="12"/>
  <c r="G60" i="12"/>
  <c r="J25" i="12"/>
  <c r="I25" i="12"/>
  <c r="H25" i="12"/>
  <c r="J62" i="12"/>
  <c r="I62" i="12"/>
  <c r="H62" i="12"/>
  <c r="G62" i="12"/>
  <c r="J21" i="12"/>
  <c r="I21" i="12"/>
  <c r="H21" i="12"/>
  <c r="J17" i="12"/>
  <c r="I17" i="12"/>
  <c r="H17" i="12"/>
  <c r="J59" i="12"/>
  <c r="W59" i="12"/>
  <c r="I59" i="12"/>
  <c r="H59" i="12"/>
  <c r="G59" i="12"/>
  <c r="J65" i="12"/>
  <c r="W65" i="12" s="1"/>
  <c r="I65" i="12"/>
  <c r="H65" i="12"/>
  <c r="G65" i="12"/>
  <c r="J66" i="12"/>
  <c r="W66" i="12"/>
  <c r="I66" i="12"/>
  <c r="H66" i="12"/>
  <c r="G66" i="12"/>
  <c r="J96" i="12"/>
  <c r="I96" i="12"/>
  <c r="X96" i="12"/>
  <c r="H96" i="12"/>
  <c r="G96" i="12"/>
  <c r="J36" i="12"/>
  <c r="I36" i="12"/>
  <c r="H36" i="12"/>
  <c r="J11" i="12"/>
  <c r="I11" i="12"/>
  <c r="H11" i="12"/>
  <c r="J89" i="12"/>
  <c r="I89" i="12"/>
  <c r="H89" i="12"/>
  <c r="G89" i="12"/>
  <c r="J100" i="12"/>
  <c r="I100" i="12"/>
  <c r="H100" i="12"/>
  <c r="G100" i="12"/>
  <c r="J57" i="12"/>
  <c r="W57" i="12"/>
  <c r="I57" i="12"/>
  <c r="H57" i="12"/>
  <c r="G57" i="12"/>
  <c r="J35" i="12"/>
  <c r="W35" i="12"/>
  <c r="I35" i="12"/>
  <c r="H35" i="12"/>
  <c r="J95" i="12"/>
  <c r="W95" i="12"/>
  <c r="I95" i="12"/>
  <c r="H95" i="12"/>
  <c r="G95" i="12"/>
  <c r="J81" i="12"/>
  <c r="X81" i="12" s="1"/>
  <c r="I81" i="12"/>
  <c r="H81" i="12"/>
  <c r="G81" i="12"/>
  <c r="J19" i="12"/>
  <c r="X19" i="12" s="1"/>
  <c r="I19" i="12"/>
  <c r="H19" i="12"/>
  <c r="J91" i="12"/>
  <c r="I91" i="12"/>
  <c r="H91" i="12"/>
  <c r="G91" i="12"/>
  <c r="J10" i="12"/>
  <c r="X10" i="12" s="1"/>
  <c r="I10" i="12"/>
  <c r="I113" i="12" s="1"/>
  <c r="K113" i="12" s="1"/>
  <c r="I13" i="12"/>
  <c r="I14" i="12"/>
  <c r="I15" i="12"/>
  <c r="I16" i="12"/>
  <c r="I18" i="12"/>
  <c r="I20" i="12"/>
  <c r="I23" i="12"/>
  <c r="I24" i="12"/>
  <c r="I26" i="12"/>
  <c r="I28" i="12"/>
  <c r="I29" i="12"/>
  <c r="I30" i="12"/>
  <c r="I31" i="12"/>
  <c r="I33" i="12"/>
  <c r="I34" i="12"/>
  <c r="I39" i="12"/>
  <c r="I40" i="12"/>
  <c r="I42" i="12"/>
  <c r="I43" i="12"/>
  <c r="X43" i="12" s="1"/>
  <c r="I44" i="12"/>
  <c r="I45" i="12"/>
  <c r="I46" i="12"/>
  <c r="I47" i="12"/>
  <c r="I48" i="12"/>
  <c r="I49" i="12"/>
  <c r="I50" i="12"/>
  <c r="I51" i="12"/>
  <c r="I52" i="12"/>
  <c r="I54" i="12"/>
  <c r="I55" i="12"/>
  <c r="I56" i="12"/>
  <c r="I58" i="12"/>
  <c r="I61" i="12"/>
  <c r="I63" i="12"/>
  <c r="I67" i="12"/>
  <c r="I69" i="12"/>
  <c r="I70" i="12"/>
  <c r="I71" i="12"/>
  <c r="I72" i="12"/>
  <c r="I73" i="12"/>
  <c r="I74" i="12"/>
  <c r="I76" i="12"/>
  <c r="I77" i="12"/>
  <c r="I78" i="12"/>
  <c r="I79" i="12"/>
  <c r="I80" i="12"/>
  <c r="I82" i="12"/>
  <c r="X82" i="12" s="1"/>
  <c r="I83" i="12"/>
  <c r="I84" i="12"/>
  <c r="I85" i="12"/>
  <c r="I87" i="12"/>
  <c r="I88" i="12"/>
  <c r="I90" i="12"/>
  <c r="I94" i="12"/>
  <c r="I97" i="12"/>
  <c r="I101" i="12"/>
  <c r="I102" i="12"/>
  <c r="I103" i="12"/>
  <c r="I104" i="12"/>
  <c r="I105" i="12"/>
  <c r="I106" i="12"/>
  <c r="I107" i="12"/>
  <c r="I117" i="12"/>
  <c r="K117" i="12" s="1"/>
  <c r="H10" i="12"/>
  <c r="H13" i="12"/>
  <c r="H14" i="12"/>
  <c r="H15" i="12"/>
  <c r="H16" i="12"/>
  <c r="H18" i="12"/>
  <c r="H20" i="12"/>
  <c r="H23" i="12"/>
  <c r="H24" i="12"/>
  <c r="H26" i="12"/>
  <c r="H28" i="12"/>
  <c r="H30" i="12"/>
  <c r="H31" i="12"/>
  <c r="H33" i="12"/>
  <c r="H34" i="12"/>
  <c r="H39" i="12"/>
  <c r="H40" i="12"/>
  <c r="H42" i="12"/>
  <c r="H43" i="12"/>
  <c r="H44" i="12"/>
  <c r="H45" i="12"/>
  <c r="H46" i="12"/>
  <c r="H47" i="12"/>
  <c r="H48" i="12"/>
  <c r="H49" i="12"/>
  <c r="H50" i="12"/>
  <c r="H52" i="12"/>
  <c r="H54" i="12"/>
  <c r="H55" i="12"/>
  <c r="H56" i="12"/>
  <c r="H58" i="12"/>
  <c r="H61" i="12"/>
  <c r="H63" i="12"/>
  <c r="H67" i="12"/>
  <c r="H69" i="12"/>
  <c r="H70" i="12"/>
  <c r="H71" i="12"/>
  <c r="H72" i="12"/>
  <c r="H73" i="12"/>
  <c r="H109" i="12" s="1"/>
  <c r="H74" i="12"/>
  <c r="H76" i="12"/>
  <c r="H77" i="12"/>
  <c r="H78" i="12"/>
  <c r="H79" i="12"/>
  <c r="H80" i="12"/>
  <c r="H82" i="12"/>
  <c r="H83" i="12"/>
  <c r="H84" i="12"/>
  <c r="H85" i="12"/>
  <c r="H87" i="12"/>
  <c r="H88" i="12"/>
  <c r="H90" i="12"/>
  <c r="H94" i="12"/>
  <c r="H97" i="12"/>
  <c r="H101" i="12"/>
  <c r="H102" i="12"/>
  <c r="H103" i="12"/>
  <c r="H104" i="12"/>
  <c r="H105" i="12"/>
  <c r="H106" i="12"/>
  <c r="H107" i="12"/>
  <c r="J74" i="12"/>
  <c r="G74" i="12"/>
  <c r="J72" i="12"/>
  <c r="G72" i="12"/>
  <c r="J76" i="12"/>
  <c r="G76" i="12"/>
  <c r="J85" i="12"/>
  <c r="X85" i="12" s="1"/>
  <c r="G85" i="12"/>
  <c r="J31" i="12"/>
  <c r="X31" i="12" s="1"/>
  <c r="J87" i="12"/>
  <c r="W87" i="12"/>
  <c r="G87" i="12"/>
  <c r="J69" i="12"/>
  <c r="W69" i="12" s="1"/>
  <c r="G69" i="12"/>
  <c r="J101" i="12"/>
  <c r="X101" i="12"/>
  <c r="G101" i="12"/>
  <c r="J79" i="12"/>
  <c r="W79" i="12"/>
  <c r="G79" i="12"/>
  <c r="J44" i="12"/>
  <c r="W44" i="12"/>
  <c r="G44" i="12"/>
  <c r="G109" i="12" s="1"/>
  <c r="J67" i="12"/>
  <c r="G67" i="12"/>
  <c r="J14" i="12"/>
  <c r="J58" i="12"/>
  <c r="G58" i="12"/>
  <c r="J16" i="12"/>
  <c r="J63" i="12"/>
  <c r="W63" i="12"/>
  <c r="G63" i="12"/>
  <c r="J82" i="12"/>
  <c r="G82" i="12"/>
  <c r="J80" i="12"/>
  <c r="W80" i="12" s="1"/>
  <c r="G80" i="12"/>
  <c r="J102" i="12"/>
  <c r="W102" i="12"/>
  <c r="G102" i="12"/>
  <c r="J30" i="12"/>
  <c r="W30" i="12" s="1"/>
  <c r="X30" i="12"/>
  <c r="J26" i="12"/>
  <c r="J24" i="12"/>
  <c r="J15" i="12"/>
  <c r="W15" i="12"/>
  <c r="J77" i="12"/>
  <c r="W77" i="12" s="1"/>
  <c r="G77" i="12"/>
  <c r="J56" i="12"/>
  <c r="W56" i="12" s="1"/>
  <c r="X56" i="12"/>
  <c r="G56" i="12"/>
  <c r="J13" i="12"/>
  <c r="X13" i="12"/>
  <c r="J105" i="12"/>
  <c r="W105" i="12" s="1"/>
  <c r="G105" i="12"/>
  <c r="J71" i="12"/>
  <c r="X71" i="12" s="1"/>
  <c r="G71" i="12"/>
  <c r="J45" i="12"/>
  <c r="X45" i="12" s="1"/>
  <c r="G45" i="12"/>
  <c r="G46" i="12"/>
  <c r="G47" i="12"/>
  <c r="J6" i="12" s="1"/>
  <c r="G48" i="12"/>
  <c r="G49" i="12"/>
  <c r="G50" i="12"/>
  <c r="G51" i="12"/>
  <c r="G52" i="12"/>
  <c r="G54" i="12"/>
  <c r="G55" i="12"/>
  <c r="G61" i="12"/>
  <c r="G70" i="12"/>
  <c r="G73" i="12"/>
  <c r="G78" i="12"/>
  <c r="G83" i="12"/>
  <c r="G84" i="12"/>
  <c r="G88" i="12"/>
  <c r="G90" i="12"/>
  <c r="G94" i="12"/>
  <c r="G97" i="12"/>
  <c r="G103" i="12"/>
  <c r="G104" i="12"/>
  <c r="G106" i="12"/>
  <c r="G107" i="12"/>
  <c r="J94" i="12"/>
  <c r="X94" i="12" s="1"/>
  <c r="J50" i="12"/>
  <c r="X50" i="12" s="1"/>
  <c r="J18" i="12"/>
  <c r="J40" i="12"/>
  <c r="W40" i="12"/>
  <c r="J52" i="12"/>
  <c r="W52" i="12" s="1"/>
  <c r="J104" i="12"/>
  <c r="W104" i="12"/>
  <c r="J88" i="12"/>
  <c r="X88" i="12" s="1"/>
  <c r="J61" i="12"/>
  <c r="W61" i="12" s="1"/>
  <c r="J106" i="12"/>
  <c r="W106" i="12" s="1"/>
  <c r="X106" i="12"/>
  <c r="J33" i="12"/>
  <c r="W33" i="12"/>
  <c r="J49" i="12"/>
  <c r="X49" i="12" s="1"/>
  <c r="W49" i="12"/>
  <c r="J90" i="12"/>
  <c r="X90" i="12"/>
  <c r="J51" i="12"/>
  <c r="X51" i="12"/>
  <c r="J43" i="12"/>
  <c r="J34" i="12"/>
  <c r="W34" i="12"/>
  <c r="J39" i="12"/>
  <c r="X39" i="12" s="1"/>
  <c r="J70" i="12"/>
  <c r="X70" i="12"/>
  <c r="J47" i="12"/>
  <c r="W47" i="12" s="1"/>
  <c r="J97" i="12"/>
  <c r="X97" i="12" s="1"/>
  <c r="W97" i="12"/>
  <c r="J55" i="12"/>
  <c r="W55" i="12" s="1"/>
  <c r="J46" i="12"/>
  <c r="X46" i="12"/>
  <c r="J73" i="12"/>
  <c r="X73" i="12" s="1"/>
  <c r="J29" i="12"/>
  <c r="W29" i="12"/>
  <c r="X29" i="12"/>
  <c r="J48" i="12"/>
  <c r="X48" i="12"/>
  <c r="J23" i="12"/>
  <c r="X23" i="12" s="1"/>
  <c r="J103" i="12"/>
  <c r="X103" i="12"/>
  <c r="J78" i="12"/>
  <c r="X78" i="12" s="1"/>
  <c r="J42" i="12"/>
  <c r="W42" i="12" s="1"/>
  <c r="J20" i="12"/>
  <c r="X20" i="12" s="1"/>
  <c r="J28" i="12"/>
  <c r="W28" i="12" s="1"/>
  <c r="J54" i="12"/>
  <c r="J83" i="12"/>
  <c r="J84" i="12"/>
  <c r="W84" i="12" s="1"/>
  <c r="J107" i="12"/>
  <c r="X107" i="12" s="1"/>
  <c r="I118" i="12"/>
  <c r="K118" i="12"/>
  <c r="W83" i="12"/>
  <c r="X54" i="12"/>
  <c r="W54" i="12"/>
  <c r="W46" i="12"/>
  <c r="W70" i="12"/>
  <c r="X34" i="12"/>
  <c r="W51" i="12"/>
  <c r="X104" i="12"/>
  <c r="X18" i="12"/>
  <c r="W18" i="12"/>
  <c r="W94" i="12"/>
  <c r="X105" i="12"/>
  <c r="X24" i="12"/>
  <c r="W24" i="12"/>
  <c r="X58" i="12"/>
  <c r="W58" i="12"/>
  <c r="X79" i="12"/>
  <c r="X74" i="12"/>
  <c r="W74" i="12"/>
  <c r="W19" i="12"/>
  <c r="X57" i="12"/>
  <c r="X36" i="12"/>
  <c r="W36" i="12"/>
  <c r="X59" i="12"/>
  <c r="X25" i="12"/>
  <c r="W25" i="12"/>
  <c r="X53" i="12"/>
  <c r="W75" i="12"/>
  <c r="X75" i="12"/>
  <c r="X40" i="12"/>
  <c r="X87" i="12"/>
  <c r="X72" i="12"/>
  <c r="W72" i="12"/>
  <c r="X35" i="12"/>
  <c r="X68" i="12"/>
  <c r="W68" i="12"/>
  <c r="X92" i="12"/>
  <c r="W92" i="12"/>
  <c r="W20" i="12"/>
  <c r="X84" i="12"/>
  <c r="W39" i="12"/>
  <c r="W43" i="12"/>
  <c r="W90" i="12"/>
  <c r="X33" i="12"/>
  <c r="W50" i="12"/>
  <c r="W71" i="12"/>
  <c r="W13" i="12"/>
  <c r="X15" i="12"/>
  <c r="X63" i="12"/>
  <c r="X67" i="12"/>
  <c r="W67" i="12"/>
  <c r="X76" i="12"/>
  <c r="W76" i="12"/>
  <c r="X91" i="12"/>
  <c r="W91" i="12"/>
  <c r="X95" i="12"/>
  <c r="X89" i="12"/>
  <c r="W89" i="12"/>
  <c r="X66" i="12"/>
  <c r="X21" i="12"/>
  <c r="W21" i="12"/>
  <c r="X22" i="12"/>
  <c r="W22" i="12"/>
  <c r="X64" i="12"/>
  <c r="W64" i="12"/>
  <c r="X27" i="12"/>
  <c r="W27" i="12"/>
  <c r="X38" i="12"/>
  <c r="W38" i="12"/>
  <c r="X93" i="12"/>
  <c r="W93" i="12"/>
  <c r="X99" i="12"/>
  <c r="W99" i="12"/>
  <c r="X102" i="12"/>
  <c r="X16" i="12"/>
  <c r="W16" i="12"/>
  <c r="X44" i="12"/>
  <c r="X11" i="12"/>
  <c r="W11" i="12"/>
  <c r="X65" i="12"/>
  <c r="X62" i="12"/>
  <c r="W62" i="12"/>
  <c r="X32" i="12"/>
  <c r="X98" i="12"/>
  <c r="W98" i="12"/>
  <c r="X83" i="12"/>
  <c r="W48" i="12"/>
  <c r="X61" i="12"/>
  <c r="X26" i="12"/>
  <c r="W26" i="12"/>
  <c r="W82" i="12"/>
  <c r="X14" i="12"/>
  <c r="W14" i="12"/>
  <c r="W101" i="12"/>
  <c r="W85" i="12"/>
  <c r="W10" i="12"/>
  <c r="W81" i="12"/>
  <c r="X100" i="12"/>
  <c r="W100" i="12"/>
  <c r="W96" i="12"/>
  <c r="X17" i="12"/>
  <c r="W17" i="12"/>
  <c r="X60" i="12"/>
  <c r="W60" i="12"/>
  <c r="X12" i="12"/>
  <c r="W12" i="12"/>
  <c r="W86" i="12"/>
  <c r="X37" i="12"/>
  <c r="W37" i="12"/>
  <c r="W108" i="12"/>
  <c r="E109" i="12"/>
  <c r="I116" i="12"/>
  <c r="K116" i="12"/>
  <c r="F109" i="12"/>
  <c r="K109" i="8"/>
  <c r="J40" i="8"/>
  <c r="I40" i="8"/>
  <c r="H40" i="8"/>
  <c r="J37" i="8"/>
  <c r="W37" i="8" s="1"/>
  <c r="I37" i="8"/>
  <c r="H37" i="8"/>
  <c r="J36" i="8"/>
  <c r="I36" i="8"/>
  <c r="H36" i="8"/>
  <c r="J97" i="8"/>
  <c r="I97" i="8"/>
  <c r="H97" i="8"/>
  <c r="G97" i="8"/>
  <c r="J35" i="8"/>
  <c r="I35" i="8"/>
  <c r="H35" i="8"/>
  <c r="J88" i="8"/>
  <c r="I88" i="8"/>
  <c r="X88" i="8"/>
  <c r="H88" i="8"/>
  <c r="G88" i="8"/>
  <c r="J87" i="8"/>
  <c r="W87" i="8"/>
  <c r="I87" i="8"/>
  <c r="H87" i="8"/>
  <c r="G87" i="8"/>
  <c r="J28" i="8"/>
  <c r="W28" i="8" s="1"/>
  <c r="I28" i="8"/>
  <c r="H28" i="8"/>
  <c r="J82" i="8"/>
  <c r="I82" i="8"/>
  <c r="H82" i="8"/>
  <c r="G82" i="8"/>
  <c r="J71" i="8"/>
  <c r="W71" i="8" s="1"/>
  <c r="I71" i="8"/>
  <c r="H71" i="8"/>
  <c r="G71" i="8"/>
  <c r="J62" i="8"/>
  <c r="I62" i="8"/>
  <c r="H62" i="8"/>
  <c r="G62" i="8"/>
  <c r="J58" i="8"/>
  <c r="I58" i="8"/>
  <c r="H58" i="8"/>
  <c r="G58" i="8"/>
  <c r="J16" i="8"/>
  <c r="I16" i="8"/>
  <c r="H16" i="8"/>
  <c r="J47" i="8"/>
  <c r="X47" i="8" s="1"/>
  <c r="I47" i="8"/>
  <c r="H47" i="8"/>
  <c r="G47" i="8"/>
  <c r="J94" i="8"/>
  <c r="I94" i="8"/>
  <c r="H94" i="8"/>
  <c r="G94" i="8"/>
  <c r="J67" i="8"/>
  <c r="I67" i="8"/>
  <c r="H67" i="8"/>
  <c r="G67" i="8"/>
  <c r="J55" i="8"/>
  <c r="I55" i="8"/>
  <c r="H55" i="8"/>
  <c r="G55" i="8"/>
  <c r="J26" i="8"/>
  <c r="I26" i="8"/>
  <c r="H26" i="8"/>
  <c r="J19" i="8"/>
  <c r="I19" i="8"/>
  <c r="H19" i="8"/>
  <c r="J22" i="8"/>
  <c r="I22" i="8"/>
  <c r="H22" i="8"/>
  <c r="J57" i="8"/>
  <c r="I57" i="8"/>
  <c r="H57" i="8"/>
  <c r="G57" i="8"/>
  <c r="J52" i="8"/>
  <c r="I52" i="8"/>
  <c r="X52" i="8" s="1"/>
  <c r="H52" i="8"/>
  <c r="G52" i="8"/>
  <c r="J59" i="8"/>
  <c r="W59" i="8" s="1"/>
  <c r="I59" i="8"/>
  <c r="H59" i="8"/>
  <c r="G59" i="8"/>
  <c r="J60" i="8"/>
  <c r="W60" i="8" s="1"/>
  <c r="I60" i="8"/>
  <c r="H60" i="8"/>
  <c r="G60" i="8"/>
  <c r="J91" i="8"/>
  <c r="I91" i="8"/>
  <c r="H91" i="8"/>
  <c r="G91" i="8"/>
  <c r="J34" i="8"/>
  <c r="W34" i="8"/>
  <c r="I34" i="8"/>
  <c r="H34" i="8"/>
  <c r="J14" i="8"/>
  <c r="I14" i="8"/>
  <c r="H14" i="8"/>
  <c r="J85" i="8"/>
  <c r="I85" i="8"/>
  <c r="H85" i="8"/>
  <c r="G85" i="8"/>
  <c r="J98" i="8"/>
  <c r="W98" i="8" s="1"/>
  <c r="I98" i="8"/>
  <c r="H98" i="8"/>
  <c r="G98" i="8"/>
  <c r="J15" i="8"/>
  <c r="W15" i="8" s="1"/>
  <c r="I15" i="8"/>
  <c r="H15" i="8"/>
  <c r="J96" i="8"/>
  <c r="W96" i="8" s="1"/>
  <c r="I96" i="8"/>
  <c r="H96" i="8"/>
  <c r="G96" i="8"/>
  <c r="J90" i="8"/>
  <c r="W90" i="8"/>
  <c r="I90" i="8"/>
  <c r="H90" i="8"/>
  <c r="G90" i="8"/>
  <c r="J77" i="8"/>
  <c r="I77" i="8"/>
  <c r="H77" i="8"/>
  <c r="G77" i="8"/>
  <c r="J21" i="8"/>
  <c r="W21" i="8"/>
  <c r="I21" i="8"/>
  <c r="H21" i="8"/>
  <c r="J30" i="8"/>
  <c r="I30" i="8"/>
  <c r="X30" i="8" s="1"/>
  <c r="H30" i="8"/>
  <c r="J13" i="8"/>
  <c r="I13" i="8"/>
  <c r="X13" i="8" s="1"/>
  <c r="H13" i="8"/>
  <c r="J70" i="8"/>
  <c r="I70" i="8"/>
  <c r="H70" i="8"/>
  <c r="G70" i="8"/>
  <c r="J68" i="8"/>
  <c r="I68" i="8"/>
  <c r="H68" i="8"/>
  <c r="G68" i="8"/>
  <c r="J72" i="8"/>
  <c r="I72" i="8"/>
  <c r="H72" i="8"/>
  <c r="G72" i="8"/>
  <c r="J81" i="8"/>
  <c r="I81" i="8"/>
  <c r="X81" i="8"/>
  <c r="H81" i="8"/>
  <c r="G81" i="8"/>
  <c r="J32" i="8"/>
  <c r="I32" i="8"/>
  <c r="X32" i="8" s="1"/>
  <c r="H32" i="8"/>
  <c r="J27" i="8"/>
  <c r="W27" i="8"/>
  <c r="I27" i="8"/>
  <c r="X27" i="8" s="1"/>
  <c r="H27" i="8"/>
  <c r="J64" i="8"/>
  <c r="I64" i="8"/>
  <c r="H64" i="8"/>
  <c r="G64" i="8"/>
  <c r="J99" i="8"/>
  <c r="W99" i="8"/>
  <c r="I99" i="8"/>
  <c r="H99" i="8"/>
  <c r="G99" i="8"/>
  <c r="J75" i="8"/>
  <c r="I75" i="8"/>
  <c r="X75" i="8" s="1"/>
  <c r="H75" i="8"/>
  <c r="G75" i="8"/>
  <c r="J41" i="8"/>
  <c r="W41" i="8" s="1"/>
  <c r="I41" i="8"/>
  <c r="H41" i="8"/>
  <c r="G41" i="8"/>
  <c r="G42" i="8"/>
  <c r="G43" i="8"/>
  <c r="G44" i="8"/>
  <c r="G45" i="8"/>
  <c r="G46" i="8"/>
  <c r="G48" i="8"/>
  <c r="G49" i="8"/>
  <c r="G50" i="8"/>
  <c r="G51" i="8"/>
  <c r="G53" i="8"/>
  <c r="G54" i="8"/>
  <c r="G56" i="8"/>
  <c r="G61" i="8"/>
  <c r="G63" i="8"/>
  <c r="G65" i="8"/>
  <c r="G66" i="8"/>
  <c r="G69" i="8"/>
  <c r="G73" i="8"/>
  <c r="G74" i="8"/>
  <c r="G76" i="8"/>
  <c r="G78" i="8"/>
  <c r="G79" i="8"/>
  <c r="G80" i="8"/>
  <c r="G83" i="8"/>
  <c r="G84" i="8"/>
  <c r="G86" i="8"/>
  <c r="G89" i="8"/>
  <c r="G92" i="8"/>
  <c r="G93" i="8"/>
  <c r="G95" i="8"/>
  <c r="G100" i="8"/>
  <c r="G101" i="8"/>
  <c r="G102" i="8"/>
  <c r="G103" i="8"/>
  <c r="G104" i="8"/>
  <c r="G105" i="8"/>
  <c r="G106" i="8"/>
  <c r="G107" i="8"/>
  <c r="G108" i="8"/>
  <c r="G109" i="8"/>
  <c r="J61" i="8"/>
  <c r="I61" i="8"/>
  <c r="H61" i="8"/>
  <c r="J51" i="8"/>
  <c r="I51" i="8"/>
  <c r="H51" i="8"/>
  <c r="J18" i="8"/>
  <c r="X18" i="8" s="1"/>
  <c r="W18" i="8"/>
  <c r="I18" i="8"/>
  <c r="H18" i="8"/>
  <c r="J54" i="8"/>
  <c r="I54" i="8"/>
  <c r="X54" i="8" s="1"/>
  <c r="H54" i="8"/>
  <c r="J20" i="8"/>
  <c r="W20" i="8" s="1"/>
  <c r="I20" i="8"/>
  <c r="X20" i="8" s="1"/>
  <c r="I11" i="8"/>
  <c r="I12" i="8"/>
  <c r="I17" i="8"/>
  <c r="I23" i="8"/>
  <c r="X23" i="8" s="1"/>
  <c r="I24" i="8"/>
  <c r="I25" i="8"/>
  <c r="I29" i="8"/>
  <c r="I31" i="8"/>
  <c r="I33" i="8"/>
  <c r="I38" i="8"/>
  <c r="I42" i="8"/>
  <c r="I43" i="8"/>
  <c r="I44" i="8"/>
  <c r="I45" i="8"/>
  <c r="I46" i="8"/>
  <c r="X46" i="8" s="1"/>
  <c r="I48" i="8"/>
  <c r="I49" i="8"/>
  <c r="I50" i="8"/>
  <c r="I53" i="8"/>
  <c r="I56" i="8"/>
  <c r="I63" i="8"/>
  <c r="I65" i="8"/>
  <c r="I66" i="8"/>
  <c r="I69" i="8"/>
  <c r="I73" i="8"/>
  <c r="I74" i="8"/>
  <c r="I76" i="8"/>
  <c r="I78" i="8"/>
  <c r="I79" i="8"/>
  <c r="I80" i="8"/>
  <c r="I83" i="8"/>
  <c r="I84" i="8"/>
  <c r="I86" i="8"/>
  <c r="I89" i="8"/>
  <c r="I92" i="8"/>
  <c r="I93" i="8"/>
  <c r="I95" i="8"/>
  <c r="I100" i="8"/>
  <c r="I101" i="8"/>
  <c r="I102" i="8"/>
  <c r="I103" i="8"/>
  <c r="I104" i="8"/>
  <c r="I105" i="8"/>
  <c r="I106" i="8"/>
  <c r="I107" i="8"/>
  <c r="I108" i="8"/>
  <c r="I113" i="8"/>
  <c r="K113" i="8" s="1"/>
  <c r="H20" i="8"/>
  <c r="J78" i="8"/>
  <c r="H78" i="8"/>
  <c r="J76" i="8"/>
  <c r="H76" i="8"/>
  <c r="J100" i="8"/>
  <c r="X100" i="8" s="1"/>
  <c r="H100" i="8"/>
  <c r="J93" i="8"/>
  <c r="X93" i="8" s="1"/>
  <c r="H93" i="8"/>
  <c r="J83" i="8"/>
  <c r="X83" i="8"/>
  <c r="H83" i="8"/>
  <c r="J25" i="8"/>
  <c r="H25" i="8"/>
  <c r="J53" i="8"/>
  <c r="W53" i="8" s="1"/>
  <c r="H53" i="8"/>
  <c r="J73" i="8"/>
  <c r="W73" i="8" s="1"/>
  <c r="H73" i="8"/>
  <c r="J50" i="8"/>
  <c r="W50" i="8" s="1"/>
  <c r="H50" i="8"/>
  <c r="J17" i="8"/>
  <c r="X17" i="8" s="1"/>
  <c r="H17" i="8"/>
  <c r="J105" i="8"/>
  <c r="W105" i="8"/>
  <c r="H105" i="8"/>
  <c r="J23" i="8"/>
  <c r="H23" i="8"/>
  <c r="J42" i="8"/>
  <c r="X42" i="8" s="1"/>
  <c r="H42" i="8"/>
  <c r="J89" i="8"/>
  <c r="W89" i="8"/>
  <c r="H89" i="8"/>
  <c r="J44" i="8"/>
  <c r="X44" i="8"/>
  <c r="H44" i="8"/>
  <c r="J63" i="8"/>
  <c r="X63" i="8" s="1"/>
  <c r="H63" i="8"/>
  <c r="J101" i="8"/>
  <c r="X101" i="8" s="1"/>
  <c r="H101" i="8"/>
  <c r="J46" i="8"/>
  <c r="H46" i="8"/>
  <c r="J103" i="8"/>
  <c r="X103" i="8" s="1"/>
  <c r="H103" i="8"/>
  <c r="J84" i="8"/>
  <c r="W84" i="8" s="1"/>
  <c r="H84" i="8"/>
  <c r="J56" i="8"/>
  <c r="W56" i="8" s="1"/>
  <c r="X56" i="8"/>
  <c r="H56" i="8"/>
  <c r="J107" i="8"/>
  <c r="X107" i="8"/>
  <c r="H107" i="8"/>
  <c r="J33" i="8"/>
  <c r="W33" i="8" s="1"/>
  <c r="H33" i="8"/>
  <c r="J12" i="8"/>
  <c r="X12" i="8" s="1"/>
  <c r="H12" i="8"/>
  <c r="J86" i="8"/>
  <c r="X86" i="8"/>
  <c r="H86" i="8"/>
  <c r="J45" i="8"/>
  <c r="W45" i="8" s="1"/>
  <c r="H45" i="8"/>
  <c r="J106" i="8"/>
  <c r="X106" i="8" s="1"/>
  <c r="H106" i="8"/>
  <c r="J95" i="8"/>
  <c r="X95" i="8" s="1"/>
  <c r="W95" i="8"/>
  <c r="H95" i="8"/>
  <c r="J38" i="8"/>
  <c r="X38" i="8"/>
  <c r="H38" i="8"/>
  <c r="J66" i="8"/>
  <c r="W66" i="8" s="1"/>
  <c r="H66" i="8"/>
  <c r="J92" i="8"/>
  <c r="W92" i="8" s="1"/>
  <c r="H92" i="8"/>
  <c r="J49" i="8"/>
  <c r="X49" i="8"/>
  <c r="H49" i="8"/>
  <c r="J43" i="8"/>
  <c r="X43" i="8"/>
  <c r="H43" i="8"/>
  <c r="J69" i="8"/>
  <c r="X69" i="8" s="1"/>
  <c r="H69" i="8"/>
  <c r="J31" i="8"/>
  <c r="X31" i="8" s="1"/>
  <c r="J11" i="8"/>
  <c r="X11" i="8"/>
  <c r="H11" i="8"/>
  <c r="H109" i="8" s="1"/>
  <c r="J24" i="8"/>
  <c r="W24" i="8" s="1"/>
  <c r="H24" i="8"/>
  <c r="J102" i="8"/>
  <c r="X102" i="8" s="1"/>
  <c r="H102" i="8"/>
  <c r="J74" i="8"/>
  <c r="X74" i="8"/>
  <c r="H74" i="8"/>
  <c r="J104" i="8"/>
  <c r="X104" i="8"/>
  <c r="H104" i="8"/>
  <c r="J29" i="8"/>
  <c r="W29" i="8" s="1"/>
  <c r="H29" i="8"/>
  <c r="J80" i="8"/>
  <c r="X80" i="8" s="1"/>
  <c r="H80" i="8"/>
  <c r="J48" i="8"/>
  <c r="I117" i="8"/>
  <c r="K117" i="8" s="1"/>
  <c r="H48" i="8"/>
  <c r="J65" i="8"/>
  <c r="W65" i="8" s="1"/>
  <c r="X65" i="8"/>
  <c r="H65" i="8"/>
  <c r="J108" i="8"/>
  <c r="H108" i="8"/>
  <c r="J79" i="8"/>
  <c r="X79" i="8" s="1"/>
  <c r="H79" i="8"/>
  <c r="W49" i="8"/>
  <c r="X45" i="8"/>
  <c r="W86" i="8"/>
  <c r="W103" i="8"/>
  <c r="X105" i="8"/>
  <c r="W100" i="8"/>
  <c r="X41" i="8"/>
  <c r="X68" i="8"/>
  <c r="W68" i="8"/>
  <c r="X96" i="8"/>
  <c r="X85" i="8"/>
  <c r="W85" i="8"/>
  <c r="X22" i="8"/>
  <c r="W22" i="8"/>
  <c r="X94" i="8"/>
  <c r="W94" i="8"/>
  <c r="X58" i="8"/>
  <c r="W58" i="8"/>
  <c r="X87" i="8"/>
  <c r="X97" i="8"/>
  <c r="W97" i="8"/>
  <c r="X24" i="8"/>
  <c r="W107" i="8"/>
  <c r="W101" i="8"/>
  <c r="X89" i="8"/>
  <c r="W23" i="8"/>
  <c r="X50" i="8"/>
  <c r="X25" i="8"/>
  <c r="W25" i="8"/>
  <c r="W93" i="8"/>
  <c r="X78" i="8"/>
  <c r="W78" i="8"/>
  <c r="X61" i="8"/>
  <c r="W61" i="8"/>
  <c r="X99" i="8"/>
  <c r="W32" i="8"/>
  <c r="X72" i="8"/>
  <c r="W72" i="8"/>
  <c r="W13" i="8"/>
  <c r="X21" i="8"/>
  <c r="X98" i="8"/>
  <c r="X34" i="8"/>
  <c r="X57" i="8"/>
  <c r="W57" i="8"/>
  <c r="X26" i="8"/>
  <c r="W26" i="8"/>
  <c r="X16" i="8"/>
  <c r="W16" i="8"/>
  <c r="X71" i="8"/>
  <c r="X35" i="8"/>
  <c r="W35" i="8"/>
  <c r="X37" i="8"/>
  <c r="W104" i="8"/>
  <c r="X66" i="8"/>
  <c r="W38" i="8"/>
  <c r="W44" i="8"/>
  <c r="X53" i="8"/>
  <c r="W54" i="8"/>
  <c r="X39" i="8"/>
  <c r="W39" i="8"/>
  <c r="X90" i="8"/>
  <c r="X14" i="8"/>
  <c r="W14" i="8"/>
  <c r="X60" i="8"/>
  <c r="X19" i="8"/>
  <c r="W19" i="8"/>
  <c r="X67" i="8"/>
  <c r="W67" i="8"/>
  <c r="X62" i="8"/>
  <c r="W62" i="8"/>
  <c r="X28" i="8"/>
  <c r="X36" i="8"/>
  <c r="W36" i="8"/>
  <c r="F109" i="8"/>
  <c r="X108" i="8"/>
  <c r="W108" i="8"/>
  <c r="X48" i="8"/>
  <c r="W48" i="8"/>
  <c r="W11" i="8"/>
  <c r="I118" i="8"/>
  <c r="K118" i="8" s="1"/>
  <c r="W46" i="8"/>
  <c r="W63" i="8"/>
  <c r="W42" i="8"/>
  <c r="W17" i="8"/>
  <c r="X73" i="8"/>
  <c r="W83" i="8"/>
  <c r="X76" i="8"/>
  <c r="W76" i="8"/>
  <c r="X51" i="8"/>
  <c r="W51" i="8"/>
  <c r="W75" i="8"/>
  <c r="X64" i="8"/>
  <c r="W64" i="8"/>
  <c r="W81" i="8"/>
  <c r="X70" i="8"/>
  <c r="W70" i="8"/>
  <c r="W30" i="8"/>
  <c r="X77" i="8"/>
  <c r="W77" i="8"/>
  <c r="X91" i="8"/>
  <c r="W91" i="8"/>
  <c r="W52" i="8"/>
  <c r="X55" i="8"/>
  <c r="W55" i="8"/>
  <c r="W47" i="8"/>
  <c r="X82" i="8"/>
  <c r="W82" i="8"/>
  <c r="W88" i="8"/>
  <c r="X40" i="8"/>
  <c r="W40" i="8"/>
  <c r="E109" i="8"/>
  <c r="I116" i="8"/>
  <c r="K116" i="8" s="1"/>
  <c r="K109" i="6"/>
  <c r="H108" i="6"/>
  <c r="G108" i="6"/>
  <c r="H27" i="6"/>
  <c r="H95" i="6"/>
  <c r="G95" i="6"/>
  <c r="H94" i="6"/>
  <c r="G94" i="6"/>
  <c r="H26" i="6"/>
  <c r="H82" i="6"/>
  <c r="G82" i="6"/>
  <c r="H81" i="6"/>
  <c r="G81" i="6"/>
  <c r="H76" i="6"/>
  <c r="G76" i="6"/>
  <c r="H73" i="6"/>
  <c r="G73" i="6"/>
  <c r="H61" i="6"/>
  <c r="G61" i="6"/>
  <c r="H20" i="6"/>
  <c r="H47" i="6"/>
  <c r="G47" i="6"/>
  <c r="H40" i="6"/>
  <c r="G40" i="6"/>
  <c r="H35" i="6"/>
  <c r="G35" i="6"/>
  <c r="H89" i="6"/>
  <c r="G89" i="6"/>
  <c r="H56" i="6"/>
  <c r="G56" i="6"/>
  <c r="H43" i="6"/>
  <c r="G43" i="6"/>
  <c r="H23" i="6"/>
  <c r="H19" i="6"/>
  <c r="H54" i="6"/>
  <c r="G54" i="6"/>
  <c r="H45" i="6"/>
  <c r="G45" i="6"/>
  <c r="H17" i="6"/>
  <c r="H48" i="6"/>
  <c r="G48" i="6"/>
  <c r="H49" i="6"/>
  <c r="G49" i="6"/>
  <c r="H93" i="6"/>
  <c r="G93" i="6"/>
  <c r="H13" i="6"/>
  <c r="H78" i="6"/>
  <c r="G78" i="6"/>
  <c r="H96" i="6"/>
  <c r="G96" i="6"/>
  <c r="H14" i="6"/>
  <c r="H92" i="6"/>
  <c r="G92" i="6"/>
  <c r="H67" i="6"/>
  <c r="G67" i="6"/>
  <c r="H21" i="6"/>
  <c r="H80" i="6"/>
  <c r="G80" i="6"/>
  <c r="H38" i="6"/>
  <c r="G38" i="6"/>
  <c r="H60" i="6"/>
  <c r="G60" i="6"/>
  <c r="H58" i="6"/>
  <c r="G58" i="6"/>
  <c r="H62" i="6"/>
  <c r="G62" i="6"/>
  <c r="H72" i="6"/>
  <c r="G72" i="6"/>
  <c r="H88" i="6"/>
  <c r="G88" i="6"/>
  <c r="H75" i="6"/>
  <c r="G75" i="6"/>
  <c r="H52" i="6"/>
  <c r="G52" i="6"/>
  <c r="H98" i="6"/>
  <c r="G98" i="6"/>
  <c r="H65" i="6"/>
  <c r="G65" i="6"/>
  <c r="H29" i="6"/>
  <c r="G29" i="6"/>
  <c r="J6" i="6" s="1"/>
  <c r="G30" i="6"/>
  <c r="G31" i="6"/>
  <c r="G32" i="6"/>
  <c r="G109" i="6" s="1"/>
  <c r="G33" i="6"/>
  <c r="G34" i="6"/>
  <c r="G36" i="6"/>
  <c r="G37" i="6"/>
  <c r="G39" i="6"/>
  <c r="G41" i="6"/>
  <c r="G42" i="6"/>
  <c r="G44" i="6"/>
  <c r="G46" i="6"/>
  <c r="G50" i="6"/>
  <c r="G51" i="6"/>
  <c r="G53" i="6"/>
  <c r="G55" i="6"/>
  <c r="G57" i="6"/>
  <c r="G59" i="6"/>
  <c r="G63" i="6"/>
  <c r="G64" i="6"/>
  <c r="G66" i="6"/>
  <c r="G68" i="6"/>
  <c r="G69" i="6"/>
  <c r="G70" i="6"/>
  <c r="G71" i="6"/>
  <c r="G74" i="6"/>
  <c r="G77" i="6"/>
  <c r="G79" i="6"/>
  <c r="G87" i="6"/>
  <c r="G90" i="6"/>
  <c r="G91" i="6"/>
  <c r="G97" i="6"/>
  <c r="G99" i="6"/>
  <c r="G100" i="6"/>
  <c r="G101" i="6"/>
  <c r="G102" i="6"/>
  <c r="G103" i="6"/>
  <c r="G104" i="6"/>
  <c r="G105" i="6"/>
  <c r="G106" i="6"/>
  <c r="G107" i="6"/>
  <c r="H50" i="6"/>
  <c r="H41" i="6"/>
  <c r="H16" i="6"/>
  <c r="H42" i="6"/>
  <c r="H46" i="6"/>
  <c r="H68" i="6"/>
  <c r="H66" i="6"/>
  <c r="H99" i="6"/>
  <c r="H87" i="6"/>
  <c r="H74" i="6"/>
  <c r="H70" i="6"/>
  <c r="H18" i="6"/>
  <c r="H63" i="6"/>
  <c r="H39" i="6"/>
  <c r="H15" i="6"/>
  <c r="H104" i="6"/>
  <c r="H57" i="6"/>
  <c r="H30" i="6"/>
  <c r="H32" i="6"/>
  <c r="H51" i="6"/>
  <c r="H100" i="6"/>
  <c r="H34" i="6"/>
  <c r="H102" i="6"/>
  <c r="H77" i="6"/>
  <c r="H44" i="6"/>
  <c r="H106" i="6"/>
  <c r="H90" i="6"/>
  <c r="H12" i="6"/>
  <c r="H10" i="6"/>
  <c r="H109" i="6" s="1"/>
  <c r="H11" i="6"/>
  <c r="H22" i="6"/>
  <c r="H24" i="6"/>
  <c r="H25" i="6"/>
  <c r="H31" i="6"/>
  <c r="H33" i="6"/>
  <c r="H36" i="6"/>
  <c r="H37" i="6"/>
  <c r="H53" i="6"/>
  <c r="H55" i="6"/>
  <c r="H59" i="6"/>
  <c r="H64" i="6"/>
  <c r="H69" i="6"/>
  <c r="H71" i="6"/>
  <c r="H79" i="6"/>
  <c r="H91" i="6"/>
  <c r="H97" i="6"/>
  <c r="H101" i="6"/>
  <c r="H103" i="6"/>
  <c r="H105" i="6"/>
  <c r="H107" i="6"/>
  <c r="X53" i="6"/>
  <c r="W53" i="6"/>
  <c r="X71" i="6"/>
  <c r="W71" i="6"/>
  <c r="X101" i="6"/>
  <c r="W101" i="6"/>
  <c r="X11" i="6"/>
  <c r="W11" i="6"/>
  <c r="X37" i="6"/>
  <c r="W37" i="6"/>
  <c r="W86" i="6"/>
  <c r="X86" i="6"/>
  <c r="X91" i="6"/>
  <c r="W91" i="6"/>
  <c r="X12" i="6"/>
  <c r="W12" i="6"/>
  <c r="X77" i="6"/>
  <c r="W77" i="6"/>
  <c r="X51" i="6"/>
  <c r="W51" i="6"/>
  <c r="W30" i="6"/>
  <c r="X30" i="6"/>
  <c r="W104" i="6"/>
  <c r="X104" i="6"/>
  <c r="X18" i="6"/>
  <c r="W18" i="6"/>
  <c r="X67" i="6"/>
  <c r="W67" i="6"/>
  <c r="X89" i="6"/>
  <c r="W89" i="6"/>
  <c r="W20" i="6"/>
  <c r="X20" i="6"/>
  <c r="X81" i="6"/>
  <c r="W81" i="6"/>
  <c r="W108" i="6"/>
  <c r="X108" i="6"/>
  <c r="X99" i="6"/>
  <c r="W99" i="6"/>
  <c r="X41" i="6"/>
  <c r="W41" i="6"/>
  <c r="X75" i="6"/>
  <c r="W75" i="6"/>
  <c r="W58" i="6"/>
  <c r="X58" i="6"/>
  <c r="W14" i="6"/>
  <c r="X14" i="6"/>
  <c r="X17" i="6"/>
  <c r="W17" i="6"/>
  <c r="W54" i="6"/>
  <c r="X54" i="6"/>
  <c r="X107" i="6"/>
  <c r="W107" i="6"/>
  <c r="W24" i="6"/>
  <c r="X24" i="6"/>
  <c r="W25" i="6"/>
  <c r="X25" i="6"/>
  <c r="X97" i="6"/>
  <c r="W97" i="6"/>
  <c r="W90" i="6"/>
  <c r="X90" i="6"/>
  <c r="W102" i="6"/>
  <c r="X102" i="6"/>
  <c r="W32" i="6"/>
  <c r="X32" i="6"/>
  <c r="X57" i="6"/>
  <c r="W57" i="6"/>
  <c r="W70" i="6"/>
  <c r="X70" i="6"/>
  <c r="X21" i="6"/>
  <c r="W21" i="6"/>
  <c r="X93" i="6"/>
  <c r="W93" i="6"/>
  <c r="X23" i="6"/>
  <c r="W23" i="6"/>
  <c r="W56" i="6"/>
  <c r="X56" i="6"/>
  <c r="X35" i="6"/>
  <c r="W35" i="6"/>
  <c r="X47" i="6"/>
  <c r="W47" i="6"/>
  <c r="X61" i="6"/>
  <c r="W61" i="6"/>
  <c r="W76" i="6"/>
  <c r="X76" i="6"/>
  <c r="W82" i="6"/>
  <c r="X82" i="6"/>
  <c r="W94" i="6"/>
  <c r="X94" i="6"/>
  <c r="X27" i="6"/>
  <c r="W27" i="6"/>
  <c r="W66" i="6"/>
  <c r="X66" i="6"/>
  <c r="W46" i="6"/>
  <c r="X46" i="6"/>
  <c r="X16" i="6"/>
  <c r="W16" i="6"/>
  <c r="W50" i="6"/>
  <c r="X50" i="6"/>
  <c r="X65" i="6"/>
  <c r="W65" i="6"/>
  <c r="W52" i="6"/>
  <c r="X52" i="6"/>
  <c r="W88" i="6"/>
  <c r="X88" i="6"/>
  <c r="W62" i="6"/>
  <c r="X62" i="6"/>
  <c r="W60" i="6"/>
  <c r="X60" i="6"/>
  <c r="W96" i="6"/>
  <c r="X96" i="6"/>
  <c r="X13" i="6"/>
  <c r="W13" i="6"/>
  <c r="W48" i="6"/>
  <c r="X48" i="6"/>
  <c r="X45" i="6"/>
  <c r="W45" i="6"/>
  <c r="X19" i="6"/>
  <c r="W19" i="6"/>
  <c r="X69" i="6"/>
  <c r="W69" i="6"/>
  <c r="X103" i="6"/>
  <c r="W103" i="6"/>
  <c r="X59" i="6"/>
  <c r="W59" i="6"/>
  <c r="X55" i="6"/>
  <c r="W55" i="6"/>
  <c r="X33" i="6"/>
  <c r="W33" i="6"/>
  <c r="W106" i="6"/>
  <c r="X106" i="6"/>
  <c r="W34" i="6"/>
  <c r="X34" i="6"/>
  <c r="X39" i="6"/>
  <c r="W39" i="6"/>
  <c r="W74" i="6"/>
  <c r="X74" i="6"/>
  <c r="W80" i="6"/>
  <c r="X80" i="6"/>
  <c r="W84" i="6"/>
  <c r="X84" i="6"/>
  <c r="X43" i="6"/>
  <c r="W43" i="6"/>
  <c r="W40" i="6"/>
  <c r="X40" i="6"/>
  <c r="X73" i="6"/>
  <c r="W73" i="6"/>
  <c r="W26" i="6"/>
  <c r="X26" i="6"/>
  <c r="X95" i="6"/>
  <c r="W95" i="6"/>
  <c r="W68" i="6"/>
  <c r="X68" i="6"/>
  <c r="W42" i="6"/>
  <c r="X42" i="6"/>
  <c r="X29" i="6"/>
  <c r="W29" i="6"/>
  <c r="W98" i="6"/>
  <c r="X98" i="6"/>
  <c r="W72" i="6"/>
  <c r="X72" i="6"/>
  <c r="W38" i="6"/>
  <c r="X38" i="6"/>
  <c r="W78" i="6"/>
  <c r="X78" i="6"/>
  <c r="X49" i="6"/>
  <c r="W49" i="6"/>
  <c r="W36" i="6"/>
  <c r="X36" i="6"/>
  <c r="W64" i="6"/>
  <c r="X64" i="6"/>
  <c r="W22" i="6"/>
  <c r="X22" i="6"/>
  <c r="X31" i="6"/>
  <c r="W31" i="6"/>
  <c r="X10" i="6"/>
  <c r="W10" i="6"/>
  <c r="X105" i="6"/>
  <c r="W105" i="6"/>
  <c r="X79" i="6"/>
  <c r="W79" i="6"/>
  <c r="W44" i="6"/>
  <c r="X44" i="6"/>
  <c r="W100" i="6"/>
  <c r="X100" i="6"/>
  <c r="X83" i="6"/>
  <c r="W83" i="6"/>
  <c r="X15" i="6"/>
  <c r="W15" i="6"/>
  <c r="X63" i="6"/>
  <c r="W63" i="6"/>
  <c r="X87" i="6"/>
  <c r="W87" i="6"/>
  <c r="W92" i="6"/>
  <c r="X92" i="6"/>
  <c r="X85" i="6"/>
  <c r="W85" i="6"/>
  <c r="H11" i="2"/>
  <c r="H12" i="2"/>
  <c r="H13" i="2"/>
  <c r="H10" i="2"/>
  <c r="H14" i="2"/>
  <c r="H15" i="2"/>
  <c r="H16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J6" i="2"/>
  <c r="I11" i="2"/>
  <c r="I10" i="2"/>
  <c r="I12" i="2"/>
  <c r="I13" i="2"/>
  <c r="I14" i="2"/>
  <c r="I15" i="2"/>
  <c r="I16" i="2"/>
  <c r="I17" i="2"/>
  <c r="X17" i="2" s="1"/>
  <c r="I18" i="2"/>
  <c r="I19" i="2"/>
  <c r="I20" i="2"/>
  <c r="X20" i="2" s="1"/>
  <c r="I21" i="2"/>
  <c r="I22" i="2"/>
  <c r="I23" i="2"/>
  <c r="X23" i="2" s="1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X59" i="2" s="1"/>
  <c r="I60" i="2"/>
  <c r="I61" i="2"/>
  <c r="I62" i="2"/>
  <c r="I63" i="2"/>
  <c r="I64" i="2"/>
  <c r="I65" i="2"/>
  <c r="X65" i="2" s="1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X85" i="2" s="1"/>
  <c r="I86" i="2"/>
  <c r="I87" i="2"/>
  <c r="I88" i="2"/>
  <c r="I89" i="2"/>
  <c r="X89" i="2" s="1"/>
  <c r="I90" i="2"/>
  <c r="I91" i="2"/>
  <c r="I92" i="2"/>
  <c r="X92" i="2" s="1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X107" i="2" s="1"/>
  <c r="I108" i="2"/>
  <c r="I111" i="2"/>
  <c r="I115" i="2" s="1"/>
  <c r="K115" i="2" s="1"/>
  <c r="J12" i="2"/>
  <c r="X12" i="2"/>
  <c r="J14" i="2"/>
  <c r="X14" i="2"/>
  <c r="J16" i="2"/>
  <c r="X16" i="2"/>
  <c r="J21" i="2"/>
  <c r="X21" i="2"/>
  <c r="J25" i="2"/>
  <c r="X25" i="2"/>
  <c r="J27" i="2"/>
  <c r="X27" i="2"/>
  <c r="J33" i="2"/>
  <c r="X33" i="2"/>
  <c r="J39" i="2"/>
  <c r="X39" i="2"/>
  <c r="J41" i="2"/>
  <c r="X41" i="2"/>
  <c r="J51" i="2"/>
  <c r="W51" i="2" s="1"/>
  <c r="X51" i="2"/>
  <c r="J55" i="2"/>
  <c r="X55" i="2"/>
  <c r="J61" i="2"/>
  <c r="X61" i="2"/>
  <c r="J65" i="2"/>
  <c r="J67" i="2"/>
  <c r="X67" i="2"/>
  <c r="J78" i="2"/>
  <c r="X78" i="2"/>
  <c r="J82" i="2"/>
  <c r="X82" i="2" s="1"/>
  <c r="J84" i="2"/>
  <c r="X84" i="2" s="1"/>
  <c r="J86" i="2"/>
  <c r="X86" i="2" s="1"/>
  <c r="J88" i="2"/>
  <c r="W88" i="2" s="1"/>
  <c r="X88" i="2"/>
  <c r="J96" i="2"/>
  <c r="J98" i="2"/>
  <c r="W98" i="2" s="1"/>
  <c r="X98" i="2"/>
  <c r="J100" i="2"/>
  <c r="X100" i="2" s="1"/>
  <c r="J102" i="2"/>
  <c r="X102" i="2"/>
  <c r="J104" i="2"/>
  <c r="X104" i="2" s="1"/>
  <c r="J106" i="2"/>
  <c r="X106" i="2" s="1"/>
  <c r="J11" i="2"/>
  <c r="X11" i="2" s="1"/>
  <c r="J13" i="2"/>
  <c r="X13" i="2"/>
  <c r="J15" i="2"/>
  <c r="X15" i="2" s="1"/>
  <c r="J18" i="2"/>
  <c r="X18" i="2"/>
  <c r="J19" i="2"/>
  <c r="X19" i="2" s="1"/>
  <c r="J20" i="2"/>
  <c r="W21" i="2"/>
  <c r="J22" i="2"/>
  <c r="X22" i="2"/>
  <c r="J23" i="2"/>
  <c r="J24" i="2"/>
  <c r="W24" i="2" s="1"/>
  <c r="X24" i="2"/>
  <c r="J26" i="2"/>
  <c r="X26" i="2" s="1"/>
  <c r="J28" i="2"/>
  <c r="W28" i="2" s="1"/>
  <c r="J29" i="2"/>
  <c r="X29" i="2"/>
  <c r="J30" i="2"/>
  <c r="X30" i="2"/>
  <c r="J31" i="2"/>
  <c r="J32" i="2"/>
  <c r="J34" i="2"/>
  <c r="X34" i="2" s="1"/>
  <c r="J35" i="2"/>
  <c r="W35" i="2" s="1"/>
  <c r="J36" i="2"/>
  <c r="J37" i="2"/>
  <c r="X37" i="2" s="1"/>
  <c r="J38" i="2"/>
  <c r="X38" i="2" s="1"/>
  <c r="J40" i="2"/>
  <c r="J42" i="2"/>
  <c r="X42" i="2" s="1"/>
  <c r="J43" i="2"/>
  <c r="J44" i="2"/>
  <c r="W44" i="2" s="1"/>
  <c r="X44" i="2"/>
  <c r="J45" i="2"/>
  <c r="J46" i="2"/>
  <c r="W46" i="2" s="1"/>
  <c r="X46" i="2"/>
  <c r="J47" i="2"/>
  <c r="W47" i="2" s="1"/>
  <c r="J48" i="2"/>
  <c r="J49" i="2"/>
  <c r="W49" i="2" s="1"/>
  <c r="X49" i="2"/>
  <c r="J50" i="2"/>
  <c r="X50" i="2" s="1"/>
  <c r="J52" i="2"/>
  <c r="W52" i="2" s="1"/>
  <c r="X52" i="2"/>
  <c r="J53" i="2"/>
  <c r="X53" i="2" s="1"/>
  <c r="J54" i="2"/>
  <c r="X54" i="2" s="1"/>
  <c r="J56" i="2"/>
  <c r="J57" i="2"/>
  <c r="X57" i="2"/>
  <c r="J58" i="2"/>
  <c r="X58" i="2"/>
  <c r="J59" i="2"/>
  <c r="J60" i="2"/>
  <c r="X60" i="2" s="1"/>
  <c r="J62" i="2"/>
  <c r="X62" i="2" s="1"/>
  <c r="J63" i="2"/>
  <c r="X63" i="2" s="1"/>
  <c r="J64" i="2"/>
  <c r="X64" i="2" s="1"/>
  <c r="J66" i="2"/>
  <c r="X66" i="2"/>
  <c r="J68" i="2"/>
  <c r="X68" i="2" s="1"/>
  <c r="J69" i="2"/>
  <c r="J70" i="2"/>
  <c r="X70" i="2"/>
  <c r="J71" i="2"/>
  <c r="X71" i="2" s="1"/>
  <c r="J72" i="2"/>
  <c r="M17" i="2"/>
  <c r="J73" i="2"/>
  <c r="W73" i="2" s="1"/>
  <c r="X73" i="2"/>
  <c r="J74" i="2"/>
  <c r="J75" i="2"/>
  <c r="X75" i="2" s="1"/>
  <c r="J76" i="2"/>
  <c r="X76" i="2"/>
  <c r="J77" i="2"/>
  <c r="X77" i="2"/>
  <c r="J79" i="2"/>
  <c r="X79" i="2" s="1"/>
  <c r="J80" i="2"/>
  <c r="X80" i="2" s="1"/>
  <c r="J81" i="2"/>
  <c r="X81" i="2"/>
  <c r="J83" i="2"/>
  <c r="W83" i="2" s="1"/>
  <c r="J85" i="2"/>
  <c r="J87" i="2"/>
  <c r="X87" i="2"/>
  <c r="J89" i="2"/>
  <c r="J90" i="2"/>
  <c r="X90" i="2" s="1"/>
  <c r="J91" i="2"/>
  <c r="J92" i="2"/>
  <c r="J93" i="2"/>
  <c r="X93" i="2"/>
  <c r="J94" i="2"/>
  <c r="J95" i="2"/>
  <c r="X95" i="2"/>
  <c r="J97" i="2"/>
  <c r="X97" i="2" s="1"/>
  <c r="J99" i="2"/>
  <c r="W99" i="2" s="1"/>
  <c r="J101" i="2"/>
  <c r="X101" i="2"/>
  <c r="J103" i="2"/>
  <c r="X103" i="2"/>
  <c r="J105" i="2"/>
  <c r="X105" i="2"/>
  <c r="J107" i="2"/>
  <c r="J108" i="2"/>
  <c r="W108" i="2" s="1"/>
  <c r="J10" i="2"/>
  <c r="X10" i="2" s="1"/>
  <c r="K109" i="2"/>
  <c r="W12" i="2"/>
  <c r="W15" i="2"/>
  <c r="W19" i="2"/>
  <c r="W14" i="2"/>
  <c r="W16" i="2"/>
  <c r="W20" i="2"/>
  <c r="W11" i="2"/>
  <c r="W18" i="2"/>
  <c r="W107" i="2"/>
  <c r="W102" i="2"/>
  <c r="W17" i="2"/>
  <c r="W54" i="2"/>
  <c r="X36" i="2"/>
  <c r="W36" i="2"/>
  <c r="W27" i="2"/>
  <c r="W103" i="2"/>
  <c r="W100" i="2"/>
  <c r="W93" i="2"/>
  <c r="W96" i="2"/>
  <c r="W95" i="2"/>
  <c r="X94" i="2"/>
  <c r="W94" i="2"/>
  <c r="W90" i="2"/>
  <c r="W87" i="2"/>
  <c r="X83" i="2"/>
  <c r="W79" i="2"/>
  <c r="W78" i="2"/>
  <c r="W77" i="2"/>
  <c r="W67" i="2"/>
  <c r="W66" i="2"/>
  <c r="X43" i="2"/>
  <c r="W43" i="2"/>
  <c r="W41" i="2"/>
  <c r="X31" i="2"/>
  <c r="W31" i="2"/>
  <c r="F109" i="2"/>
  <c r="N109" i="2" s="1"/>
  <c r="W106" i="2"/>
  <c r="X72" i="2"/>
  <c r="W72" i="2"/>
  <c r="X48" i="2"/>
  <c r="W48" i="2"/>
  <c r="X28" i="2"/>
  <c r="W86" i="2"/>
  <c r="W82" i="2"/>
  <c r="X74" i="2"/>
  <c r="W74" i="2"/>
  <c r="W65" i="2"/>
  <c r="W63" i="2"/>
  <c r="W61" i="2"/>
  <c r="W59" i="2"/>
  <c r="X56" i="2"/>
  <c r="W56" i="2"/>
  <c r="W55" i="2"/>
  <c r="X40" i="2"/>
  <c r="W40" i="2"/>
  <c r="W39" i="2"/>
  <c r="W30" i="2"/>
  <c r="W101" i="2"/>
  <c r="X91" i="2"/>
  <c r="W91" i="2"/>
  <c r="W50" i="2"/>
  <c r="X35" i="2"/>
  <c r="W33" i="2"/>
  <c r="W25" i="2"/>
  <c r="W23" i="2"/>
  <c r="E109" i="2"/>
  <c r="I117" i="2"/>
  <c r="K117" i="2" s="1"/>
  <c r="X12" i="47"/>
  <c r="W34" i="47"/>
  <c r="X91" i="47"/>
  <c r="W74" i="47"/>
  <c r="X70" i="47"/>
  <c r="X57" i="47"/>
  <c r="L87" i="54"/>
  <c r="L110" i="54" s="1"/>
  <c r="X31" i="47"/>
  <c r="X33" i="47"/>
  <c r="X94" i="47"/>
  <c r="W83" i="47"/>
  <c r="X24" i="47"/>
  <c r="X25" i="47"/>
  <c r="W68" i="47"/>
  <c r="X23" i="47"/>
  <c r="X59" i="47"/>
  <c r="W73" i="47"/>
  <c r="W64" i="47"/>
  <c r="W29" i="47"/>
  <c r="X32" i="47"/>
  <c r="X40" i="47"/>
  <c r="X93" i="47"/>
  <c r="X89" i="47"/>
  <c r="X46" i="47"/>
  <c r="X67" i="47"/>
  <c r="L79" i="47"/>
  <c r="X99" i="47"/>
  <c r="W76" i="47"/>
  <c r="W48" i="47"/>
  <c r="M69" i="47"/>
  <c r="X92" i="47"/>
  <c r="X95" i="47"/>
  <c r="X96" i="47"/>
  <c r="X26" i="47"/>
  <c r="X54" i="47"/>
  <c r="W14" i="47"/>
  <c r="X105" i="47"/>
  <c r="X22" i="47"/>
  <c r="W16" i="47"/>
  <c r="X28" i="47"/>
  <c r="X49" i="47"/>
  <c r="X71" i="47"/>
  <c r="X78" i="47"/>
  <c r="X101" i="47"/>
  <c r="L22" i="47"/>
  <c r="L38" i="47"/>
  <c r="W42" i="47"/>
  <c r="X36" i="47"/>
  <c r="X38" i="47"/>
  <c r="M47" i="47"/>
  <c r="X51" i="47"/>
  <c r="X63" i="47"/>
  <c r="X80" i="47"/>
  <c r="M91" i="47"/>
  <c r="X103" i="47"/>
  <c r="L51" i="47"/>
  <c r="L73" i="47"/>
  <c r="X15" i="47"/>
  <c r="H109" i="47"/>
  <c r="I118" i="47"/>
  <c r="K118" i="47"/>
  <c r="M54" i="47"/>
  <c r="W56" i="47"/>
  <c r="W65" i="47"/>
  <c r="L77" i="47"/>
  <c r="L80" i="47"/>
  <c r="X85" i="47"/>
  <c r="L89" i="47"/>
  <c r="X106" i="47"/>
  <c r="L25" i="47"/>
  <c r="L45" i="47"/>
  <c r="L88" i="47"/>
  <c r="X13" i="47"/>
  <c r="M37" i="47"/>
  <c r="X41" i="47"/>
  <c r="L42" i="47"/>
  <c r="L52" i="47"/>
  <c r="L78" i="47"/>
  <c r="X81" i="47"/>
  <c r="X82" i="47"/>
  <c r="M79" i="60"/>
  <c r="Q79" i="60"/>
  <c r="L79" i="60"/>
  <c r="P79" i="60" s="1"/>
  <c r="H102" i="60"/>
  <c r="L16" i="60"/>
  <c r="P16" i="60"/>
  <c r="L80" i="60"/>
  <c r="P80" i="60"/>
  <c r="M35" i="60"/>
  <c r="Q35" i="60"/>
  <c r="M43" i="60"/>
  <c r="Q43" i="60"/>
  <c r="L43" i="60"/>
  <c r="P43" i="60"/>
  <c r="N43" i="60"/>
  <c r="R43" i="60"/>
  <c r="N49" i="60"/>
  <c r="R49" i="60"/>
  <c r="L58" i="60"/>
  <c r="P58" i="60"/>
  <c r="L67" i="60"/>
  <c r="P67" i="60"/>
  <c r="N67" i="60"/>
  <c r="R67" i="60"/>
  <c r="G105" i="60"/>
  <c r="N16" i="60"/>
  <c r="R16" i="60" s="1"/>
  <c r="M33" i="60"/>
  <c r="Q33" i="60"/>
  <c r="L33" i="60"/>
  <c r="P33" i="60" s="1"/>
  <c r="N33" i="60"/>
  <c r="R33" i="60"/>
  <c r="N44" i="60"/>
  <c r="R44" i="60" s="1"/>
  <c r="L45" i="60"/>
  <c r="P45" i="60"/>
  <c r="M45" i="60"/>
  <c r="Q45" i="60" s="1"/>
  <c r="N79" i="60"/>
  <c r="R79" i="60" s="1"/>
  <c r="M21" i="60"/>
  <c r="Q21" i="60" s="1"/>
  <c r="L37" i="60"/>
  <c r="P37" i="60"/>
  <c r="N42" i="60"/>
  <c r="R42" i="60" s="1"/>
  <c r="L44" i="60"/>
  <c r="P44" i="60"/>
  <c r="L47" i="60"/>
  <c r="P47" i="60" s="1"/>
  <c r="L48" i="60"/>
  <c r="P48" i="60"/>
  <c r="L51" i="60"/>
  <c r="P51" i="60" s="1"/>
  <c r="M52" i="60"/>
  <c r="Q52" i="60" s="1"/>
  <c r="L64" i="60"/>
  <c r="P64" i="60" s="1"/>
  <c r="L87" i="60"/>
  <c r="P87" i="60"/>
  <c r="N21" i="60"/>
  <c r="R21" i="60" s="1"/>
  <c r="N36" i="60"/>
  <c r="R36" i="60"/>
  <c r="M47" i="60"/>
  <c r="Q47" i="60" s="1"/>
  <c r="N56" i="60"/>
  <c r="R56" i="60"/>
  <c r="N58" i="60"/>
  <c r="R58" i="60" s="1"/>
  <c r="N14" i="60"/>
  <c r="R14" i="60" s="1"/>
  <c r="M16" i="60"/>
  <c r="Q16" i="60" s="1"/>
  <c r="M19" i="60"/>
  <c r="Q19" i="60"/>
  <c r="L21" i="60"/>
  <c r="P21" i="60" s="1"/>
  <c r="L36" i="60"/>
  <c r="P36" i="60"/>
  <c r="M37" i="60"/>
  <c r="Q37" i="60" s="1"/>
  <c r="N41" i="60"/>
  <c r="R41" i="60"/>
  <c r="M42" i="60"/>
  <c r="Q42" i="60" s="1"/>
  <c r="M49" i="60"/>
  <c r="Q49" i="60" s="1"/>
  <c r="M50" i="60"/>
  <c r="Q50" i="60" s="1"/>
  <c r="L53" i="60"/>
  <c r="P53" i="60"/>
  <c r="M55" i="60"/>
  <c r="Q55" i="60" s="1"/>
  <c r="L56" i="60"/>
  <c r="P56" i="60"/>
  <c r="N74" i="60"/>
  <c r="R74" i="60" s="1"/>
  <c r="N76" i="60"/>
  <c r="R76" i="60"/>
  <c r="M76" i="60"/>
  <c r="Q76" i="60" s="1"/>
  <c r="N78" i="60"/>
  <c r="R78" i="60" s="1"/>
  <c r="M67" i="60"/>
  <c r="Q67" i="60" s="1"/>
  <c r="N68" i="58"/>
  <c r="R68" i="58"/>
  <c r="N28" i="58"/>
  <c r="R28" i="58" s="1"/>
  <c r="M85" i="58"/>
  <c r="Q85" i="58"/>
  <c r="N42" i="58"/>
  <c r="R42" i="58" s="1"/>
  <c r="L16" i="58"/>
  <c r="P16" i="58"/>
  <c r="L53" i="58"/>
  <c r="P53" i="58" s="1"/>
  <c r="N15" i="58"/>
  <c r="R15" i="58" s="1"/>
  <c r="N14" i="58"/>
  <c r="R14" i="58"/>
  <c r="L21" i="58"/>
  <c r="P21" i="58" s="1"/>
  <c r="L51" i="58"/>
  <c r="P51" i="58"/>
  <c r="N34" i="15"/>
  <c r="O34" i="15" s="1"/>
  <c r="N74" i="58"/>
  <c r="R74" i="58"/>
  <c r="N64" i="58"/>
  <c r="R64" i="58" s="1"/>
  <c r="N32" i="15"/>
  <c r="O32" i="15" s="1"/>
  <c r="N85" i="15"/>
  <c r="O85" i="15" s="1"/>
  <c r="N79" i="15"/>
  <c r="O79" i="15" s="1"/>
  <c r="N39" i="15"/>
  <c r="O39" i="15" s="1"/>
  <c r="N33" i="58"/>
  <c r="R33" i="58" s="1"/>
  <c r="N69" i="15"/>
  <c r="O69" i="15" s="1"/>
  <c r="M37" i="58"/>
  <c r="Q37" i="58" s="1"/>
  <c r="N13" i="15"/>
  <c r="O13" i="15" s="1"/>
  <c r="N61" i="15"/>
  <c r="O61" i="15" s="1"/>
  <c r="L67" i="58"/>
  <c r="P67" i="58" s="1"/>
  <c r="L40" i="58"/>
  <c r="P40" i="58" s="1"/>
  <c r="N29" i="15"/>
  <c r="O29" i="15" s="1"/>
  <c r="N93" i="15"/>
  <c r="O93" i="15" s="1"/>
  <c r="V26" i="58"/>
  <c r="N47" i="58"/>
  <c r="R47" i="58"/>
  <c r="F106" i="58"/>
  <c r="F104" i="58"/>
  <c r="M86" i="58"/>
  <c r="Q86" i="58"/>
  <c r="L15" i="58"/>
  <c r="P15" i="58"/>
  <c r="N19" i="58"/>
  <c r="R19" i="58"/>
  <c r="L55" i="58"/>
  <c r="P55" i="58"/>
  <c r="M33" i="58"/>
  <c r="Q33" i="58"/>
  <c r="L89" i="58"/>
  <c r="P89" i="58"/>
  <c r="N56" i="58"/>
  <c r="R56" i="58"/>
  <c r="M23" i="58"/>
  <c r="Q23" i="58"/>
  <c r="F103" i="58"/>
  <c r="M15" i="58"/>
  <c r="Q15" i="58" s="1"/>
  <c r="L19" i="58"/>
  <c r="N20" i="58"/>
  <c r="R20" i="58" s="1"/>
  <c r="M89" i="58"/>
  <c r="Q89" i="58" s="1"/>
  <c r="M83" i="58"/>
  <c r="Q83" i="58" s="1"/>
  <c r="N78" i="58"/>
  <c r="R78" i="58" s="1"/>
  <c r="N72" i="58"/>
  <c r="R72" i="58" s="1"/>
  <c r="N70" i="58"/>
  <c r="R70" i="58" s="1"/>
  <c r="M57" i="58"/>
  <c r="Q57" i="58" s="1"/>
  <c r="L83" i="58"/>
  <c r="P83" i="58" s="1"/>
  <c r="L59" i="58"/>
  <c r="P59" i="58" s="1"/>
  <c r="N42" i="15"/>
  <c r="O42" i="15" s="1"/>
  <c r="L23" i="58"/>
  <c r="P23" i="58" s="1"/>
  <c r="L109" i="2"/>
  <c r="M110" i="16"/>
  <c r="M110" i="18"/>
  <c r="J113" i="18"/>
  <c r="K111" i="22"/>
  <c r="M111" i="22"/>
  <c r="M107" i="22"/>
  <c r="K111" i="2"/>
  <c r="K113" i="22"/>
  <c r="M113" i="22"/>
  <c r="J110" i="22"/>
  <c r="K110" i="22"/>
  <c r="M110" i="22" s="1"/>
  <c r="J114" i="22"/>
  <c r="O25" i="22"/>
  <c r="O33" i="22"/>
  <c r="O45" i="22"/>
  <c r="O73" i="22"/>
  <c r="O78" i="22"/>
  <c r="K112" i="22"/>
  <c r="M112" i="22"/>
  <c r="N29" i="22"/>
  <c r="Y86" i="22"/>
  <c r="Z86" i="22"/>
  <c r="L25" i="23"/>
  <c r="N25" i="23" s="1"/>
  <c r="L6" i="23"/>
  <c r="G16" i="23"/>
  <c r="O12" i="23"/>
  <c r="Z13" i="23"/>
  <c r="K21" i="23"/>
  <c r="M21" i="23"/>
  <c r="K18" i="23"/>
  <c r="L21" i="20"/>
  <c r="M29" i="20"/>
  <c r="M16" i="20"/>
  <c r="M27" i="8"/>
  <c r="L18" i="12"/>
  <c r="M15" i="12"/>
  <c r="M30" i="12"/>
  <c r="M109" i="12" s="1"/>
  <c r="J109" i="12" s="1"/>
  <c r="M31" i="12"/>
  <c r="G110" i="24"/>
  <c r="L112" i="24"/>
  <c r="M45" i="24"/>
  <c r="O45" i="24"/>
  <c r="M53" i="24"/>
  <c r="O53" i="24"/>
  <c r="Y53" i="24"/>
  <c r="Z53" i="24"/>
  <c r="N83" i="24"/>
  <c r="M83" i="24"/>
  <c r="Y19" i="24"/>
  <c r="Z19" i="24"/>
  <c r="N51" i="24"/>
  <c r="N22" i="27"/>
  <c r="M22" i="27"/>
  <c r="O22" i="27"/>
  <c r="Y22" i="27"/>
  <c r="Z22" i="27"/>
  <c r="M26" i="27"/>
  <c r="O26" i="27"/>
  <c r="N26" i="27"/>
  <c r="Z26" i="27"/>
  <c r="Y26" i="27"/>
  <c r="M41" i="27"/>
  <c r="O41" i="27"/>
  <c r="N41" i="27"/>
  <c r="Y41" i="27"/>
  <c r="Z41" i="27"/>
  <c r="M45" i="27"/>
  <c r="N45" i="27"/>
  <c r="O70" i="27"/>
  <c r="N70" i="27"/>
  <c r="M70" i="27"/>
  <c r="O88" i="27"/>
  <c r="N88" i="27"/>
  <c r="M88" i="27"/>
  <c r="I116" i="30"/>
  <c r="K116" i="30"/>
  <c r="X11" i="30"/>
  <c r="I118" i="30"/>
  <c r="K118" i="30" s="1"/>
  <c r="I113" i="30"/>
  <c r="K113" i="30" s="1"/>
  <c r="I117" i="30"/>
  <c r="K117" i="30" s="1"/>
  <c r="J111" i="8"/>
  <c r="J114" i="8"/>
  <c r="L114" i="8" s="1"/>
  <c r="J117" i="8"/>
  <c r="L117" i="8" s="1"/>
  <c r="J118" i="8"/>
  <c r="L118" i="8" s="1"/>
  <c r="J113" i="12"/>
  <c r="L113" i="12" s="1"/>
  <c r="J116" i="12"/>
  <c r="L116" i="12" s="1"/>
  <c r="J118" i="12"/>
  <c r="L118" i="12" s="1"/>
  <c r="X42" i="12"/>
  <c r="X28" i="12"/>
  <c r="I113" i="14"/>
  <c r="K113" i="14" s="1"/>
  <c r="W75" i="14"/>
  <c r="W65" i="14"/>
  <c r="W13" i="14"/>
  <c r="W58" i="14"/>
  <c r="W74" i="14"/>
  <c r="W64" i="14"/>
  <c r="K115" i="16"/>
  <c r="M115" i="16" s="1"/>
  <c r="L114" i="16"/>
  <c r="N114" i="16" s="1"/>
  <c r="L118" i="16"/>
  <c r="N118" i="16" s="1"/>
  <c r="G110" i="16"/>
  <c r="L117" i="16"/>
  <c r="N117" i="16"/>
  <c r="O88" i="16"/>
  <c r="L112" i="18"/>
  <c r="L115" i="18"/>
  <c r="N115" i="18" s="1"/>
  <c r="L118" i="18"/>
  <c r="N118" i="18" s="1"/>
  <c r="Z82" i="18"/>
  <c r="L6" i="18"/>
  <c r="Z49" i="18"/>
  <c r="Y86" i="18"/>
  <c r="O49" i="18"/>
  <c r="O86" i="18"/>
  <c r="K118" i="18"/>
  <c r="M118" i="18" s="1"/>
  <c r="J113" i="20"/>
  <c r="L113" i="20" s="1"/>
  <c r="J116" i="20"/>
  <c r="L116" i="20" s="1"/>
  <c r="I116" i="20"/>
  <c r="K116" i="20" s="1"/>
  <c r="W33" i="20"/>
  <c r="W44" i="20"/>
  <c r="W101" i="20"/>
  <c r="X104" i="20"/>
  <c r="X39" i="20"/>
  <c r="W102" i="20"/>
  <c r="X28" i="20"/>
  <c r="W48" i="20"/>
  <c r="I118" i="20"/>
  <c r="K118" i="20" s="1"/>
  <c r="X30" i="20"/>
  <c r="J119" i="18"/>
  <c r="J117" i="18"/>
  <c r="Z11" i="22"/>
  <c r="N25" i="22"/>
  <c r="N17" i="22"/>
  <c r="L113" i="22"/>
  <c r="N113" i="22" s="1"/>
  <c r="L110" i="22"/>
  <c r="N110" i="22" s="1"/>
  <c r="L107" i="22"/>
  <c r="L111" i="22" s="1"/>
  <c r="M16" i="22"/>
  <c r="M22" i="22"/>
  <c r="M105" i="22" s="1"/>
  <c r="J105" i="22" s="1"/>
  <c r="Z18" i="22"/>
  <c r="N26" i="22"/>
  <c r="Y51" i="22"/>
  <c r="Z68" i="22"/>
  <c r="Y104" i="22"/>
  <c r="Z104" i="22"/>
  <c r="N13" i="23"/>
  <c r="L23" i="23"/>
  <c r="N23" i="23" s="1"/>
  <c r="H16" i="23"/>
  <c r="M12" i="23"/>
  <c r="M16" i="23"/>
  <c r="J19" i="23" s="1"/>
  <c r="Z14" i="23"/>
  <c r="L25" i="20"/>
  <c r="L24" i="8"/>
  <c r="Y80" i="24"/>
  <c r="Z80" i="24"/>
  <c r="Y79" i="24"/>
  <c r="Z79" i="24"/>
  <c r="Z26" i="24"/>
  <c r="Y26" i="24"/>
  <c r="O16" i="24"/>
  <c r="M16" i="24"/>
  <c r="Z71" i="24"/>
  <c r="Y71" i="24"/>
  <c r="M18" i="27"/>
  <c r="O18" i="27"/>
  <c r="Z18" i="27"/>
  <c r="Y18" i="27"/>
  <c r="O20" i="27"/>
  <c r="G110" i="27"/>
  <c r="M66" i="27"/>
  <c r="N66" i="27"/>
  <c r="O77" i="27"/>
  <c r="M77" i="27"/>
  <c r="Z85" i="27"/>
  <c r="Y85" i="27"/>
  <c r="J6" i="30"/>
  <c r="J116" i="2"/>
  <c r="L116" i="2" s="1"/>
  <c r="I116" i="2"/>
  <c r="K116" i="2" s="1"/>
  <c r="I114" i="2"/>
  <c r="K114" i="2" s="1"/>
  <c r="J114" i="2"/>
  <c r="L114" i="2" s="1"/>
  <c r="W26" i="2"/>
  <c r="W34" i="2"/>
  <c r="W45" i="2"/>
  <c r="W69" i="2"/>
  <c r="W97" i="2"/>
  <c r="W57" i="2"/>
  <c r="W29" i="2"/>
  <c r="W58" i="2"/>
  <c r="W62" i="2"/>
  <c r="W85" i="2"/>
  <c r="W37" i="2"/>
  <c r="W22" i="2"/>
  <c r="W76" i="2"/>
  <c r="W81" i="2"/>
  <c r="W89" i="2"/>
  <c r="W92" i="2"/>
  <c r="W70" i="2"/>
  <c r="W105" i="2"/>
  <c r="W38" i="2"/>
  <c r="W13" i="2"/>
  <c r="W10" i="2"/>
  <c r="J113" i="2"/>
  <c r="L113" i="2" s="1"/>
  <c r="I118" i="2"/>
  <c r="K118" i="2" s="1"/>
  <c r="I113" i="2"/>
  <c r="K113" i="2" s="1"/>
  <c r="I114" i="8"/>
  <c r="K114" i="8" s="1"/>
  <c r="J6" i="8"/>
  <c r="W74" i="8"/>
  <c r="W43" i="8"/>
  <c r="I111" i="12"/>
  <c r="I114" i="12"/>
  <c r="K114" i="12" s="1"/>
  <c r="W103" i="12"/>
  <c r="W78" i="12"/>
  <c r="J111" i="14"/>
  <c r="J114" i="14"/>
  <c r="L114" i="14"/>
  <c r="J117" i="14"/>
  <c r="L117" i="14"/>
  <c r="K112" i="16"/>
  <c r="Z70" i="16"/>
  <c r="Y75" i="16"/>
  <c r="K115" i="18"/>
  <c r="M115" i="18" s="1"/>
  <c r="O23" i="18"/>
  <c r="O60" i="18"/>
  <c r="W28" i="20"/>
  <c r="Y19" i="22"/>
  <c r="Z19" i="22"/>
  <c r="Z76" i="22"/>
  <c r="Y76" i="22"/>
  <c r="Y89" i="22"/>
  <c r="Z89" i="22"/>
  <c r="J113" i="22"/>
  <c r="F105" i="22"/>
  <c r="Y15" i="23"/>
  <c r="Z15" i="23"/>
  <c r="O21" i="24"/>
  <c r="M21" i="24"/>
  <c r="L118" i="24"/>
  <c r="N118" i="24"/>
  <c r="Y17" i="24"/>
  <c r="Z17" i="24"/>
  <c r="Y31" i="24"/>
  <c r="Z31" i="24"/>
  <c r="M14" i="24"/>
  <c r="H110" i="24"/>
  <c r="M57" i="24"/>
  <c r="N57" i="24"/>
  <c r="O57" i="24"/>
  <c r="Z51" i="24"/>
  <c r="Y51" i="24"/>
  <c r="Y86" i="24"/>
  <c r="Z86" i="24"/>
  <c r="Y88" i="24"/>
  <c r="O88" i="54"/>
  <c r="O103" i="54"/>
  <c r="O104" i="54"/>
  <c r="O106" i="54"/>
  <c r="Z88" i="24"/>
  <c r="L6" i="27"/>
  <c r="M11" i="27"/>
  <c r="N11" i="27"/>
  <c r="L118" i="27"/>
  <c r="N118" i="27" s="1"/>
  <c r="L112" i="27"/>
  <c r="L117" i="27"/>
  <c r="N117" i="27"/>
  <c r="Z11" i="27"/>
  <c r="L119" i="27"/>
  <c r="N119" i="27" s="1"/>
  <c r="L114" i="27"/>
  <c r="N114" i="27" s="1"/>
  <c r="L115" i="27"/>
  <c r="N115" i="27" s="1"/>
  <c r="Y11" i="27"/>
  <c r="Z12" i="27"/>
  <c r="K114" i="27"/>
  <c r="M114" i="27" s="1"/>
  <c r="K112" i="27"/>
  <c r="M112" i="27" s="1"/>
  <c r="M15" i="27"/>
  <c r="N15" i="27"/>
  <c r="O15" i="27"/>
  <c r="O19" i="27"/>
  <c r="O33" i="27"/>
  <c r="O36" i="27"/>
  <c r="O48" i="27"/>
  <c r="O50" i="27"/>
  <c r="O73" i="27"/>
  <c r="O104" i="27"/>
  <c r="Z15" i="27"/>
  <c r="Y15" i="27"/>
  <c r="N33" i="27"/>
  <c r="M33" i="27"/>
  <c r="Y33" i="27"/>
  <c r="Z33" i="27"/>
  <c r="M50" i="27"/>
  <c r="N50" i="27"/>
  <c r="Z75" i="27"/>
  <c r="Y75" i="27"/>
  <c r="E109" i="30"/>
  <c r="L10" i="30"/>
  <c r="L109" i="30" s="1"/>
  <c r="I109" i="30" s="1"/>
  <c r="I112" i="30"/>
  <c r="J116" i="6"/>
  <c r="L116" i="6"/>
  <c r="Y17" i="32"/>
  <c r="Z17" i="32"/>
  <c r="Z13" i="32"/>
  <c r="L115" i="32"/>
  <c r="N115" i="32" s="1"/>
  <c r="Y13" i="32"/>
  <c r="J112" i="32"/>
  <c r="J116" i="32"/>
  <c r="J115" i="32"/>
  <c r="J117" i="32"/>
  <c r="M50" i="32"/>
  <c r="N50" i="32"/>
  <c r="L6" i="32"/>
  <c r="I111" i="8"/>
  <c r="J113" i="8"/>
  <c r="L113" i="8"/>
  <c r="J116" i="8"/>
  <c r="L116" i="8"/>
  <c r="J111" i="12"/>
  <c r="J114" i="12"/>
  <c r="L114" i="12" s="1"/>
  <c r="I111" i="14"/>
  <c r="I114" i="14"/>
  <c r="K114" i="14"/>
  <c r="K117" i="16"/>
  <c r="M117" i="16"/>
  <c r="K118" i="16"/>
  <c r="M118" i="16"/>
  <c r="K119" i="16"/>
  <c r="M119" i="16"/>
  <c r="L114" i="18"/>
  <c r="N114" i="18"/>
  <c r="L117" i="18"/>
  <c r="N117" i="18"/>
  <c r="L119" i="18"/>
  <c r="N119" i="18"/>
  <c r="O51" i="18"/>
  <c r="J111" i="20"/>
  <c r="J115" i="20" s="1"/>
  <c r="J114" i="20"/>
  <c r="L114" i="20"/>
  <c r="L109" i="22"/>
  <c r="N109" i="22"/>
  <c r="L6" i="22"/>
  <c r="Y22" i="22"/>
  <c r="N31" i="22"/>
  <c r="Y34" i="22"/>
  <c r="Z34" i="22"/>
  <c r="N39" i="22"/>
  <c r="Y52" i="22"/>
  <c r="Z52" i="22"/>
  <c r="Y60" i="22"/>
  <c r="Z60" i="22"/>
  <c r="N65" i="22"/>
  <c r="L18" i="23"/>
  <c r="L22" i="23" s="1"/>
  <c r="L21" i="23"/>
  <c r="N21" i="23"/>
  <c r="L24" i="23"/>
  <c r="N24" i="23"/>
  <c r="L35" i="20"/>
  <c r="M25" i="20"/>
  <c r="M13" i="20"/>
  <c r="L14" i="8"/>
  <c r="L109" i="8" s="1"/>
  <c r="I112" i="8" s="1"/>
  <c r="M24" i="8"/>
  <c r="M13" i="8"/>
  <c r="M109" i="8"/>
  <c r="L11" i="12"/>
  <c r="L109" i="12"/>
  <c r="M71" i="14"/>
  <c r="M25" i="14"/>
  <c r="M10" i="14"/>
  <c r="L119" i="24"/>
  <c r="N119" i="24" s="1"/>
  <c r="K112" i="24"/>
  <c r="M112" i="24" s="1"/>
  <c r="Z60" i="24"/>
  <c r="Z49" i="24"/>
  <c r="Y49" i="24"/>
  <c r="K115" i="24"/>
  <c r="M115" i="24" s="1"/>
  <c r="K114" i="24"/>
  <c r="M114" i="24" s="1"/>
  <c r="K118" i="24"/>
  <c r="M118" i="24" s="1"/>
  <c r="K117" i="24"/>
  <c r="M117" i="24" s="1"/>
  <c r="K119" i="24"/>
  <c r="M119" i="24" s="1"/>
  <c r="Y75" i="24"/>
  <c r="Z75" i="24"/>
  <c r="I110" i="24"/>
  <c r="J114" i="24"/>
  <c r="J115" i="24"/>
  <c r="J117" i="24"/>
  <c r="J118" i="24"/>
  <c r="E110" i="24"/>
  <c r="O83" i="24"/>
  <c r="O23" i="24"/>
  <c r="M23" i="24"/>
  <c r="N23" i="24"/>
  <c r="Z23" i="24"/>
  <c r="Y23" i="24"/>
  <c r="O39" i="24"/>
  <c r="M39" i="24"/>
  <c r="N39" i="24"/>
  <c r="Z39" i="24"/>
  <c r="Y39" i="24"/>
  <c r="Z103" i="24"/>
  <c r="Z104" i="24"/>
  <c r="Z106" i="24"/>
  <c r="Y106" i="24"/>
  <c r="Y108" i="24"/>
  <c r="Z108" i="24"/>
  <c r="E110" i="27"/>
  <c r="J112" i="27"/>
  <c r="J116" i="27" s="1"/>
  <c r="Y47" i="27"/>
  <c r="Z47" i="27"/>
  <c r="M73" i="27"/>
  <c r="Y89" i="27"/>
  <c r="Z89" i="27"/>
  <c r="Y92" i="27"/>
  <c r="Z92" i="27"/>
  <c r="M104" i="27"/>
  <c r="M32" i="30"/>
  <c r="M109" i="30" s="1"/>
  <c r="J112" i="30" s="1"/>
  <c r="F109" i="30"/>
  <c r="L74" i="14"/>
  <c r="L66" i="14"/>
  <c r="L52" i="14"/>
  <c r="M64" i="14"/>
  <c r="M48" i="14"/>
  <c r="M33" i="14"/>
  <c r="M21" i="14"/>
  <c r="Z56" i="24"/>
  <c r="N34" i="24"/>
  <c r="Y47" i="24"/>
  <c r="Z47" i="24"/>
  <c r="Z11" i="24"/>
  <c r="L117" i="24"/>
  <c r="N117" i="24" s="1"/>
  <c r="L115" i="24"/>
  <c r="N115" i="24" s="1"/>
  <c r="N44" i="24"/>
  <c r="Z38" i="24"/>
  <c r="J118" i="27"/>
  <c r="J117" i="27"/>
  <c r="J115" i="27"/>
  <c r="Y20" i="27"/>
  <c r="Z20" i="27"/>
  <c r="Y58" i="27"/>
  <c r="Z58" i="27"/>
  <c r="N67" i="27"/>
  <c r="N73" i="27"/>
  <c r="J113" i="6"/>
  <c r="L113" i="6"/>
  <c r="J111" i="6"/>
  <c r="I116" i="6"/>
  <c r="K116" i="6" s="1"/>
  <c r="X108" i="30"/>
  <c r="X100" i="30"/>
  <c r="X92" i="30"/>
  <c r="W80" i="30"/>
  <c r="X80" i="30"/>
  <c r="W64" i="30"/>
  <c r="X64" i="30"/>
  <c r="X60" i="30"/>
  <c r="X52" i="30"/>
  <c r="X48" i="30"/>
  <c r="W48" i="30"/>
  <c r="X44" i="30"/>
  <c r="W44" i="30"/>
  <c r="X36" i="30"/>
  <c r="W32" i="30"/>
  <c r="X32" i="30"/>
  <c r="W27" i="30"/>
  <c r="X27" i="30"/>
  <c r="W19" i="30"/>
  <c r="X19" i="30"/>
  <c r="X15" i="30"/>
  <c r="I110" i="32"/>
  <c r="M23" i="32"/>
  <c r="O23" i="32"/>
  <c r="O24" i="32"/>
  <c r="G110" i="32"/>
  <c r="Y31" i="32"/>
  <c r="Z31" i="32"/>
  <c r="O34" i="32"/>
  <c r="N38" i="32"/>
  <c r="M38" i="32"/>
  <c r="Y47" i="32"/>
  <c r="Z47" i="32"/>
  <c r="Z56" i="32"/>
  <c r="Y56" i="32"/>
  <c r="I110" i="34"/>
  <c r="M13" i="2"/>
  <c r="M109" i="2" s="1"/>
  <c r="L29" i="14"/>
  <c r="L17" i="14"/>
  <c r="L59" i="14"/>
  <c r="M70" i="14"/>
  <c r="M51" i="14"/>
  <c r="M36" i="14"/>
  <c r="M24" i="14"/>
  <c r="Z74" i="24"/>
  <c r="N11" i="24"/>
  <c r="L6" i="24"/>
  <c r="Y22" i="24"/>
  <c r="Z58" i="24"/>
  <c r="Z99" i="24"/>
  <c r="Y96" i="24"/>
  <c r="Z107" i="24"/>
  <c r="N15" i="24"/>
  <c r="F110" i="24"/>
  <c r="J119" i="24"/>
  <c r="J112" i="24"/>
  <c r="J116" i="24"/>
  <c r="O51" i="24"/>
  <c r="N94" i="24"/>
  <c r="Y95" i="24"/>
  <c r="Z95" i="24"/>
  <c r="K115" i="27"/>
  <c r="M115" i="27"/>
  <c r="K118" i="27"/>
  <c r="M118" i="27"/>
  <c r="N52" i="27"/>
  <c r="N92" i="27"/>
  <c r="H109" i="30"/>
  <c r="J114" i="6"/>
  <c r="L114" i="6" s="1"/>
  <c r="L15" i="6"/>
  <c r="L109" i="6" s="1"/>
  <c r="L20" i="6"/>
  <c r="E109" i="6"/>
  <c r="W107" i="30"/>
  <c r="X107" i="30"/>
  <c r="X103" i="30"/>
  <c r="W103" i="30"/>
  <c r="X95" i="30"/>
  <c r="W95" i="30"/>
  <c r="W87" i="30"/>
  <c r="X87" i="30"/>
  <c r="W71" i="30"/>
  <c r="X71" i="30"/>
  <c r="W67" i="30"/>
  <c r="X67" i="30"/>
  <c r="W63" i="30"/>
  <c r="X63" i="30"/>
  <c r="X59" i="30"/>
  <c r="W59" i="30"/>
  <c r="W43" i="30"/>
  <c r="X43" i="30"/>
  <c r="W35" i="30"/>
  <c r="X35" i="30"/>
  <c r="J118" i="30"/>
  <c r="L118" i="30"/>
  <c r="K117" i="32"/>
  <c r="M117" i="32"/>
  <c r="Y20" i="32"/>
  <c r="Z20" i="32"/>
  <c r="M44" i="14"/>
  <c r="M17" i="14"/>
  <c r="Y12" i="24"/>
  <c r="Z12" i="24"/>
  <c r="Z34" i="24"/>
  <c r="N21" i="24"/>
  <c r="Z46" i="24"/>
  <c r="N45" i="24"/>
  <c r="Y70" i="24"/>
  <c r="Z70" i="24"/>
  <c r="Z30" i="24"/>
  <c r="N18" i="27"/>
  <c r="Z57" i="27"/>
  <c r="J118" i="6"/>
  <c r="L118" i="6" s="1"/>
  <c r="J117" i="6"/>
  <c r="L117" i="6"/>
  <c r="E110" i="32"/>
  <c r="J114" i="32"/>
  <c r="M14" i="32"/>
  <c r="N14" i="32"/>
  <c r="O14" i="32"/>
  <c r="L117" i="32"/>
  <c r="N117" i="32"/>
  <c r="Z37" i="32"/>
  <c r="Y37" i="32"/>
  <c r="O50" i="32"/>
  <c r="O66" i="32"/>
  <c r="M66" i="32"/>
  <c r="N69" i="32"/>
  <c r="M69" i="32"/>
  <c r="Z74" i="32"/>
  <c r="Y74" i="32"/>
  <c r="O79" i="32"/>
  <c r="M79" i="32"/>
  <c r="N79" i="32"/>
  <c r="M86" i="32"/>
  <c r="O86" i="32"/>
  <c r="Z97" i="32"/>
  <c r="Y97" i="32"/>
  <c r="Y106" i="32"/>
  <c r="Z106" i="32"/>
  <c r="M12" i="34"/>
  <c r="H110" i="34"/>
  <c r="L6" i="34"/>
  <c r="L117" i="34"/>
  <c r="N117" i="34"/>
  <c r="L115" i="34"/>
  <c r="N115" i="34" s="1"/>
  <c r="L112" i="34"/>
  <c r="L116" i="34" s="1"/>
  <c r="Y12" i="34"/>
  <c r="L114" i="34"/>
  <c r="N114" i="34" s="1"/>
  <c r="L119" i="34"/>
  <c r="N119" i="34"/>
  <c r="Z12" i="34"/>
  <c r="K118" i="34"/>
  <c r="M118" i="34"/>
  <c r="K112" i="34"/>
  <c r="M112" i="34" s="1"/>
  <c r="O14" i="34"/>
  <c r="O18" i="34"/>
  <c r="O29" i="34"/>
  <c r="O36" i="34"/>
  <c r="O73" i="34"/>
  <c r="G110" i="34"/>
  <c r="J119" i="34"/>
  <c r="J114" i="34"/>
  <c r="J112" i="34"/>
  <c r="J116" i="34"/>
  <c r="Y23" i="34"/>
  <c r="Z23" i="34"/>
  <c r="Z36" i="34"/>
  <c r="Y36" i="34"/>
  <c r="Z46" i="34"/>
  <c r="Y46" i="34"/>
  <c r="Y55" i="34"/>
  <c r="Z55" i="34"/>
  <c r="L111" i="46"/>
  <c r="I111" i="6"/>
  <c r="I111" i="30"/>
  <c r="J114" i="48"/>
  <c r="L114" i="48" s="1"/>
  <c r="I113" i="48"/>
  <c r="K113" i="48"/>
  <c r="I117" i="48"/>
  <c r="K117" i="48" s="1"/>
  <c r="I114" i="47"/>
  <c r="K114" i="47" s="1"/>
  <c r="I111" i="47"/>
  <c r="I115" i="47" s="1"/>
  <c r="K115" i="47" s="1"/>
  <c r="J118" i="47"/>
  <c r="L118" i="47" s="1"/>
  <c r="J111" i="44"/>
  <c r="J115" i="44" s="1"/>
  <c r="J6" i="46"/>
  <c r="I113" i="46"/>
  <c r="K113" i="46"/>
  <c r="I116" i="46"/>
  <c r="K116" i="46" s="1"/>
  <c r="I118" i="42"/>
  <c r="K118" i="42"/>
  <c r="J114" i="44"/>
  <c r="L114" i="44" s="1"/>
  <c r="K109" i="40"/>
  <c r="M109" i="40" s="1"/>
  <c r="J109" i="40"/>
  <c r="F105" i="40"/>
  <c r="I111" i="43"/>
  <c r="L109" i="40"/>
  <c r="N109" i="40"/>
  <c r="L112" i="40"/>
  <c r="N112" i="40"/>
  <c r="O52" i="32"/>
  <c r="H110" i="32"/>
  <c r="J119" i="32"/>
  <c r="N12" i="32"/>
  <c r="Z12" i="32"/>
  <c r="O13" i="32"/>
  <c r="O16" i="32"/>
  <c r="O25" i="32"/>
  <c r="O39" i="32"/>
  <c r="O41" i="32"/>
  <c r="O61" i="32"/>
  <c r="O67" i="32"/>
  <c r="O68" i="32"/>
  <c r="O69" i="32"/>
  <c r="O82" i="32"/>
  <c r="O84" i="32"/>
  <c r="Z26" i="32"/>
  <c r="Y34" i="32"/>
  <c r="Z34" i="32"/>
  <c r="N39" i="32"/>
  <c r="Z42" i="32"/>
  <c r="Y50" i="32"/>
  <c r="Z50" i="32"/>
  <c r="M82" i="32"/>
  <c r="Z87" i="32"/>
  <c r="Z89" i="32"/>
  <c r="Z105" i="32"/>
  <c r="Y105" i="32"/>
  <c r="F110" i="34"/>
  <c r="J117" i="34"/>
  <c r="N36" i="34"/>
  <c r="Y41" i="34"/>
  <c r="Z41" i="34"/>
  <c r="Z44" i="34"/>
  <c r="Y60" i="34"/>
  <c r="Z60" i="34"/>
  <c r="N88" i="34"/>
  <c r="N97" i="34"/>
  <c r="Y11" i="40"/>
  <c r="L110" i="40"/>
  <c r="N110" i="40" s="1"/>
  <c r="L113" i="40"/>
  <c r="N113" i="40"/>
  <c r="Z15" i="40"/>
  <c r="M57" i="40"/>
  <c r="N57" i="40"/>
  <c r="M75" i="40"/>
  <c r="N75" i="40"/>
  <c r="O75" i="40"/>
  <c r="I113" i="43"/>
  <c r="K113" i="43"/>
  <c r="I116" i="43"/>
  <c r="K116" i="43" s="1"/>
  <c r="W42" i="43"/>
  <c r="J118" i="43"/>
  <c r="L118" i="43" s="1"/>
  <c r="J116" i="43"/>
  <c r="L116" i="43"/>
  <c r="J113" i="43"/>
  <c r="L113" i="43" s="1"/>
  <c r="X42" i="43"/>
  <c r="M10" i="44"/>
  <c r="G109" i="44"/>
  <c r="O109" i="44" s="1"/>
  <c r="X77" i="44"/>
  <c r="W77" i="44"/>
  <c r="X93" i="44"/>
  <c r="W93" i="44"/>
  <c r="I114" i="6"/>
  <c r="K114" i="6"/>
  <c r="M21" i="6"/>
  <c r="M109" i="6" s="1"/>
  <c r="I114" i="30"/>
  <c r="K114" i="30"/>
  <c r="J117" i="30"/>
  <c r="L117" i="30" s="1"/>
  <c r="I114" i="48"/>
  <c r="K114" i="48"/>
  <c r="X83" i="48"/>
  <c r="G109" i="48"/>
  <c r="L14" i="48"/>
  <c r="X107" i="46"/>
  <c r="X91" i="46"/>
  <c r="J117" i="46"/>
  <c r="L117" i="46" s="1"/>
  <c r="J116" i="46"/>
  <c r="L116" i="46"/>
  <c r="X44" i="47"/>
  <c r="J113" i="40"/>
  <c r="E109" i="42"/>
  <c r="N67" i="40"/>
  <c r="Z81" i="40"/>
  <c r="X31" i="43"/>
  <c r="J118" i="32"/>
  <c r="N51" i="34"/>
  <c r="N52" i="32"/>
  <c r="Z35" i="32"/>
  <c r="Z31" i="34"/>
  <c r="Z67" i="40"/>
  <c r="N38" i="40"/>
  <c r="Z93" i="34"/>
  <c r="N73" i="34"/>
  <c r="N64" i="40"/>
  <c r="K119" i="32"/>
  <c r="M119" i="32" s="1"/>
  <c r="Z11" i="32"/>
  <c r="K118" i="32"/>
  <c r="M118" i="32"/>
  <c r="K115" i="32"/>
  <c r="M115" i="32"/>
  <c r="K112" i="32"/>
  <c r="Z14" i="32"/>
  <c r="N36" i="32"/>
  <c r="Z54" i="32"/>
  <c r="Z57" i="32"/>
  <c r="Z69" i="32"/>
  <c r="N87" i="32"/>
  <c r="M87" i="32"/>
  <c r="Z92" i="32"/>
  <c r="Y92" i="32"/>
  <c r="Z95" i="32"/>
  <c r="Y95" i="32"/>
  <c r="Z99" i="32"/>
  <c r="Z108" i="32"/>
  <c r="K115" i="34"/>
  <c r="M115" i="34"/>
  <c r="N21" i="34"/>
  <c r="Z54" i="34"/>
  <c r="M21" i="40"/>
  <c r="O21" i="40"/>
  <c r="O105" i="40" s="1"/>
  <c r="L108" i="40" s="1"/>
  <c r="O38" i="40"/>
  <c r="O41" i="40"/>
  <c r="M25" i="40"/>
  <c r="N25" i="40"/>
  <c r="M41" i="40"/>
  <c r="X19" i="48"/>
  <c r="J111" i="48"/>
  <c r="J115" i="48" s="1"/>
  <c r="W19" i="48"/>
  <c r="P25" i="51"/>
  <c r="N25" i="51"/>
  <c r="O25" i="51"/>
  <c r="Y91" i="34"/>
  <c r="Z91" i="34"/>
  <c r="Y80" i="40"/>
  <c r="Z80" i="40"/>
  <c r="G109" i="43"/>
  <c r="M29" i="43"/>
  <c r="M37" i="43"/>
  <c r="M109" i="43"/>
  <c r="J112" i="43" s="1"/>
  <c r="L13" i="44"/>
  <c r="E109" i="44"/>
  <c r="W16" i="44"/>
  <c r="X16" i="44"/>
  <c r="J118" i="44"/>
  <c r="L118" i="44" s="1"/>
  <c r="X30" i="46"/>
  <c r="I111" i="46"/>
  <c r="M32" i="46"/>
  <c r="F109" i="46"/>
  <c r="L16" i="47"/>
  <c r="L30" i="47"/>
  <c r="E109" i="47"/>
  <c r="W37" i="47"/>
  <c r="X37" i="47"/>
  <c r="I117" i="47"/>
  <c r="K117" i="47" s="1"/>
  <c r="I113" i="47"/>
  <c r="K113" i="47" s="1"/>
  <c r="W104" i="47"/>
  <c r="X104" i="47"/>
  <c r="W63" i="48"/>
  <c r="X63" i="48"/>
  <c r="W73" i="48"/>
  <c r="X73" i="48"/>
  <c r="M118" i="51"/>
  <c r="O114" i="51"/>
  <c r="J113" i="48"/>
  <c r="L113" i="48" s="1"/>
  <c r="J117" i="48"/>
  <c r="L117" i="48"/>
  <c r="I116" i="48"/>
  <c r="K116" i="48" s="1"/>
  <c r="J117" i="47"/>
  <c r="L117" i="47" s="1"/>
  <c r="J113" i="46"/>
  <c r="L113" i="46"/>
  <c r="G109" i="47"/>
  <c r="I114" i="46"/>
  <c r="K114" i="46"/>
  <c r="E109" i="46"/>
  <c r="W83" i="46"/>
  <c r="J116" i="44"/>
  <c r="L116" i="44"/>
  <c r="J114" i="40"/>
  <c r="J117" i="44"/>
  <c r="L117" i="44"/>
  <c r="F109" i="42"/>
  <c r="E109" i="41"/>
  <c r="L107" i="40"/>
  <c r="L114" i="40"/>
  <c r="N114" i="40"/>
  <c r="F109" i="41"/>
  <c r="L6" i="40"/>
  <c r="Z65" i="34"/>
  <c r="L112" i="32"/>
  <c r="Y12" i="32"/>
  <c r="L119" i="32"/>
  <c r="N119" i="32"/>
  <c r="L114" i="32"/>
  <c r="N114" i="32"/>
  <c r="N23" i="32"/>
  <c r="Z52" i="32"/>
  <c r="Z55" i="32"/>
  <c r="M61" i="32"/>
  <c r="Z75" i="32"/>
  <c r="Y75" i="32"/>
  <c r="Y77" i="32"/>
  <c r="Z77" i="32"/>
  <c r="Z102" i="32"/>
  <c r="Z103" i="32"/>
  <c r="Y103" i="32"/>
  <c r="E110" i="34"/>
  <c r="Z13" i="34"/>
  <c r="M12" i="40"/>
  <c r="H105" i="40"/>
  <c r="Y14" i="40"/>
  <c r="Z14" i="40"/>
  <c r="K112" i="40"/>
  <c r="M112" i="40" s="1"/>
  <c r="K114" i="40"/>
  <c r="M114" i="40" s="1"/>
  <c r="M31" i="40"/>
  <c r="N31" i="40"/>
  <c r="N105" i="40"/>
  <c r="K108" i="40" s="1"/>
  <c r="I111" i="41"/>
  <c r="X10" i="41"/>
  <c r="W19" i="41"/>
  <c r="J111" i="41"/>
  <c r="W36" i="41"/>
  <c r="X36" i="41"/>
  <c r="X13" i="42"/>
  <c r="I117" i="42"/>
  <c r="K117" i="42" s="1"/>
  <c r="I114" i="42"/>
  <c r="K114" i="42"/>
  <c r="W27" i="42"/>
  <c r="J116" i="42"/>
  <c r="L116" i="42" s="1"/>
  <c r="J113" i="42"/>
  <c r="L113" i="42"/>
  <c r="J118" i="42"/>
  <c r="L118" i="42" s="1"/>
  <c r="X27" i="42"/>
  <c r="W30" i="42"/>
  <c r="X30" i="42"/>
  <c r="W32" i="42"/>
  <c r="X32" i="42"/>
  <c r="W43" i="43"/>
  <c r="X43" i="43"/>
  <c r="X49" i="43"/>
  <c r="W49" i="43"/>
  <c r="X50" i="48"/>
  <c r="W50" i="48"/>
  <c r="W56" i="48"/>
  <c r="X56" i="48"/>
  <c r="L88" i="54"/>
  <c r="L89" i="54"/>
  <c r="L90" i="54" s="1"/>
  <c r="L91" i="54" s="1"/>
  <c r="L92" i="54" s="1"/>
  <c r="L93" i="54" s="1"/>
  <c r="L94" i="54" s="1"/>
  <c r="L95" i="54" s="1"/>
  <c r="L96" i="54" s="1"/>
  <c r="L97" i="54" s="1"/>
  <c r="L98" i="54" s="1"/>
  <c r="L99" i="54" s="1"/>
  <c r="L100" i="54" s="1"/>
  <c r="L101" i="54" s="1"/>
  <c r="L102" i="54" s="1"/>
  <c r="L103" i="54" s="1"/>
  <c r="L104" i="54" s="1"/>
  <c r="L105" i="54" s="1"/>
  <c r="L106" i="54" s="1"/>
  <c r="L107" i="54" s="1"/>
  <c r="L108" i="54" s="1"/>
  <c r="L109" i="54" s="1"/>
  <c r="L13" i="41"/>
  <c r="L109" i="41" s="1"/>
  <c r="I112" i="41" s="1"/>
  <c r="L25" i="41"/>
  <c r="L30" i="41"/>
  <c r="M13" i="41"/>
  <c r="M109" i="41" s="1"/>
  <c r="J112" i="41" s="1"/>
  <c r="W18" i="41"/>
  <c r="W24" i="41"/>
  <c r="W32" i="41"/>
  <c r="X32" i="41"/>
  <c r="W44" i="41"/>
  <c r="X44" i="41"/>
  <c r="W46" i="41"/>
  <c r="X46" i="41"/>
  <c r="W48" i="41"/>
  <c r="X48" i="41"/>
  <c r="W50" i="41"/>
  <c r="X50" i="41"/>
  <c r="W52" i="41"/>
  <c r="X52" i="41"/>
  <c r="W54" i="41"/>
  <c r="X54" i="41"/>
  <c r="W56" i="41"/>
  <c r="X56" i="41"/>
  <c r="W58" i="41"/>
  <c r="X58" i="41"/>
  <c r="W60" i="41"/>
  <c r="X60" i="41"/>
  <c r="W62" i="41"/>
  <c r="X62" i="41"/>
  <c r="W64" i="41"/>
  <c r="X64" i="41"/>
  <c r="W66" i="41"/>
  <c r="X66" i="41"/>
  <c r="W68" i="41"/>
  <c r="X68" i="41"/>
  <c r="W70" i="41"/>
  <c r="X70" i="41"/>
  <c r="W72" i="41"/>
  <c r="X72" i="41"/>
  <c r="W74" i="41"/>
  <c r="X74" i="41"/>
  <c r="W76" i="41"/>
  <c r="X76" i="41"/>
  <c r="W78" i="41"/>
  <c r="X78" i="41"/>
  <c r="W80" i="41"/>
  <c r="X80" i="41"/>
  <c r="W82" i="41"/>
  <c r="X82" i="41"/>
  <c r="W84" i="41"/>
  <c r="X84" i="41"/>
  <c r="W86" i="41"/>
  <c r="X86" i="41"/>
  <c r="W88" i="41"/>
  <c r="X88" i="41"/>
  <c r="W90" i="41"/>
  <c r="X90" i="41"/>
  <c r="W92" i="41"/>
  <c r="X92" i="41"/>
  <c r="W94" i="41"/>
  <c r="X94" i="41"/>
  <c r="W96" i="41"/>
  <c r="X96" i="41"/>
  <c r="W98" i="41"/>
  <c r="X98" i="41"/>
  <c r="W100" i="41"/>
  <c r="X100" i="41"/>
  <c r="W102" i="41"/>
  <c r="X102" i="41"/>
  <c r="W104" i="41"/>
  <c r="X104" i="41"/>
  <c r="W106" i="41"/>
  <c r="X106" i="41"/>
  <c r="W108" i="41"/>
  <c r="X108" i="41"/>
  <c r="W22" i="42"/>
  <c r="X22" i="42"/>
  <c r="L29" i="42"/>
  <c r="X29" i="42"/>
  <c r="M33" i="42"/>
  <c r="X35" i="42"/>
  <c r="G109" i="42"/>
  <c r="W29" i="43"/>
  <c r="X29" i="43"/>
  <c r="X33" i="43"/>
  <c r="W44" i="43"/>
  <c r="X44" i="43"/>
  <c r="X46" i="43"/>
  <c r="W46" i="43"/>
  <c r="W48" i="43"/>
  <c r="X48" i="43"/>
  <c r="W52" i="43"/>
  <c r="X52" i="43"/>
  <c r="W54" i="43"/>
  <c r="X54" i="43"/>
  <c r="W56" i="43"/>
  <c r="X56" i="43"/>
  <c r="W58" i="43"/>
  <c r="X58" i="43"/>
  <c r="W60" i="43"/>
  <c r="X60" i="43"/>
  <c r="W62" i="43"/>
  <c r="X62" i="43"/>
  <c r="W64" i="43"/>
  <c r="X64" i="43"/>
  <c r="W66" i="43"/>
  <c r="X66" i="43"/>
  <c r="W68" i="43"/>
  <c r="X68" i="43"/>
  <c r="W70" i="43"/>
  <c r="X70" i="43"/>
  <c r="W72" i="43"/>
  <c r="X72" i="43"/>
  <c r="W74" i="43"/>
  <c r="X74" i="43"/>
  <c r="W76" i="43"/>
  <c r="X76" i="43"/>
  <c r="W78" i="43"/>
  <c r="X78" i="43"/>
  <c r="W80" i="43"/>
  <c r="X80" i="43"/>
  <c r="W82" i="43"/>
  <c r="X82" i="43"/>
  <c r="W84" i="43"/>
  <c r="X84" i="43"/>
  <c r="W86" i="43"/>
  <c r="X86" i="43"/>
  <c r="W88" i="43"/>
  <c r="X88" i="43"/>
  <c r="W90" i="43"/>
  <c r="X90" i="43"/>
  <c r="W92" i="43"/>
  <c r="X92" i="43"/>
  <c r="W94" i="43"/>
  <c r="X94" i="43"/>
  <c r="W96" i="43"/>
  <c r="X96" i="43"/>
  <c r="W98" i="43"/>
  <c r="X98" i="43"/>
  <c r="W100" i="43"/>
  <c r="X100" i="43"/>
  <c r="W102" i="43"/>
  <c r="X102" i="43"/>
  <c r="W104" i="43"/>
  <c r="X104" i="43"/>
  <c r="X20" i="44"/>
  <c r="X85" i="44"/>
  <c r="W85" i="44"/>
  <c r="X101" i="44"/>
  <c r="W101" i="44"/>
  <c r="L12" i="46"/>
  <c r="X76" i="46"/>
  <c r="W76" i="46"/>
  <c r="M16" i="47"/>
  <c r="X55" i="47"/>
  <c r="W55" i="47"/>
  <c r="X75" i="47"/>
  <c r="W75" i="47"/>
  <c r="W100" i="47"/>
  <c r="X100" i="47"/>
  <c r="W108" i="47"/>
  <c r="X108" i="47"/>
  <c r="X46" i="48"/>
  <c r="Z42" i="40"/>
  <c r="Y15" i="40"/>
  <c r="J115" i="34"/>
  <c r="N11" i="34"/>
  <c r="N110" i="34"/>
  <c r="K113" i="34" s="1"/>
  <c r="Y70" i="34"/>
  <c r="K114" i="34"/>
  <c r="M114" i="34"/>
  <c r="Y100" i="32"/>
  <c r="E105" i="40"/>
  <c r="W34" i="41"/>
  <c r="X34" i="41"/>
  <c r="W40" i="41"/>
  <c r="X40" i="41"/>
  <c r="G109" i="41"/>
  <c r="W14" i="42"/>
  <c r="X14" i="42"/>
  <c r="W16" i="42"/>
  <c r="X16" i="42"/>
  <c r="X23" i="42"/>
  <c r="L25" i="42"/>
  <c r="X36" i="42"/>
  <c r="W36" i="42"/>
  <c r="X14" i="43"/>
  <c r="X22" i="43"/>
  <c r="X36" i="43"/>
  <c r="X39" i="43"/>
  <c r="W39" i="43"/>
  <c r="J6" i="44"/>
  <c r="H109" i="44"/>
  <c r="P109" i="44"/>
  <c r="W12" i="44"/>
  <c r="X12" i="44"/>
  <c r="X89" i="44"/>
  <c r="W89" i="44"/>
  <c r="X105" i="44"/>
  <c r="W105" i="44"/>
  <c r="I117" i="44"/>
  <c r="K117" i="44"/>
  <c r="X12" i="46"/>
  <c r="W12" i="46"/>
  <c r="X18" i="46"/>
  <c r="W44" i="46"/>
  <c r="X44" i="46"/>
  <c r="W51" i="46"/>
  <c r="X51" i="46"/>
  <c r="W17" i="47"/>
  <c r="L37" i="47"/>
  <c r="X84" i="47"/>
  <c r="W84" i="47"/>
  <c r="W86" i="47"/>
  <c r="X86" i="47"/>
  <c r="X23" i="48"/>
  <c r="X26" i="48"/>
  <c r="X31" i="48"/>
  <c r="L53" i="48"/>
  <c r="L56" i="48"/>
  <c r="W38" i="41"/>
  <c r="X38" i="41"/>
  <c r="W42" i="41"/>
  <c r="X42" i="41"/>
  <c r="L13" i="42"/>
  <c r="L33" i="42"/>
  <c r="L109" i="42"/>
  <c r="I112" i="42" s="1"/>
  <c r="X15" i="42"/>
  <c r="W26" i="42"/>
  <c r="X26" i="42"/>
  <c r="M37" i="42"/>
  <c r="X40" i="42"/>
  <c r="W40" i="42"/>
  <c r="W12" i="43"/>
  <c r="X12" i="43"/>
  <c r="L18" i="44"/>
  <c r="X81" i="44"/>
  <c r="W81" i="44"/>
  <c r="X97" i="44"/>
  <c r="W97" i="44"/>
  <c r="X43" i="47"/>
  <c r="W43" i="47"/>
  <c r="W47" i="47"/>
  <c r="X47" i="47"/>
  <c r="W69" i="47"/>
  <c r="X69" i="47"/>
  <c r="W97" i="47"/>
  <c r="X97" i="47"/>
  <c r="W102" i="47"/>
  <c r="X102" i="47"/>
  <c r="W40" i="48"/>
  <c r="X40" i="48"/>
  <c r="W60" i="48"/>
  <c r="X60" i="48"/>
  <c r="L120" i="51"/>
  <c r="N120" i="51"/>
  <c r="L116" i="51"/>
  <c r="N116" i="51"/>
  <c r="L117" i="51"/>
  <c r="N117" i="51"/>
  <c r="L114" i="51"/>
  <c r="L121" i="51"/>
  <c r="N121" i="51" s="1"/>
  <c r="P13" i="51"/>
  <c r="H111" i="51"/>
  <c r="K121" i="51"/>
  <c r="K114" i="51"/>
  <c r="K118" i="51"/>
  <c r="O15" i="51"/>
  <c r="G111" i="51"/>
  <c r="N19" i="51"/>
  <c r="O19" i="51"/>
  <c r="W77" i="48"/>
  <c r="X77" i="48"/>
  <c r="W96" i="48"/>
  <c r="X96" i="48"/>
  <c r="N64" i="51"/>
  <c r="P64" i="51"/>
  <c r="P93" i="51"/>
  <c r="N93" i="51"/>
  <c r="M11" i="53"/>
  <c r="H109" i="53"/>
  <c r="L118" i="53"/>
  <c r="N118" i="53"/>
  <c r="L113" i="53"/>
  <c r="N113" i="53" s="1"/>
  <c r="L111" i="53"/>
  <c r="K118" i="53"/>
  <c r="M118" i="53"/>
  <c r="K113" i="53"/>
  <c r="M113" i="53" s="1"/>
  <c r="K114" i="53"/>
  <c r="M114" i="53" s="1"/>
  <c r="K116" i="53"/>
  <c r="M116" i="53" s="1"/>
  <c r="K111" i="53"/>
  <c r="K117" i="53"/>
  <c r="M117" i="53" s="1"/>
  <c r="J114" i="53"/>
  <c r="J111" i="53"/>
  <c r="J115" i="53"/>
  <c r="M24" i="53"/>
  <c r="O24" i="53"/>
  <c r="N24" i="53"/>
  <c r="M71" i="53"/>
  <c r="N71" i="53"/>
  <c r="O89" i="53"/>
  <c r="M89" i="53"/>
  <c r="M93" i="53"/>
  <c r="O93" i="53"/>
  <c r="N93" i="53"/>
  <c r="R20" i="54"/>
  <c r="F110" i="54"/>
  <c r="Q48" i="54"/>
  <c r="S48" i="54"/>
  <c r="P136" i="54"/>
  <c r="Q137" i="54"/>
  <c r="R31" i="54"/>
  <c r="Q31" i="54"/>
  <c r="P115" i="54"/>
  <c r="R115" i="54"/>
  <c r="P122" i="54"/>
  <c r="R122" i="54" s="1"/>
  <c r="P114" i="54"/>
  <c r="R114" i="54" s="1"/>
  <c r="P112" i="54"/>
  <c r="P121" i="54" s="1"/>
  <c r="N114" i="54"/>
  <c r="Q114" i="54"/>
  <c r="E110" i="54"/>
  <c r="M115" i="54"/>
  <c r="M112" i="54"/>
  <c r="M121" i="54"/>
  <c r="Q97" i="54"/>
  <c r="R97" i="54"/>
  <c r="L80" i="58"/>
  <c r="P80" i="58"/>
  <c r="N80" i="58"/>
  <c r="R80" i="58"/>
  <c r="M80" i="58"/>
  <c r="Q80" i="58"/>
  <c r="N51" i="15"/>
  <c r="O51" i="15" s="1"/>
  <c r="N33" i="15"/>
  <c r="O33" i="15"/>
  <c r="N41" i="58"/>
  <c r="R41" i="58" s="1"/>
  <c r="L41" i="58"/>
  <c r="P41" i="58"/>
  <c r="M41" i="58"/>
  <c r="Q41" i="58" s="1"/>
  <c r="N78" i="15"/>
  <c r="O78" i="15"/>
  <c r="L29" i="58"/>
  <c r="P29" i="58" s="1"/>
  <c r="M29" i="58"/>
  <c r="Q29" i="58"/>
  <c r="N29" i="58"/>
  <c r="R29" i="58" s="1"/>
  <c r="I118" i="44"/>
  <c r="K118" i="44"/>
  <c r="M12" i="46"/>
  <c r="M109" i="46" s="1"/>
  <c r="X37" i="46"/>
  <c r="X57" i="46"/>
  <c r="W64" i="46"/>
  <c r="X70" i="46"/>
  <c r="W70" i="46"/>
  <c r="X73" i="46"/>
  <c r="W78" i="46"/>
  <c r="X78" i="46"/>
  <c r="M25" i="47"/>
  <c r="W27" i="47"/>
  <c r="X27" i="47"/>
  <c r="M51" i="47"/>
  <c r="L54" i="47"/>
  <c r="W58" i="47"/>
  <c r="X58" i="47"/>
  <c r="M62" i="47"/>
  <c r="L66" i="47"/>
  <c r="X79" i="47"/>
  <c r="W79" i="47"/>
  <c r="M88" i="47"/>
  <c r="M92" i="47"/>
  <c r="X98" i="47"/>
  <c r="X12" i="48"/>
  <c r="M46" i="48"/>
  <c r="W49" i="48"/>
  <c r="X54" i="48"/>
  <c r="M57" i="48"/>
  <c r="W58" i="48"/>
  <c r="X58" i="48"/>
  <c r="X59" i="48"/>
  <c r="M69" i="48"/>
  <c r="X85" i="48"/>
  <c r="X91" i="48"/>
  <c r="X102" i="48"/>
  <c r="L116" i="53"/>
  <c r="N116" i="53" s="1"/>
  <c r="L114" i="53"/>
  <c r="N114" i="53" s="1"/>
  <c r="J117" i="53"/>
  <c r="O73" i="51"/>
  <c r="G109" i="53"/>
  <c r="N14" i="53"/>
  <c r="N17" i="51"/>
  <c r="N29" i="51"/>
  <c r="N31" i="51"/>
  <c r="N34" i="51"/>
  <c r="N39" i="51"/>
  <c r="N42" i="51"/>
  <c r="N46" i="51"/>
  <c r="N61" i="51"/>
  <c r="N68" i="51"/>
  <c r="N69" i="51"/>
  <c r="N76" i="51"/>
  <c r="N82" i="51"/>
  <c r="M8" i="51"/>
  <c r="M119" i="51"/>
  <c r="M116" i="51"/>
  <c r="O116" i="51" s="1"/>
  <c r="P19" i="51"/>
  <c r="P31" i="51"/>
  <c r="J30" i="54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N123" i="54"/>
  <c r="Q123" i="54" s="1"/>
  <c r="S60" i="54"/>
  <c r="R60" i="54"/>
  <c r="Q60" i="54"/>
  <c r="M21" i="44"/>
  <c r="L13" i="46"/>
  <c r="X62" i="46"/>
  <c r="W62" i="46"/>
  <c r="X65" i="46"/>
  <c r="W90" i="46"/>
  <c r="X90" i="46"/>
  <c r="W98" i="46"/>
  <c r="X98" i="46"/>
  <c r="W106" i="46"/>
  <c r="X106" i="46"/>
  <c r="W11" i="47"/>
  <c r="X11" i="47"/>
  <c r="W21" i="47"/>
  <c r="X21" i="47"/>
  <c r="L48" i="47"/>
  <c r="X53" i="47"/>
  <c r="X62" i="47"/>
  <c r="W62" i="47"/>
  <c r="W66" i="47"/>
  <c r="X66" i="47"/>
  <c r="M73" i="47"/>
  <c r="X90" i="47"/>
  <c r="M18" i="48"/>
  <c r="M26" i="48"/>
  <c r="M41" i="48"/>
  <c r="M58" i="48"/>
  <c r="M61" i="48"/>
  <c r="M76" i="48"/>
  <c r="W88" i="48"/>
  <c r="X88" i="48"/>
  <c r="P73" i="51"/>
  <c r="P46" i="51"/>
  <c r="O69" i="51"/>
  <c r="P69" i="51"/>
  <c r="P82" i="51"/>
  <c r="M16" i="53"/>
  <c r="O16" i="53"/>
  <c r="N16" i="53"/>
  <c r="O44" i="53"/>
  <c r="M44" i="53"/>
  <c r="N44" i="53"/>
  <c r="N86" i="53"/>
  <c r="M86" i="53"/>
  <c r="K110" i="54"/>
  <c r="K132" i="54" s="1"/>
  <c r="D92" i="58"/>
  <c r="X93" i="48"/>
  <c r="X98" i="48"/>
  <c r="X104" i="48"/>
  <c r="F111" i="51"/>
  <c r="I111" i="51"/>
  <c r="P12" i="51"/>
  <c r="M117" i="51"/>
  <c r="O117" i="51" s="1"/>
  <c r="M121" i="51"/>
  <c r="O121" i="51"/>
  <c r="M120" i="51"/>
  <c r="O120" i="51" s="1"/>
  <c r="O24" i="51"/>
  <c r="O29" i="51"/>
  <c r="O64" i="51"/>
  <c r="O98" i="51"/>
  <c r="N32" i="53"/>
  <c r="M32" i="53"/>
  <c r="M47" i="53"/>
  <c r="O47" i="53"/>
  <c r="M61" i="53"/>
  <c r="O61" i="53"/>
  <c r="N64" i="53"/>
  <c r="Q52" i="54"/>
  <c r="R52" i="54"/>
  <c r="N58" i="58"/>
  <c r="R58" i="58"/>
  <c r="N74" i="15"/>
  <c r="O74" i="15"/>
  <c r="L58" i="58"/>
  <c r="P58" i="58"/>
  <c r="M58" i="58"/>
  <c r="Q58" i="58"/>
  <c r="P34" i="51"/>
  <c r="P76" i="51"/>
  <c r="J118" i="53"/>
  <c r="J113" i="53"/>
  <c r="M27" i="53"/>
  <c r="O27" i="53"/>
  <c r="O35" i="53"/>
  <c r="N35" i="53"/>
  <c r="M35" i="53"/>
  <c r="N69" i="53"/>
  <c r="M69" i="53"/>
  <c r="Q43" i="54"/>
  <c r="S43" i="54"/>
  <c r="Q28" i="54"/>
  <c r="R28" i="54"/>
  <c r="S28" i="54"/>
  <c r="K120" i="51"/>
  <c r="K116" i="51"/>
  <c r="K119" i="51"/>
  <c r="P42" i="51"/>
  <c r="P61" i="51"/>
  <c r="N23" i="53"/>
  <c r="N34" i="53"/>
  <c r="N39" i="53"/>
  <c r="N73" i="53"/>
  <c r="N85" i="53"/>
  <c r="N109" i="53"/>
  <c r="K109" i="53" s="1"/>
  <c r="S42" i="54"/>
  <c r="Q42" i="54"/>
  <c r="S84" i="54"/>
  <c r="N124" i="54"/>
  <c r="Q124" i="54" s="1"/>
  <c r="N122" i="54"/>
  <c r="Q122" i="54"/>
  <c r="N112" i="54"/>
  <c r="Q112" i="54" s="1"/>
  <c r="S86" i="54"/>
  <c r="Q25" i="54"/>
  <c r="R25" i="54"/>
  <c r="S50" i="54"/>
  <c r="R15" i="54"/>
  <c r="Q11" i="54"/>
  <c r="P6" i="54"/>
  <c r="S11" i="54"/>
  <c r="R11" i="54"/>
  <c r="Q26" i="54"/>
  <c r="R26" i="54"/>
  <c r="S31" i="54"/>
  <c r="Q14" i="54"/>
  <c r="R14" i="54"/>
  <c r="P123" i="54"/>
  <c r="R123" i="54"/>
  <c r="P124" i="54"/>
  <c r="R124" i="54" s="1"/>
  <c r="Q19" i="54"/>
  <c r="S19" i="54"/>
  <c r="Q37" i="54"/>
  <c r="S37" i="54"/>
  <c r="L81" i="58"/>
  <c r="P81" i="58" s="1"/>
  <c r="N99" i="15"/>
  <c r="O99" i="15" s="1"/>
  <c r="M81" i="58"/>
  <c r="Q81" i="58" s="1"/>
  <c r="N24" i="58"/>
  <c r="R24" i="58" s="1"/>
  <c r="N59" i="15"/>
  <c r="O59" i="15" s="1"/>
  <c r="L24" i="58"/>
  <c r="P24" i="58" s="1"/>
  <c r="H9" i="58"/>
  <c r="M13" i="60"/>
  <c r="G103" i="60"/>
  <c r="G100" i="60"/>
  <c r="G104" i="60"/>
  <c r="G106" i="60"/>
  <c r="G107" i="60"/>
  <c r="G102" i="60"/>
  <c r="P68" i="51"/>
  <c r="I109" i="53"/>
  <c r="O39" i="53"/>
  <c r="M85" i="53"/>
  <c r="O85" i="53"/>
  <c r="M122" i="54"/>
  <c r="M123" i="54"/>
  <c r="M114" i="54"/>
  <c r="F114" i="57"/>
  <c r="F118" i="57"/>
  <c r="F117" i="57"/>
  <c r="G116" i="57"/>
  <c r="H120" i="57"/>
  <c r="E112" i="57"/>
  <c r="D112" i="57"/>
  <c r="H9" i="57"/>
  <c r="N23" i="15"/>
  <c r="O23" i="15"/>
  <c r="M87" i="58"/>
  <c r="Q87" i="58" s="1"/>
  <c r="L87" i="58"/>
  <c r="P87" i="58"/>
  <c r="N81" i="58"/>
  <c r="R81" i="58" s="1"/>
  <c r="M24" i="58"/>
  <c r="Q24" i="58" s="1"/>
  <c r="S67" i="54"/>
  <c r="H119" i="57"/>
  <c r="G121" i="57"/>
  <c r="G114" i="57"/>
  <c r="G118" i="57"/>
  <c r="G119" i="57"/>
  <c r="M55" i="58"/>
  <c r="Q55" i="58" s="1"/>
  <c r="N55" i="58"/>
  <c r="R55" i="58" s="1"/>
  <c r="L60" i="58"/>
  <c r="P60" i="58" s="1"/>
  <c r="M60" i="58"/>
  <c r="Q60" i="58" s="1"/>
  <c r="N63" i="15"/>
  <c r="O63" i="15"/>
  <c r="M73" i="58"/>
  <c r="Q73" i="58" s="1"/>
  <c r="N84" i="15"/>
  <c r="O84" i="15"/>
  <c r="N43" i="58"/>
  <c r="R43" i="58" s="1"/>
  <c r="L43" i="58"/>
  <c r="P43" i="58" s="1"/>
  <c r="L54" i="58"/>
  <c r="P54" i="58" s="1"/>
  <c r="N54" i="58"/>
  <c r="R54" i="58" s="1"/>
  <c r="M54" i="58"/>
  <c r="Q54" i="58" s="1"/>
  <c r="N102" i="15"/>
  <c r="O102" i="15"/>
  <c r="L34" i="58"/>
  <c r="P34" i="58" s="1"/>
  <c r="N34" i="58"/>
  <c r="R34" i="58"/>
  <c r="N68" i="15"/>
  <c r="O68" i="15" s="1"/>
  <c r="F106" i="60"/>
  <c r="F100" i="60"/>
  <c r="F104" i="60"/>
  <c r="R56" i="54"/>
  <c r="R23" i="54"/>
  <c r="R46" i="54"/>
  <c r="R77" i="54"/>
  <c r="Q77" i="54"/>
  <c r="Q88" i="54"/>
  <c r="R88" i="54"/>
  <c r="G117" i="57"/>
  <c r="H116" i="57"/>
  <c r="F120" i="57"/>
  <c r="N70" i="15"/>
  <c r="O70" i="15"/>
  <c r="M63" i="58"/>
  <c r="Q63" i="58"/>
  <c r="N63" i="58"/>
  <c r="R63" i="58"/>
  <c r="N79" i="58"/>
  <c r="R79" i="58"/>
  <c r="M79" i="58"/>
  <c r="Q79" i="58"/>
  <c r="N76" i="15"/>
  <c r="O76" i="15"/>
  <c r="N98" i="15"/>
  <c r="O98" i="15"/>
  <c r="M74" i="58"/>
  <c r="Q74" i="58"/>
  <c r="N46" i="58"/>
  <c r="R46" i="58"/>
  <c r="N16" i="15"/>
  <c r="O16" i="15"/>
  <c r="L46" i="58"/>
  <c r="P46" i="58"/>
  <c r="M46" i="58"/>
  <c r="Q46" i="58"/>
  <c r="N83" i="15"/>
  <c r="O83" i="15" s="1"/>
  <c r="N44" i="58"/>
  <c r="R44" i="58"/>
  <c r="M13" i="58"/>
  <c r="N13" i="58"/>
  <c r="L13" i="58"/>
  <c r="N65" i="15"/>
  <c r="O65" i="15" s="1"/>
  <c r="M75" i="58"/>
  <c r="Q75" i="58" s="1"/>
  <c r="L75" i="58"/>
  <c r="P75" i="58" s="1"/>
  <c r="N44" i="15"/>
  <c r="O44" i="15" s="1"/>
  <c r="L65" i="58"/>
  <c r="P65" i="58"/>
  <c r="N49" i="58"/>
  <c r="R49" i="58" s="1"/>
  <c r="M49" i="58"/>
  <c r="Q49" i="58" s="1"/>
  <c r="N103" i="15"/>
  <c r="O103" i="15" s="1"/>
  <c r="E92" i="58"/>
  <c r="N81" i="15"/>
  <c r="O81" i="15" s="1"/>
  <c r="L82" i="58"/>
  <c r="P82" i="58"/>
  <c r="N25" i="60"/>
  <c r="R25" i="60" s="1"/>
  <c r="N38" i="60"/>
  <c r="R38" i="60"/>
  <c r="L38" i="60"/>
  <c r="P38" i="60" s="1"/>
  <c r="P97" i="60" s="1"/>
  <c r="M38" i="60"/>
  <c r="Q38" i="60"/>
  <c r="N68" i="60"/>
  <c r="R68" i="60" s="1"/>
  <c r="L68" i="60"/>
  <c r="P68" i="60"/>
  <c r="M23" i="60"/>
  <c r="Q23" i="60" s="1"/>
  <c r="L23" i="60"/>
  <c r="P23" i="60"/>
  <c r="N23" i="60"/>
  <c r="R23" i="60" s="1"/>
  <c r="H104" i="58"/>
  <c r="N73" i="15"/>
  <c r="O73" i="15"/>
  <c r="N52" i="58"/>
  <c r="R52" i="58" s="1"/>
  <c r="N37" i="15"/>
  <c r="O37" i="15" s="1"/>
  <c r="N39" i="58"/>
  <c r="R39" i="58" s="1"/>
  <c r="N86" i="15"/>
  <c r="O86" i="15"/>
  <c r="N30" i="58"/>
  <c r="R30" i="58" s="1"/>
  <c r="N11" i="15"/>
  <c r="O11" i="15" s="1"/>
  <c r="M27" i="58"/>
  <c r="Q27" i="58" s="1"/>
  <c r="L76" i="58"/>
  <c r="P76" i="58"/>
  <c r="N76" i="58"/>
  <c r="R76" i="58" s="1"/>
  <c r="F107" i="60"/>
  <c r="F102" i="60"/>
  <c r="F103" i="60"/>
  <c r="L14" i="60"/>
  <c r="P14" i="60"/>
  <c r="F105" i="60"/>
  <c r="N53" i="60"/>
  <c r="R53" i="60" s="1"/>
  <c r="L89" i="60"/>
  <c r="P89" i="60"/>
  <c r="M89" i="60"/>
  <c r="Q89" i="60" s="1"/>
  <c r="N65" i="60"/>
  <c r="R65" i="60" s="1"/>
  <c r="F119" i="57"/>
  <c r="F121" i="57"/>
  <c r="M88" i="58"/>
  <c r="Q88" i="58" s="1"/>
  <c r="L84" i="58"/>
  <c r="P84" i="58" s="1"/>
  <c r="N59" i="58"/>
  <c r="R59" i="58"/>
  <c r="N14" i="15"/>
  <c r="O14" i="15" s="1"/>
  <c r="M52" i="58"/>
  <c r="Q52" i="58" s="1"/>
  <c r="M39" i="58"/>
  <c r="Q39" i="58" s="1"/>
  <c r="N75" i="15"/>
  <c r="O75" i="15"/>
  <c r="N35" i="58"/>
  <c r="R35" i="58" s="1"/>
  <c r="N45" i="15"/>
  <c r="O45" i="15" s="1"/>
  <c r="N31" i="58"/>
  <c r="R31" i="58" s="1"/>
  <c r="D97" i="60"/>
  <c r="L13" i="60"/>
  <c r="H9" i="60"/>
  <c r="H100" i="60" s="1"/>
  <c r="H104" i="60"/>
  <c r="H103" i="60"/>
  <c r="H105" i="60"/>
  <c r="N13" i="60"/>
  <c r="H107" i="60"/>
  <c r="H106" i="60"/>
  <c r="L72" i="60"/>
  <c r="P72" i="60" s="1"/>
  <c r="M72" i="60"/>
  <c r="Q72" i="60"/>
  <c r="M54" i="60"/>
  <c r="Q54" i="60" s="1"/>
  <c r="L65" i="60"/>
  <c r="P65" i="60" s="1"/>
  <c r="M47" i="58"/>
  <c r="Q47" i="58" s="1"/>
  <c r="N28" i="15"/>
  <c r="O28" i="15"/>
  <c r="L15" i="60"/>
  <c r="P15" i="60" s="1"/>
  <c r="N15" i="60"/>
  <c r="R15" i="60"/>
  <c r="L54" i="60"/>
  <c r="P54" i="60" s="1"/>
  <c r="L90" i="58"/>
  <c r="P90" i="58"/>
  <c r="F101" i="58"/>
  <c r="F105" i="58" s="1"/>
  <c r="N51" i="60"/>
  <c r="R51" i="60" s="1"/>
  <c r="N48" i="60"/>
  <c r="R48" i="60" s="1"/>
  <c r="N54" i="60"/>
  <c r="R54" i="60"/>
  <c r="N80" i="60"/>
  <c r="R80" i="60" s="1"/>
  <c r="L90" i="60"/>
  <c r="P90" i="60"/>
  <c r="H101" i="58"/>
  <c r="H105" i="58" s="1"/>
  <c r="V13" i="58"/>
  <c r="L26" i="60"/>
  <c r="P26" i="60"/>
  <c r="N52" i="60"/>
  <c r="R52" i="60"/>
  <c r="N72" i="60"/>
  <c r="R72" i="60"/>
  <c r="G101" i="58"/>
  <c r="G105" i="58"/>
  <c r="X17" i="58"/>
  <c r="X21" i="58"/>
  <c r="X29" i="58"/>
  <c r="X33" i="58"/>
  <c r="X37" i="58"/>
  <c r="X45" i="58"/>
  <c r="X49" i="58"/>
  <c r="X53" i="58"/>
  <c r="X61" i="58"/>
  <c r="X65" i="58"/>
  <c r="X69" i="58"/>
  <c r="X77" i="58"/>
  <c r="X81" i="58"/>
  <c r="X13" i="58"/>
  <c r="W23" i="58"/>
  <c r="W27" i="58"/>
  <c r="W31" i="58"/>
  <c r="W39" i="58"/>
  <c r="W43" i="58"/>
  <c r="W47" i="58"/>
  <c r="W55" i="58"/>
  <c r="W59" i="58"/>
  <c r="W63" i="58"/>
  <c r="W71" i="58"/>
  <c r="W75" i="58"/>
  <c r="W79" i="58"/>
  <c r="X22" i="58"/>
  <c r="X26" i="58"/>
  <c r="X30" i="58"/>
  <c r="X38" i="58"/>
  <c r="X42" i="58"/>
  <c r="X46" i="58"/>
  <c r="X54" i="58"/>
  <c r="X58" i="58"/>
  <c r="X62" i="58"/>
  <c r="X70" i="58"/>
  <c r="X74" i="58"/>
  <c r="X78" i="58"/>
  <c r="W16" i="58"/>
  <c r="W20" i="58"/>
  <c r="W24" i="58"/>
  <c r="W32" i="58"/>
  <c r="W36" i="58"/>
  <c r="W40" i="58"/>
  <c r="W48" i="58"/>
  <c r="W52" i="58"/>
  <c r="W56" i="58"/>
  <c r="W64" i="58"/>
  <c r="W76" i="58"/>
  <c r="W13" i="58"/>
  <c r="X19" i="58"/>
  <c r="X23" i="58"/>
  <c r="X27" i="58"/>
  <c r="X35" i="58"/>
  <c r="X39" i="58"/>
  <c r="X43" i="58"/>
  <c r="X51" i="58"/>
  <c r="X55" i="58"/>
  <c r="X59" i="58"/>
  <c r="X67" i="58"/>
  <c r="X71" i="58"/>
  <c r="X75" i="58"/>
  <c r="X15" i="58"/>
  <c r="W17" i="58"/>
  <c r="W21" i="58"/>
  <c r="W29" i="58"/>
  <c r="W33" i="58"/>
  <c r="W37" i="58"/>
  <c r="W45" i="58"/>
  <c r="W49" i="58"/>
  <c r="W53" i="58"/>
  <c r="W61" i="58"/>
  <c r="W65" i="58"/>
  <c r="W69" i="58"/>
  <c r="W77" i="58"/>
  <c r="W81" i="58"/>
  <c r="X24" i="58"/>
  <c r="X32" i="58"/>
  <c r="X36" i="58"/>
  <c r="X40" i="58"/>
  <c r="X48" i="58"/>
  <c r="X52" i="58"/>
  <c r="X56" i="58"/>
  <c r="X64" i="58"/>
  <c r="X68" i="58"/>
  <c r="X72" i="58"/>
  <c r="X80" i="58"/>
  <c r="X16" i="58"/>
  <c r="W18" i="58"/>
  <c r="W26" i="58"/>
  <c r="W30" i="58"/>
  <c r="W34" i="58"/>
  <c r="W42" i="58"/>
  <c r="W46" i="58"/>
  <c r="W50" i="58"/>
  <c r="W58" i="58"/>
  <c r="W62" i="58"/>
  <c r="W66" i="58"/>
  <c r="W74" i="58"/>
  <c r="W78" i="58"/>
  <c r="W14" i="58"/>
  <c r="W72" i="58"/>
  <c r="W80" i="58"/>
  <c r="X20" i="58"/>
  <c r="J109" i="43"/>
  <c r="J119" i="43"/>
  <c r="L119" i="43"/>
  <c r="L105" i="40"/>
  <c r="L115" i="40"/>
  <c r="N115" i="40"/>
  <c r="I109" i="8"/>
  <c r="I119" i="8"/>
  <c r="K119" i="8" s="1"/>
  <c r="J16" i="23"/>
  <c r="J26" i="23"/>
  <c r="J112" i="12"/>
  <c r="J119" i="12"/>
  <c r="L119" i="12"/>
  <c r="K112" i="53"/>
  <c r="K119" i="53"/>
  <c r="M119" i="53" s="1"/>
  <c r="J108" i="22"/>
  <c r="J115" i="22"/>
  <c r="J112" i="8"/>
  <c r="J109" i="8"/>
  <c r="J119" i="8" s="1"/>
  <c r="L119" i="8"/>
  <c r="R13" i="58"/>
  <c r="L115" i="53"/>
  <c r="N115" i="53" s="1"/>
  <c r="N111" i="53"/>
  <c r="M109" i="53"/>
  <c r="M109" i="42"/>
  <c r="J112" i="42" s="1"/>
  <c r="I109" i="41"/>
  <c r="I119" i="41"/>
  <c r="K119" i="41" s="1"/>
  <c r="V56" i="51"/>
  <c r="V46" i="51"/>
  <c r="V29" i="51"/>
  <c r="V40" i="51"/>
  <c r="V73" i="51"/>
  <c r="V55" i="51"/>
  <c r="V19" i="51"/>
  <c r="V17" i="51"/>
  <c r="V69" i="51"/>
  <c r="V16" i="51"/>
  <c r="V14" i="51"/>
  <c r="V49" i="51"/>
  <c r="V62" i="51"/>
  <c r="V44" i="51"/>
  <c r="V68" i="51"/>
  <c r="V71" i="51"/>
  <c r="V47" i="51"/>
  <c r="V20" i="51"/>
  <c r="V28" i="51"/>
  <c r="V23" i="51"/>
  <c r="V13" i="51"/>
  <c r="V72" i="51"/>
  <c r="V48" i="51"/>
  <c r="V66" i="51"/>
  <c r="V51" i="51"/>
  <c r="V12" i="51"/>
  <c r="V21" i="51"/>
  <c r="V63" i="51"/>
  <c r="V64" i="51"/>
  <c r="V38" i="51"/>
  <c r="V75" i="51"/>
  <c r="V43" i="51"/>
  <c r="V32" i="51"/>
  <c r="V15" i="51"/>
  <c r="V53" i="51"/>
  <c r="V31" i="51"/>
  <c r="V18" i="51"/>
  <c r="O118" i="51"/>
  <c r="V54" i="51"/>
  <c r="V35" i="51"/>
  <c r="V26" i="51"/>
  <c r="V45" i="51"/>
  <c r="V36" i="51"/>
  <c r="V27" i="51"/>
  <c r="V37" i="51"/>
  <c r="V59" i="51"/>
  <c r="V65" i="51"/>
  <c r="V70" i="51"/>
  <c r="I115" i="46"/>
  <c r="K115" i="46"/>
  <c r="K111" i="46"/>
  <c r="I115" i="30"/>
  <c r="K115" i="30"/>
  <c r="K111" i="30"/>
  <c r="K116" i="24"/>
  <c r="M116" i="24" s="1"/>
  <c r="L111" i="20"/>
  <c r="L115" i="20"/>
  <c r="K116" i="27"/>
  <c r="M116" i="27" s="1"/>
  <c r="M110" i="27"/>
  <c r="J113" i="27"/>
  <c r="L116" i="24"/>
  <c r="N116" i="24" s="1"/>
  <c r="N112" i="24"/>
  <c r="R13" i="60"/>
  <c r="P13" i="60"/>
  <c r="L97" i="60"/>
  <c r="M92" i="58"/>
  <c r="Q13" i="58"/>
  <c r="S15" i="54"/>
  <c r="G110" i="54"/>
  <c r="U69" i="51"/>
  <c r="U53" i="51"/>
  <c r="U45" i="51"/>
  <c r="U37" i="51"/>
  <c r="U22" i="51"/>
  <c r="U14" i="51"/>
  <c r="U70" i="51"/>
  <c r="U31" i="51"/>
  <c r="U17" i="51"/>
  <c r="U15" i="51"/>
  <c r="U19" i="51"/>
  <c r="U75" i="51"/>
  <c r="U65" i="51"/>
  <c r="U43" i="51"/>
  <c r="U33" i="51"/>
  <c r="U24" i="51"/>
  <c r="U66" i="51"/>
  <c r="U71" i="51"/>
  <c r="U46" i="51"/>
  <c r="U36" i="51"/>
  <c r="U29" i="51"/>
  <c r="O119" i="51"/>
  <c r="U41" i="51"/>
  <c r="U28" i="51"/>
  <c r="U16" i="51"/>
  <c r="U13" i="51"/>
  <c r="U73" i="51"/>
  <c r="U54" i="51"/>
  <c r="U67" i="51"/>
  <c r="U51" i="51"/>
  <c r="U39" i="51"/>
  <c r="U74" i="51"/>
  <c r="U60" i="51"/>
  <c r="U27" i="51"/>
  <c r="U50" i="51"/>
  <c r="U49" i="51"/>
  <c r="U20" i="51"/>
  <c r="U44" i="51"/>
  <c r="U63" i="51"/>
  <c r="U35" i="51"/>
  <c r="U42" i="51"/>
  <c r="U34" i="51"/>
  <c r="U59" i="51"/>
  <c r="U68" i="51"/>
  <c r="U38" i="51"/>
  <c r="U25" i="51"/>
  <c r="U18" i="51"/>
  <c r="U21" i="51"/>
  <c r="U47" i="51"/>
  <c r="R121" i="54"/>
  <c r="R112" i="54"/>
  <c r="L109" i="46"/>
  <c r="I112" i="46" s="1"/>
  <c r="N112" i="32"/>
  <c r="L116" i="32"/>
  <c r="N116" i="32"/>
  <c r="L111" i="48"/>
  <c r="L115" i="48"/>
  <c r="M112" i="32"/>
  <c r="K116" i="32"/>
  <c r="M116" i="32" s="1"/>
  <c r="M109" i="44"/>
  <c r="K116" i="34"/>
  <c r="M116" i="34"/>
  <c r="L111" i="6"/>
  <c r="J115" i="6"/>
  <c r="L115" i="6"/>
  <c r="J109" i="30"/>
  <c r="J119" i="30" s="1"/>
  <c r="I112" i="12"/>
  <c r="I109" i="12"/>
  <c r="I119" i="12"/>
  <c r="K119" i="12" s="1"/>
  <c r="I115" i="14"/>
  <c r="K115" i="14"/>
  <c r="K111" i="14"/>
  <c r="I119" i="30"/>
  <c r="N112" i="27"/>
  <c r="L116" i="27"/>
  <c r="N116" i="27" s="1"/>
  <c r="L116" i="18"/>
  <c r="N116" i="18"/>
  <c r="N112" i="18"/>
  <c r="K22" i="23"/>
  <c r="M22" i="23" s="1"/>
  <c r="M18" i="23"/>
  <c r="I109" i="2"/>
  <c r="I119" i="2"/>
  <c r="K119" i="2" s="1"/>
  <c r="I112" i="2"/>
  <c r="I135" i="54"/>
  <c r="I134" i="54"/>
  <c r="I137" i="54"/>
  <c r="I133" i="54"/>
  <c r="I136" i="54"/>
  <c r="N121" i="54"/>
  <c r="Q121" i="54" s="1"/>
  <c r="O109" i="53"/>
  <c r="L112" i="53" s="1"/>
  <c r="L118" i="51"/>
  <c r="N118" i="51" s="1"/>
  <c r="N114" i="51"/>
  <c r="K111" i="41"/>
  <c r="I115" i="41"/>
  <c r="K115" i="41" s="1"/>
  <c r="J109" i="42"/>
  <c r="J119" i="42" s="1"/>
  <c r="L119" i="42" s="1"/>
  <c r="I109" i="42"/>
  <c r="I119" i="42"/>
  <c r="K119" i="42" s="1"/>
  <c r="K111" i="43"/>
  <c r="I115" i="43"/>
  <c r="K115" i="43" s="1"/>
  <c r="K111" i="6"/>
  <c r="I115" i="6"/>
  <c r="K115" i="6"/>
  <c r="M109" i="14"/>
  <c r="N18" i="23"/>
  <c r="N22" i="23"/>
  <c r="K111" i="8"/>
  <c r="I115" i="8"/>
  <c r="K115" i="8" s="1"/>
  <c r="L111" i="14"/>
  <c r="J115" i="14"/>
  <c r="L115" i="14" s="1"/>
  <c r="I115" i="12"/>
  <c r="K115" i="12"/>
  <c r="K111" i="12"/>
  <c r="N105" i="22"/>
  <c r="K108" i="22"/>
  <c r="O122" i="54"/>
  <c r="P13" i="58"/>
  <c r="Q13" i="60"/>
  <c r="Q97" i="60" s="1"/>
  <c r="G101" i="60" s="1"/>
  <c r="R110" i="54"/>
  <c r="N110" i="54" s="1"/>
  <c r="N125" i="54" s="1"/>
  <c r="Q125" i="54" s="1"/>
  <c r="N113" i="54"/>
  <c r="Q110" i="54"/>
  <c r="M113" i="54" s="1"/>
  <c r="K137" i="54"/>
  <c r="K136" i="54"/>
  <c r="K134" i="54"/>
  <c r="K133" i="54"/>
  <c r="K135" i="54"/>
  <c r="K115" i="53"/>
  <c r="M115" i="53" s="1"/>
  <c r="M111" i="53"/>
  <c r="J115" i="41"/>
  <c r="L115" i="41"/>
  <c r="L111" i="41"/>
  <c r="N107" i="40"/>
  <c r="L111" i="40"/>
  <c r="N111" i="40"/>
  <c r="I109" i="46"/>
  <c r="I119" i="46" s="1"/>
  <c r="K110" i="34"/>
  <c r="K120" i="34"/>
  <c r="M120" i="34" s="1"/>
  <c r="K105" i="40"/>
  <c r="K115" i="40" s="1"/>
  <c r="M115" i="40" s="1"/>
  <c r="L115" i="44"/>
  <c r="L111" i="44"/>
  <c r="K111" i="47"/>
  <c r="N112" i="34"/>
  <c r="N116" i="34"/>
  <c r="J112" i="2"/>
  <c r="J109" i="2"/>
  <c r="J119" i="2" s="1"/>
  <c r="L119" i="2"/>
  <c r="J110" i="27"/>
  <c r="J120" i="27"/>
  <c r="J115" i="12"/>
  <c r="L115" i="12"/>
  <c r="L111" i="12"/>
  <c r="N110" i="27"/>
  <c r="K116" i="16"/>
  <c r="M116" i="16"/>
  <c r="M112" i="16"/>
  <c r="N111" i="22"/>
  <c r="N107" i="22"/>
  <c r="L111" i="8"/>
  <c r="J115" i="8"/>
  <c r="L115" i="8"/>
  <c r="O112" i="54"/>
  <c r="O121" i="54"/>
  <c r="J110" i="16"/>
  <c r="J120" i="16"/>
  <c r="J113" i="16"/>
  <c r="J110" i="18"/>
  <c r="J120" i="18" s="1"/>
  <c r="M110" i="54"/>
  <c r="M125" i="54"/>
  <c r="K105" i="22"/>
  <c r="K115" i="22"/>
  <c r="M115" i="22"/>
  <c r="J112" i="44"/>
  <c r="J109" i="44"/>
  <c r="J119" i="44"/>
  <c r="L119" i="44"/>
  <c r="J112" i="53"/>
  <c r="J109" i="53"/>
  <c r="J119" i="53"/>
  <c r="K113" i="27"/>
  <c r="K110" i="27"/>
  <c r="K120" i="27" s="1"/>
  <c r="M120" i="27" s="1"/>
  <c r="J112" i="14"/>
  <c r="J109" i="14"/>
  <c r="J119" i="14" s="1"/>
  <c r="L119" i="14" s="1"/>
  <c r="F101" i="60" l="1"/>
  <c r="F108" i="60"/>
  <c r="J112" i="46"/>
  <c r="J109" i="46"/>
  <c r="J119" i="46" s="1"/>
  <c r="J112" i="6"/>
  <c r="J109" i="6"/>
  <c r="J119" i="6" s="1"/>
  <c r="L119" i="6" s="1"/>
  <c r="J88" i="54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/>
  <c r="I109" i="6"/>
  <c r="I119" i="6" s="1"/>
  <c r="K119" i="6" s="1"/>
  <c r="I112" i="6"/>
  <c r="Q92" i="58"/>
  <c r="L109" i="44"/>
  <c r="O123" i="54"/>
  <c r="O124" i="54"/>
  <c r="O115" i="54"/>
  <c r="O114" i="54"/>
  <c r="M97" i="60"/>
  <c r="G108" i="60" s="1"/>
  <c r="S110" i="54"/>
  <c r="J109" i="41"/>
  <c r="J119" i="41" s="1"/>
  <c r="L119" i="41" s="1"/>
  <c r="V74" i="51"/>
  <c r="V60" i="51"/>
  <c r="V39" i="51"/>
  <c r="V25" i="51"/>
  <c r="V57" i="51"/>
  <c r="V42" i="51"/>
  <c r="V30" i="51"/>
  <c r="V41" i="51"/>
  <c r="V34" i="51"/>
  <c r="V24" i="51"/>
  <c r="V58" i="51"/>
  <c r="V61" i="51"/>
  <c r="V67" i="51"/>
  <c r="V50" i="51"/>
  <c r="V52" i="51"/>
  <c r="V33" i="51"/>
  <c r="V22" i="51"/>
  <c r="O110" i="27"/>
  <c r="L109" i="53"/>
  <c r="L119" i="53" s="1"/>
  <c r="N119" i="53" s="1"/>
  <c r="X25" i="58"/>
  <c r="X41" i="58"/>
  <c r="X57" i="58"/>
  <c r="X73" i="58"/>
  <c r="W19" i="58"/>
  <c r="W35" i="58"/>
  <c r="W51" i="58"/>
  <c r="W67" i="58"/>
  <c r="W15" i="58"/>
  <c r="X34" i="58"/>
  <c r="X50" i="58"/>
  <c r="X66" i="58"/>
  <c r="X14" i="58"/>
  <c r="W28" i="58"/>
  <c r="W44" i="58"/>
  <c r="W60" i="58"/>
  <c r="X18" i="58"/>
  <c r="X31" i="58"/>
  <c r="X47" i="58"/>
  <c r="X63" i="58"/>
  <c r="X79" i="58"/>
  <c r="W25" i="58"/>
  <c r="W41" i="58"/>
  <c r="W57" i="58"/>
  <c r="W73" i="58"/>
  <c r="X28" i="58"/>
  <c r="X44" i="58"/>
  <c r="X60" i="58"/>
  <c r="X76" i="58"/>
  <c r="W22" i="58"/>
  <c r="W38" i="58"/>
  <c r="W54" i="58"/>
  <c r="W70" i="58"/>
  <c r="W68" i="58"/>
  <c r="U61" i="51"/>
  <c r="U30" i="51"/>
  <c r="U62" i="51"/>
  <c r="U48" i="51"/>
  <c r="U55" i="51"/>
  <c r="U12" i="51"/>
  <c r="U56" i="51"/>
  <c r="U57" i="51"/>
  <c r="U64" i="51"/>
  <c r="U23" i="51"/>
  <c r="U26" i="51"/>
  <c r="U52" i="51"/>
  <c r="U58" i="51"/>
  <c r="U72" i="51"/>
  <c r="U32" i="51"/>
  <c r="U40" i="51"/>
  <c r="O110" i="34"/>
  <c r="L113" i="34" s="1"/>
  <c r="P19" i="58"/>
  <c r="P92" i="58" s="1"/>
  <c r="F102" i="58" s="1"/>
  <c r="L92" i="58"/>
  <c r="F109" i="58" s="1"/>
  <c r="G109" i="2"/>
  <c r="O109" i="2" s="1"/>
  <c r="W80" i="2"/>
  <c r="J111" i="2"/>
  <c r="J118" i="2"/>
  <c r="L118" i="2" s="1"/>
  <c r="W68" i="2"/>
  <c r="X32" i="2"/>
  <c r="W32" i="2"/>
  <c r="J117" i="2"/>
  <c r="L117" i="2" s="1"/>
  <c r="W64" i="2"/>
  <c r="X99" i="2"/>
  <c r="W53" i="2"/>
  <c r="W42" i="2"/>
  <c r="W71" i="2"/>
  <c r="W60" i="2"/>
  <c r="W84" i="2"/>
  <c r="W75" i="2"/>
  <c r="W104" i="2"/>
  <c r="X47" i="2"/>
  <c r="X108" i="2"/>
  <c r="X69" i="2"/>
  <c r="X45" i="2"/>
  <c r="X96" i="2"/>
  <c r="H109" i="2"/>
  <c r="P109" i="2" s="1"/>
  <c r="X55" i="12"/>
  <c r="X47" i="12"/>
  <c r="W23" i="12"/>
  <c r="W107" i="12"/>
  <c r="W79" i="8"/>
  <c r="W102" i="8"/>
  <c r="X84" i="8"/>
  <c r="W12" i="8"/>
  <c r="W106" i="8"/>
  <c r="W69" i="8"/>
  <c r="X15" i="8"/>
  <c r="W45" i="12"/>
  <c r="X52" i="12"/>
  <c r="W73" i="12"/>
  <c r="W31" i="12"/>
  <c r="X77" i="12"/>
  <c r="J116" i="14"/>
  <c r="L116" i="14" s="1"/>
  <c r="W30" i="14"/>
  <c r="X17" i="14"/>
  <c r="W77" i="14"/>
  <c r="X41" i="14"/>
  <c r="L112" i="16"/>
  <c r="L119" i="16"/>
  <c r="N119" i="16" s="1"/>
  <c r="Z60" i="16"/>
  <c r="Y34" i="16"/>
  <c r="L6" i="16"/>
  <c r="O79" i="16"/>
  <c r="N79" i="16"/>
  <c r="N88" i="16"/>
  <c r="O57" i="16"/>
  <c r="O23" i="16"/>
  <c r="O66" i="16"/>
  <c r="H110" i="18"/>
  <c r="W72" i="20"/>
  <c r="X84" i="20"/>
  <c r="J118" i="20"/>
  <c r="L118" i="20" s="1"/>
  <c r="J112" i="18"/>
  <c r="J116" i="18" s="1"/>
  <c r="Z23" i="22"/>
  <c r="Z25" i="22"/>
  <c r="O49" i="22"/>
  <c r="O60" i="22"/>
  <c r="O62" i="22"/>
  <c r="Y65" i="22"/>
  <c r="Z74" i="22"/>
  <c r="O85" i="22"/>
  <c r="N11" i="23"/>
  <c r="N16" i="23" s="1"/>
  <c r="O14" i="23"/>
  <c r="O16" i="23" s="1"/>
  <c r="X29" i="8"/>
  <c r="X33" i="8"/>
  <c r="X59" i="8"/>
  <c r="X69" i="12"/>
  <c r="W88" i="12"/>
  <c r="X80" i="12"/>
  <c r="J117" i="12"/>
  <c r="L117" i="12" s="1"/>
  <c r="W83" i="14"/>
  <c r="W47" i="14"/>
  <c r="W36" i="14"/>
  <c r="X78" i="14"/>
  <c r="X25" i="14"/>
  <c r="Z78" i="16"/>
  <c r="Y79" i="16"/>
  <c r="Z80" i="16"/>
  <c r="Y102" i="16"/>
  <c r="Y44" i="16"/>
  <c r="H110" i="16"/>
  <c r="O82" i="16"/>
  <c r="N32" i="16"/>
  <c r="Z82" i="16"/>
  <c r="Y90" i="18"/>
  <c r="O57" i="18"/>
  <c r="O110" i="18" s="1"/>
  <c r="N69" i="18"/>
  <c r="N34" i="18"/>
  <c r="N110" i="18" s="1"/>
  <c r="I113" i="20"/>
  <c r="K113" i="20" s="1"/>
  <c r="W23" i="20"/>
  <c r="X11" i="20"/>
  <c r="W19" i="20"/>
  <c r="I111" i="20"/>
  <c r="X54" i="20"/>
  <c r="J115" i="18"/>
  <c r="J112" i="22"/>
  <c r="K109" i="22"/>
  <c r="M109" i="22" s="1"/>
  <c r="Y39" i="22"/>
  <c r="J21" i="23"/>
  <c r="J18" i="23"/>
  <c r="J22" i="23" s="1"/>
  <c r="L20" i="23"/>
  <c r="N20" i="23" s="1"/>
  <c r="Z12" i="23"/>
  <c r="Z11" i="23"/>
  <c r="L17" i="20"/>
  <c r="L109" i="20" s="1"/>
  <c r="W80" i="8"/>
  <c r="W31" i="8"/>
  <c r="X92" i="8"/>
  <c r="J113" i="14"/>
  <c r="L113" i="14" s="1"/>
  <c r="W48" i="14"/>
  <c r="W69" i="14"/>
  <c r="I118" i="14"/>
  <c r="K118" i="14" s="1"/>
  <c r="L115" i="16"/>
  <c r="N115" i="16" s="1"/>
  <c r="Z44" i="16"/>
  <c r="X20" i="20"/>
  <c r="Z31" i="22"/>
  <c r="J20" i="23"/>
  <c r="J23" i="23"/>
  <c r="L36" i="20"/>
  <c r="M33" i="20"/>
  <c r="M28" i="20"/>
  <c r="M109" i="20" s="1"/>
  <c r="L56" i="14"/>
  <c r="L109" i="14" s="1"/>
  <c r="N12" i="24"/>
  <c r="N110" i="24" s="1"/>
  <c r="O56" i="24"/>
  <c r="O81" i="24"/>
  <c r="Z49" i="27"/>
  <c r="Y78" i="27"/>
  <c r="O76" i="24"/>
  <c r="M76" i="24"/>
  <c r="M110" i="24" s="1"/>
  <c r="Y67" i="24"/>
  <c r="Z84" i="24"/>
  <c r="Z16" i="27"/>
  <c r="Y25" i="27"/>
  <c r="Y35" i="27"/>
  <c r="Y48" i="27"/>
  <c r="M44" i="32"/>
  <c r="Z46" i="32"/>
  <c r="Y58" i="32"/>
  <c r="Y59" i="32"/>
  <c r="Z60" i="32"/>
  <c r="Y70" i="32"/>
  <c r="Y73" i="32"/>
  <c r="O75" i="32"/>
  <c r="O110" i="32" s="1"/>
  <c r="Y109" i="32"/>
  <c r="Z109" i="32"/>
  <c r="M63" i="32"/>
  <c r="Y65" i="32"/>
  <c r="I113" i="6"/>
  <c r="K113" i="6" s="1"/>
  <c r="J113" i="30"/>
  <c r="L113" i="30" s="1"/>
  <c r="X76" i="30"/>
  <c r="N11" i="32"/>
  <c r="N110" i="32" s="1"/>
  <c r="Z22" i="32"/>
  <c r="Z25" i="34"/>
  <c r="Y37" i="34"/>
  <c r="Y47" i="34"/>
  <c r="Y50" i="34"/>
  <c r="Z64" i="34"/>
  <c r="Y89" i="34"/>
  <c r="Y108" i="34"/>
  <c r="J110" i="40"/>
  <c r="X20" i="41"/>
  <c r="X22" i="41"/>
  <c r="W30" i="41"/>
  <c r="L109" i="43"/>
  <c r="Y42" i="34"/>
  <c r="M52" i="34"/>
  <c r="M110" i="34" s="1"/>
  <c r="J113" i="34" s="1"/>
  <c r="Y76" i="34"/>
  <c r="M15" i="40"/>
  <c r="M105" i="40" s="1"/>
  <c r="X103" i="44"/>
  <c r="W103" i="44"/>
  <c r="X17" i="42"/>
  <c r="W25" i="42"/>
  <c r="J6" i="43"/>
  <c r="X50" i="43"/>
  <c r="X18" i="44"/>
  <c r="X45" i="44"/>
  <c r="X49" i="44"/>
  <c r="X53" i="44"/>
  <c r="X57" i="44"/>
  <c r="X61" i="44"/>
  <c r="X65" i="44"/>
  <c r="X69" i="44"/>
  <c r="W82" i="44"/>
  <c r="X96" i="44"/>
  <c r="X98" i="44"/>
  <c r="X24" i="42"/>
  <c r="X42" i="42"/>
  <c r="X50" i="42"/>
  <c r="X24" i="43"/>
  <c r="W26" i="43"/>
  <c r="X22" i="44"/>
  <c r="X26" i="44"/>
  <c r="X30" i="44"/>
  <c r="X34" i="44"/>
  <c r="X38" i="44"/>
  <c r="X42" i="44"/>
  <c r="X46" i="44"/>
  <c r="X50" i="44"/>
  <c r="X54" i="44"/>
  <c r="X58" i="44"/>
  <c r="X87" i="44"/>
  <c r="X88" i="44"/>
  <c r="X95" i="44"/>
  <c r="W95" i="44"/>
  <c r="W104" i="44"/>
  <c r="X68" i="46"/>
  <c r="X108" i="46"/>
  <c r="L12" i="48"/>
  <c r="M20" i="48"/>
  <c r="L63" i="48"/>
  <c r="X71" i="48"/>
  <c r="X11" i="46"/>
  <c r="W88" i="46"/>
  <c r="X88" i="46"/>
  <c r="W92" i="46"/>
  <c r="X92" i="46"/>
  <c r="X104" i="46"/>
  <c r="M12" i="48"/>
  <c r="W27" i="48"/>
  <c r="L51" i="48"/>
  <c r="X67" i="48"/>
  <c r="W101" i="46"/>
  <c r="X101" i="46"/>
  <c r="W55" i="48"/>
  <c r="X55" i="48"/>
  <c r="X47" i="48"/>
  <c r="W47" i="48"/>
  <c r="X39" i="48"/>
  <c r="W39" i="48"/>
  <c r="W35" i="48"/>
  <c r="X35" i="48"/>
  <c r="W11" i="48"/>
  <c r="X11" i="48"/>
  <c r="W66" i="48"/>
  <c r="X66" i="48"/>
  <c r="H109" i="48"/>
  <c r="W64" i="48"/>
  <c r="X64" i="48"/>
  <c r="J111" i="51"/>
  <c r="X70" i="48"/>
  <c r="W71" i="48"/>
  <c r="P40" i="51"/>
  <c r="P59" i="51"/>
  <c r="O50" i="51"/>
  <c r="O111" i="51" s="1"/>
  <c r="X62" i="48"/>
  <c r="P50" i="51"/>
  <c r="O63" i="51"/>
  <c r="N37" i="51"/>
  <c r="N111" i="51" s="1"/>
  <c r="N40" i="51"/>
  <c r="N56" i="51"/>
  <c r="N59" i="51"/>
  <c r="N115" i="54"/>
  <c r="Q115" i="54" s="1"/>
  <c r="H117" i="57"/>
  <c r="N71" i="15"/>
  <c r="O71" i="15" s="1"/>
  <c r="N71" i="58"/>
  <c r="H15" i="54"/>
  <c r="H16" i="54" s="1"/>
  <c r="H17" i="54" s="1"/>
  <c r="H18" i="54" s="1"/>
  <c r="H19" i="54" s="1"/>
  <c r="H20" i="54" s="1"/>
  <c r="H21" i="54" s="1"/>
  <c r="H22" i="54" s="1"/>
  <c r="H23" i="54" s="1"/>
  <c r="H24" i="54" s="1"/>
  <c r="H25" i="54" s="1"/>
  <c r="H26" i="54" s="1"/>
  <c r="H27" i="54" s="1"/>
  <c r="H28" i="54" s="1"/>
  <c r="H29" i="54" s="1"/>
  <c r="N108" i="15"/>
  <c r="O108" i="15" s="1"/>
  <c r="N32" i="60"/>
  <c r="N40" i="60"/>
  <c r="R40" i="60" s="1"/>
  <c r="P119" i="54"/>
  <c r="P116" i="54"/>
  <c r="P120" i="54"/>
  <c r="P117" i="54"/>
  <c r="P118" i="54"/>
  <c r="H103" i="58"/>
  <c r="J6" i="47"/>
  <c r="N139" i="62"/>
  <c r="N15" i="62"/>
  <c r="K14" i="62"/>
  <c r="N27" i="62"/>
  <c r="N72" i="62"/>
  <c r="L74" i="62"/>
  <c r="L77" i="62"/>
  <c r="R77" i="62" s="1"/>
  <c r="N12" i="62"/>
  <c r="K19" i="62"/>
  <c r="K78" i="62"/>
  <c r="Q78" i="62" s="1"/>
  <c r="K142" i="62"/>
  <c r="M140" i="62"/>
  <c r="K59" i="62"/>
  <c r="Q59" i="62" s="1"/>
  <c r="K129" i="62"/>
  <c r="Q129" i="62" s="1"/>
  <c r="L141" i="62"/>
  <c r="N133" i="62"/>
  <c r="M114" i="62"/>
  <c r="Q114" i="62" s="1"/>
  <c r="L137" i="62"/>
  <c r="K136" i="62"/>
  <c r="K123" i="62"/>
  <c r="K10" i="62"/>
  <c r="K62" i="62"/>
  <c r="Q37" i="62"/>
  <c r="L41" i="62"/>
  <c r="L78" i="62"/>
  <c r="L81" i="62"/>
  <c r="R81" i="62" s="1"/>
  <c r="L66" i="62"/>
  <c r="M134" i="62"/>
  <c r="N29" i="62"/>
  <c r="R29" i="62" s="1"/>
  <c r="M117" i="62"/>
  <c r="M39" i="62"/>
  <c r="L17" i="62"/>
  <c r="R17" i="62" s="1"/>
  <c r="L132" i="62"/>
  <c r="N136" i="62"/>
  <c r="L37" i="62"/>
  <c r="R37" i="62" s="1"/>
  <c r="N22" i="62"/>
  <c r="L14" i="62"/>
  <c r="L13" i="62"/>
  <c r="K61" i="62"/>
  <c r="Q61" i="62" s="1"/>
  <c r="K44" i="62"/>
  <c r="Q44" i="62" s="1"/>
  <c r="M41" i="62"/>
  <c r="K66" i="62"/>
  <c r="Q66" i="62" s="1"/>
  <c r="K68" i="62"/>
  <c r="Q68" i="62" s="1"/>
  <c r="M124" i="62"/>
  <c r="K46" i="62"/>
  <c r="Q46" i="62" s="1"/>
  <c r="K73" i="62"/>
  <c r="N134" i="62"/>
  <c r="K81" i="62"/>
  <c r="Q81" i="62" s="1"/>
  <c r="K51" i="62"/>
  <c r="Q51" i="62" s="1"/>
  <c r="M122" i="62"/>
  <c r="K120" i="62"/>
  <c r="L117" i="62"/>
  <c r="N108" i="62"/>
  <c r="K106" i="62"/>
  <c r="K101" i="62"/>
  <c r="K100" i="62"/>
  <c r="L99" i="62"/>
  <c r="K95" i="62"/>
  <c r="K94" i="62"/>
  <c r="M86" i="62"/>
  <c r="M85" i="62"/>
  <c r="M82" i="62"/>
  <c r="K80" i="62"/>
  <c r="L71" i="62"/>
  <c r="R71" i="62" s="1"/>
  <c r="N70" i="62"/>
  <c r="M67" i="62"/>
  <c r="K60" i="62"/>
  <c r="M58" i="62"/>
  <c r="M55" i="62"/>
  <c r="M52" i="62"/>
  <c r="M50" i="62"/>
  <c r="M48" i="62"/>
  <c r="M45" i="62"/>
  <c r="K43" i="62"/>
  <c r="M40" i="62"/>
  <c r="K39" i="62"/>
  <c r="M38" i="62"/>
  <c r="K36" i="62"/>
  <c r="M35" i="62"/>
  <c r="M34" i="62"/>
  <c r="K33" i="62"/>
  <c r="K32" i="62"/>
  <c r="K31" i="62"/>
  <c r="K29" i="62"/>
  <c r="K28" i="62"/>
  <c r="M27" i="62"/>
  <c r="M26" i="62"/>
  <c r="M24" i="62"/>
  <c r="M21" i="62"/>
  <c r="K20" i="62"/>
  <c r="K18" i="62"/>
  <c r="M16" i="62"/>
  <c r="K15" i="62"/>
  <c r="M11" i="62"/>
  <c r="N120" i="62"/>
  <c r="M15" i="62"/>
  <c r="N71" i="62"/>
  <c r="L70" i="62"/>
  <c r="R70" i="62" s="1"/>
  <c r="N69" i="62"/>
  <c r="K48" i="62"/>
  <c r="N13" i="62"/>
  <c r="N80" i="62"/>
  <c r="L80" i="62"/>
  <c r="K75" i="62"/>
  <c r="K26" i="62"/>
  <c r="K13" i="62"/>
  <c r="Q17" i="62"/>
  <c r="L120" i="62"/>
  <c r="L16" i="62"/>
  <c r="M13" i="62"/>
  <c r="K11" i="62"/>
  <c r="K16" i="62"/>
  <c r="K21" i="62"/>
  <c r="K27" i="62"/>
  <c r="M33" i="62"/>
  <c r="M141" i="62"/>
  <c r="K141" i="62"/>
  <c r="K76" i="62"/>
  <c r="M76" i="62"/>
  <c r="N131" i="62"/>
  <c r="L131" i="62"/>
  <c r="L26" i="62"/>
  <c r="M135" i="62"/>
  <c r="K23" i="62"/>
  <c r="N23" i="62"/>
  <c r="M14" i="62"/>
  <c r="Q14" i="62" s="1"/>
  <c r="N14" i="62"/>
  <c r="L123" i="62"/>
  <c r="R123" i="62" s="1"/>
  <c r="L121" i="62"/>
  <c r="N111" i="62"/>
  <c r="N110" i="62"/>
  <c r="L108" i="62"/>
  <c r="N107" i="62"/>
  <c r="L106" i="62"/>
  <c r="N104" i="62"/>
  <c r="N102" i="62"/>
  <c r="L98" i="62"/>
  <c r="N97" i="62"/>
  <c r="L95" i="62"/>
  <c r="N94" i="62"/>
  <c r="N88" i="62"/>
  <c r="L84" i="62"/>
  <c r="Q73" i="62"/>
  <c r="K71" i="62"/>
  <c r="M70" i="62"/>
  <c r="K69" i="62"/>
  <c r="N60" i="62"/>
  <c r="L54" i="62"/>
  <c r="N53" i="62"/>
  <c r="N47" i="62"/>
  <c r="L43" i="62"/>
  <c r="N42" i="62"/>
  <c r="L38" i="62"/>
  <c r="N34" i="62"/>
  <c r="N33" i="62"/>
  <c r="N32" i="62"/>
  <c r="L30" i="62"/>
  <c r="N28" i="62"/>
  <c r="R27" i="62"/>
  <c r="N26" i="62"/>
  <c r="L23" i="62"/>
  <c r="R23" i="62" s="1"/>
  <c r="N20" i="62"/>
  <c r="N18" i="62"/>
  <c r="N16" i="62"/>
  <c r="L15" i="62"/>
  <c r="N11" i="62"/>
  <c r="R11" i="62" s="1"/>
  <c r="M75" i="62"/>
  <c r="Q75" i="62" s="1"/>
  <c r="L109" i="47"/>
  <c r="X39" i="47"/>
  <c r="X107" i="47"/>
  <c r="J111" i="47"/>
  <c r="X60" i="47"/>
  <c r="X88" i="47"/>
  <c r="W19" i="47"/>
  <c r="J113" i="47"/>
  <c r="L113" i="47" s="1"/>
  <c r="X10" i="47"/>
  <c r="W35" i="47"/>
  <c r="M10" i="47"/>
  <c r="M109" i="47" s="1"/>
  <c r="J112" i="47" s="1"/>
  <c r="X18" i="47"/>
  <c r="W50" i="47"/>
  <c r="J116" i="47"/>
  <c r="L116" i="47" s="1"/>
  <c r="W45" i="47"/>
  <c r="X72" i="47"/>
  <c r="R108" i="62"/>
  <c r="K139" i="62"/>
  <c r="M139" i="62"/>
  <c r="L34" i="62"/>
  <c r="M88" i="62"/>
  <c r="L19" i="62"/>
  <c r="R19" i="62" s="1"/>
  <c r="N101" i="62"/>
  <c r="L20" i="62"/>
  <c r="R74" i="62"/>
  <c r="E151" i="62"/>
  <c r="N44" i="62"/>
  <c r="R44" i="62" s="1"/>
  <c r="N82" i="62"/>
  <c r="M80" i="62"/>
  <c r="N129" i="62"/>
  <c r="L129" i="62"/>
  <c r="M128" i="62"/>
  <c r="K128" i="62"/>
  <c r="N109" i="62"/>
  <c r="L109" i="62"/>
  <c r="R61" i="62"/>
  <c r="L50" i="62"/>
  <c r="N50" i="62"/>
  <c r="R12" i="62"/>
  <c r="Q19" i="62"/>
  <c r="L122" i="62"/>
  <c r="L107" i="62"/>
  <c r="Q41" i="62"/>
  <c r="R72" i="62"/>
  <c r="L100" i="62"/>
  <c r="R78" i="62"/>
  <c r="N118" i="62"/>
  <c r="N117" i="62"/>
  <c r="L111" i="62"/>
  <c r="L110" i="62"/>
  <c r="N106" i="62"/>
  <c r="L105" i="62"/>
  <c r="L104" i="62"/>
  <c r="R104" i="62" s="1"/>
  <c r="L102" i="62"/>
  <c r="L101" i="62"/>
  <c r="N100" i="62"/>
  <c r="N99" i="62"/>
  <c r="N98" i="62"/>
  <c r="L97" i="62"/>
  <c r="L96" i="62"/>
  <c r="N95" i="62"/>
  <c r="R95" i="62" s="1"/>
  <c r="L94" i="62"/>
  <c r="L93" i="62"/>
  <c r="N89" i="62"/>
  <c r="L88" i="62"/>
  <c r="L87" i="62"/>
  <c r="N86" i="62"/>
  <c r="N85" i="62"/>
  <c r="N84" i="62"/>
  <c r="L82" i="62"/>
  <c r="R79" i="62"/>
  <c r="K122" i="62"/>
  <c r="M121" i="62"/>
  <c r="K118" i="62"/>
  <c r="K117" i="62"/>
  <c r="M116" i="62"/>
  <c r="M111" i="62"/>
  <c r="M110" i="62"/>
  <c r="K109" i="62"/>
  <c r="M106" i="62"/>
  <c r="M104" i="62"/>
  <c r="M103" i="62"/>
  <c r="K102" i="62"/>
  <c r="M101" i="62"/>
  <c r="M100" i="62"/>
  <c r="Q100" i="62" s="1"/>
  <c r="K99" i="62"/>
  <c r="M98" i="62"/>
  <c r="K97" i="62"/>
  <c r="K96" i="62"/>
  <c r="M95" i="62"/>
  <c r="Q95" i="62" s="1"/>
  <c r="M94" i="62"/>
  <c r="K93" i="62"/>
  <c r="M92" i="62"/>
  <c r="M91" i="62"/>
  <c r="M90" i="62"/>
  <c r="M89" i="62"/>
  <c r="K88" i="62"/>
  <c r="M87" i="62"/>
  <c r="K86" i="62"/>
  <c r="K85" i="62"/>
  <c r="Q85" i="62" s="1"/>
  <c r="M84" i="62"/>
  <c r="K83" i="62"/>
  <c r="K82" i="62"/>
  <c r="M79" i="62"/>
  <c r="Q79" i="62" s="1"/>
  <c r="F149" i="62"/>
  <c r="N67" i="62"/>
  <c r="N65" i="62"/>
  <c r="N63" i="62"/>
  <c r="L57" i="62"/>
  <c r="L53" i="62"/>
  <c r="L49" i="62"/>
  <c r="L47" i="62"/>
  <c r="L45" i="62"/>
  <c r="L42" i="62"/>
  <c r="L40" i="62"/>
  <c r="L36" i="62"/>
  <c r="L31" i="62"/>
  <c r="L25" i="62"/>
  <c r="L24" i="62"/>
  <c r="L22" i="62"/>
  <c r="M108" i="62"/>
  <c r="K108" i="62"/>
  <c r="N25" i="62"/>
  <c r="L32" i="62"/>
  <c r="K67" i="62"/>
  <c r="K25" i="62"/>
  <c r="M22" i="62"/>
  <c r="L52" i="62"/>
  <c r="K58" i="62"/>
  <c r="Q58" i="62" s="1"/>
  <c r="L65" i="62"/>
  <c r="M96" i="62"/>
  <c r="K22" i="62"/>
  <c r="L85" i="62"/>
  <c r="M31" i="62"/>
  <c r="Q31" i="62" s="1"/>
  <c r="M49" i="62"/>
  <c r="K87" i="62"/>
  <c r="K42" i="62"/>
  <c r="M57" i="62"/>
  <c r="L69" i="62"/>
  <c r="L86" i="62"/>
  <c r="K47" i="62"/>
  <c r="M71" i="62"/>
  <c r="Q71" i="62" s="1"/>
  <c r="K91" i="62"/>
  <c r="M99" i="62"/>
  <c r="L39" i="62"/>
  <c r="N105" i="62"/>
  <c r="N127" i="62"/>
  <c r="R127" i="62" s="1"/>
  <c r="K84" i="62"/>
  <c r="M32" i="62"/>
  <c r="N58" i="62"/>
  <c r="K74" i="62"/>
  <c r="Q74" i="62" s="1"/>
  <c r="L114" i="62"/>
  <c r="R114" i="62" s="1"/>
  <c r="K127" i="62"/>
  <c r="Q127" i="62" s="1"/>
  <c r="M23" i="62"/>
  <c r="Q23" i="62" s="1"/>
  <c r="K137" i="62"/>
  <c r="M25" i="62"/>
  <c r="K72" i="62"/>
  <c r="Q72" i="62" s="1"/>
  <c r="M118" i="62"/>
  <c r="K40" i="62"/>
  <c r="L68" i="62"/>
  <c r="K24" i="62"/>
  <c r="Q24" i="62" s="1"/>
  <c r="N40" i="62"/>
  <c r="N24" i="62"/>
  <c r="M138" i="62"/>
  <c r="K138" i="62"/>
  <c r="K131" i="62"/>
  <c r="M131" i="62"/>
  <c r="Q48" i="62"/>
  <c r="K107" i="62"/>
  <c r="M107" i="62"/>
  <c r="K45" i="62"/>
  <c r="K70" i="62"/>
  <c r="K52" i="62"/>
  <c r="Q52" i="62" s="1"/>
  <c r="K35" i="62"/>
  <c r="Q35" i="62" s="1"/>
  <c r="M53" i="62"/>
  <c r="N57" i="62"/>
  <c r="M60" i="62"/>
  <c r="N43" i="62"/>
  <c r="K89" i="62"/>
  <c r="K90" i="62"/>
  <c r="N38" i="62"/>
  <c r="M93" i="62"/>
  <c r="Q12" i="62"/>
  <c r="K98" i="62"/>
  <c r="N52" i="62"/>
  <c r="N39" i="62"/>
  <c r="K92" i="62"/>
  <c r="N35" i="62"/>
  <c r="L125" i="62"/>
  <c r="R125" i="62" s="1"/>
  <c r="K50" i="62"/>
  <c r="N45" i="62"/>
  <c r="R107" i="62"/>
  <c r="K77" i="62"/>
  <c r="Q77" i="62" s="1"/>
  <c r="L35" i="62"/>
  <c r="M132" i="62"/>
  <c r="K132" i="62"/>
  <c r="M119" i="62"/>
  <c r="Q119" i="62" s="1"/>
  <c r="F153" i="62"/>
  <c r="L116" i="62"/>
  <c r="N116" i="62"/>
  <c r="L115" i="62"/>
  <c r="N115" i="62"/>
  <c r="L103" i="62"/>
  <c r="N103" i="62"/>
  <c r="R98" i="62"/>
  <c r="N92" i="62"/>
  <c r="L92" i="62"/>
  <c r="N90" i="62"/>
  <c r="L90" i="62"/>
  <c r="F151" i="62"/>
  <c r="N76" i="62"/>
  <c r="R76" i="62" s="1"/>
  <c r="L73" i="62"/>
  <c r="R73" i="62" s="1"/>
  <c r="N68" i="62"/>
  <c r="N128" i="62"/>
  <c r="L128" i="62"/>
  <c r="M115" i="62"/>
  <c r="K115" i="62"/>
  <c r="E148" i="62"/>
  <c r="L75" i="62"/>
  <c r="N75" i="62"/>
  <c r="L62" i="62"/>
  <c r="N62" i="62"/>
  <c r="K56" i="62"/>
  <c r="M56" i="62"/>
  <c r="N56" i="62"/>
  <c r="L55" i="62"/>
  <c r="K55" i="62"/>
  <c r="N54" i="62"/>
  <c r="M54" i="62"/>
  <c r="K54" i="62"/>
  <c r="K49" i="62"/>
  <c r="N49" i="62"/>
  <c r="N48" i="62"/>
  <c r="L48" i="62"/>
  <c r="M36" i="62"/>
  <c r="N36" i="62"/>
  <c r="N30" i="62"/>
  <c r="R30" i="62" s="1"/>
  <c r="M30" i="62"/>
  <c r="M28" i="62"/>
  <c r="L28" i="62"/>
  <c r="N21" i="62"/>
  <c r="L21" i="62"/>
  <c r="M18" i="62"/>
  <c r="L18" i="62"/>
  <c r="L124" i="62"/>
  <c r="N124" i="62"/>
  <c r="M64" i="62"/>
  <c r="N64" i="62"/>
  <c r="K30" i="62"/>
  <c r="K34" i="62"/>
  <c r="Q34" i="62" s="1"/>
  <c r="L67" i="62"/>
  <c r="K38" i="62"/>
  <c r="L56" i="62"/>
  <c r="K63" i="62"/>
  <c r="N31" i="62"/>
  <c r="N55" i="62"/>
  <c r="K103" i="62"/>
  <c r="M42" i="62"/>
  <c r="K53" i="62"/>
  <c r="M69" i="62"/>
  <c r="M83" i="62"/>
  <c r="M47" i="62"/>
  <c r="L64" i="62"/>
  <c r="L33" i="62"/>
  <c r="R33" i="62" s="1"/>
  <c r="M97" i="62"/>
  <c r="K121" i="62"/>
  <c r="M109" i="62"/>
  <c r="M102" i="62"/>
  <c r="K113" i="62"/>
  <c r="Q113" i="62" s="1"/>
  <c r="M65" i="62"/>
  <c r="R66" i="62"/>
  <c r="E152" i="62"/>
  <c r="N138" i="62"/>
  <c r="L138" i="62"/>
  <c r="K130" i="62"/>
  <c r="M130" i="62"/>
  <c r="Q124" i="62"/>
  <c r="R14" i="62"/>
  <c r="R41" i="62"/>
  <c r="M10" i="62"/>
  <c r="Q10" i="62" s="1"/>
  <c r="N122" i="62"/>
  <c r="N121" i="62"/>
  <c r="R121" i="62" s="1"/>
  <c r="L119" i="62"/>
  <c r="R119" i="62" s="1"/>
  <c r="M120" i="62"/>
  <c r="Q120" i="62" s="1"/>
  <c r="K116" i="62"/>
  <c r="M43" i="62"/>
  <c r="Q43" i="62" s="1"/>
  <c r="M29" i="62"/>
  <c r="Q29" i="62" s="1"/>
  <c r="M20" i="62"/>
  <c r="N96" i="62"/>
  <c r="N87" i="62"/>
  <c r="R87" i="62" s="1"/>
  <c r="K57" i="62"/>
  <c r="L118" i="62"/>
  <c r="L60" i="62"/>
  <c r="N93" i="62"/>
  <c r="K104" i="62"/>
  <c r="K110" i="62"/>
  <c r="K125" i="62"/>
  <c r="Q125" i="62" s="1"/>
  <c r="L113" i="62"/>
  <c r="R113" i="62" s="1"/>
  <c r="F152" i="62"/>
  <c r="E147" i="62"/>
  <c r="L126" i="62"/>
  <c r="N126" i="62"/>
  <c r="Q123" i="62"/>
  <c r="H6" i="62"/>
  <c r="F145" i="62"/>
  <c r="F150" i="62" s="1"/>
  <c r="L58" i="62"/>
  <c r="L63" i="62"/>
  <c r="K111" i="62"/>
  <c r="M62" i="62"/>
  <c r="Q62" i="62" s="1"/>
  <c r="L89" i="62"/>
  <c r="M63" i="62"/>
  <c r="N142" i="62"/>
  <c r="L112" i="62"/>
  <c r="R112" i="62" s="1"/>
  <c r="N10" i="62"/>
  <c r="F148" i="62"/>
  <c r="F147" i="62"/>
  <c r="M126" i="62"/>
  <c r="K126" i="62"/>
  <c r="K65" i="62"/>
  <c r="K64" i="62"/>
  <c r="E145" i="62"/>
  <c r="E150" i="62" s="1"/>
  <c r="L140" i="62"/>
  <c r="N140" i="62"/>
  <c r="N130" i="62"/>
  <c r="L130" i="62"/>
  <c r="N91" i="62"/>
  <c r="L91" i="62"/>
  <c r="N83" i="62"/>
  <c r="L83" i="62"/>
  <c r="H143" i="62"/>
  <c r="G143" i="62"/>
  <c r="L10" i="62"/>
  <c r="N135" i="62"/>
  <c r="M133" i="62"/>
  <c r="K133" i="62"/>
  <c r="M112" i="62"/>
  <c r="K112" i="62"/>
  <c r="M105" i="62"/>
  <c r="K105" i="62"/>
  <c r="E153" i="62"/>
  <c r="E149" i="62"/>
  <c r="L51" i="62"/>
  <c r="N51" i="62"/>
  <c r="N46" i="62"/>
  <c r="L46" i="62"/>
  <c r="L110" i="32" l="1"/>
  <c r="L120" i="32" s="1"/>
  <c r="N120" i="32" s="1"/>
  <c r="L113" i="32"/>
  <c r="L113" i="18"/>
  <c r="L110" i="18"/>
  <c r="L120" i="18" s="1"/>
  <c r="N120" i="18" s="1"/>
  <c r="I109" i="14"/>
  <c r="I119" i="14" s="1"/>
  <c r="K119" i="14" s="1"/>
  <c r="I112" i="14"/>
  <c r="J109" i="20"/>
  <c r="J119" i="20" s="1"/>
  <c r="L119" i="20" s="1"/>
  <c r="J112" i="20"/>
  <c r="K115" i="51"/>
  <c r="K111" i="51"/>
  <c r="K122" i="51" s="1"/>
  <c r="L19" i="23"/>
  <c r="L16" i="23"/>
  <c r="L26" i="23" s="1"/>
  <c r="N26" i="23" s="1"/>
  <c r="J110" i="24"/>
  <c r="J120" i="24" s="1"/>
  <c r="J113" i="24"/>
  <c r="I112" i="20"/>
  <c r="I109" i="20"/>
  <c r="I119" i="20" s="1"/>
  <c r="K119" i="20" s="1"/>
  <c r="K113" i="18"/>
  <c r="K110" i="18"/>
  <c r="K120" i="18" s="1"/>
  <c r="M120" i="18" s="1"/>
  <c r="O105" i="22"/>
  <c r="J115" i="2"/>
  <c r="L115" i="2" s="1"/>
  <c r="L111" i="2"/>
  <c r="R132" i="54"/>
  <c r="H30" i="54"/>
  <c r="H31" i="54" s="1"/>
  <c r="H32" i="54" s="1"/>
  <c r="H33" i="54" s="1"/>
  <c r="H34" i="54" s="1"/>
  <c r="H35" i="54" s="1"/>
  <c r="L111" i="51"/>
  <c r="L122" i="51" s="1"/>
  <c r="N122" i="51" s="1"/>
  <c r="L115" i="51"/>
  <c r="L109" i="48"/>
  <c r="J105" i="40"/>
  <c r="J115" i="40" s="1"/>
  <c r="J108" i="40"/>
  <c r="I112" i="43"/>
  <c r="I109" i="43"/>
  <c r="I119" i="43" s="1"/>
  <c r="K119" i="43" s="1"/>
  <c r="M110" i="32"/>
  <c r="O110" i="24"/>
  <c r="N110" i="16"/>
  <c r="O110" i="16"/>
  <c r="I112" i="44"/>
  <c r="I109" i="44"/>
  <c r="I119" i="44" s="1"/>
  <c r="K119" i="44" s="1"/>
  <c r="R63" i="62"/>
  <c r="Q104" i="62"/>
  <c r="Q86" i="62"/>
  <c r="R117" i="62"/>
  <c r="R15" i="62"/>
  <c r="R13" i="62"/>
  <c r="R71" i="58"/>
  <c r="R92" i="58" s="1"/>
  <c r="H102" i="58" s="1"/>
  <c r="N92" i="58"/>
  <c r="K113" i="32"/>
  <c r="K110" i="32"/>
  <c r="K120" i="32" s="1"/>
  <c r="M120" i="32" s="1"/>
  <c r="K110" i="24"/>
  <c r="K120" i="24" s="1"/>
  <c r="M120" i="24" s="1"/>
  <c r="K113" i="24"/>
  <c r="K19" i="23"/>
  <c r="K16" i="23"/>
  <c r="K26" i="23" s="1"/>
  <c r="M26" i="23" s="1"/>
  <c r="N112" i="16"/>
  <c r="L116" i="16"/>
  <c r="N116" i="16" s="1"/>
  <c r="L113" i="27"/>
  <c r="L110" i="27"/>
  <c r="L120" i="27" s="1"/>
  <c r="N120" i="27" s="1"/>
  <c r="J110" i="34"/>
  <c r="J120" i="34" s="1"/>
  <c r="G109" i="58"/>
  <c r="G102" i="58"/>
  <c r="R97" i="62"/>
  <c r="R106" i="62"/>
  <c r="R20" i="62"/>
  <c r="R32" i="60"/>
  <c r="R97" i="60" s="1"/>
  <c r="H101" i="60" s="1"/>
  <c r="N97" i="60"/>
  <c r="H108" i="60" s="1"/>
  <c r="P111" i="51"/>
  <c r="M109" i="48"/>
  <c r="K111" i="20"/>
  <c r="I115" i="20"/>
  <c r="K115" i="20" s="1"/>
  <c r="L110" i="34"/>
  <c r="L120" i="34" s="1"/>
  <c r="N120" i="34" s="1"/>
  <c r="P110" i="54"/>
  <c r="P125" i="54" s="1"/>
  <c r="R125" i="54" s="1"/>
  <c r="P113" i="54"/>
  <c r="R16" i="62"/>
  <c r="R67" i="62"/>
  <c r="R88" i="62"/>
  <c r="Q107" i="62"/>
  <c r="Q16" i="62"/>
  <c r="Q57" i="62"/>
  <c r="Q69" i="62"/>
  <c r="Q38" i="62"/>
  <c r="R28" i="62"/>
  <c r="Q117" i="62"/>
  <c r="R34" i="62"/>
  <c r="Q21" i="62"/>
  <c r="Q28" i="62"/>
  <c r="Q55" i="62"/>
  <c r="R86" i="62"/>
  <c r="R84" i="62"/>
  <c r="R99" i="62"/>
  <c r="R111" i="62"/>
  <c r="R26" i="62"/>
  <c r="Q15" i="62"/>
  <c r="Q26" i="62"/>
  <c r="Q45" i="62"/>
  <c r="R47" i="62"/>
  <c r="Q33" i="62"/>
  <c r="Q111" i="62"/>
  <c r="Q50" i="62"/>
  <c r="Q40" i="62"/>
  <c r="R22" i="62"/>
  <c r="R89" i="62"/>
  <c r="R36" i="62"/>
  <c r="R54" i="62"/>
  <c r="Q60" i="62"/>
  <c r="Q101" i="62"/>
  <c r="Q80" i="62"/>
  <c r="R120" i="62"/>
  <c r="R80" i="62"/>
  <c r="R96" i="62"/>
  <c r="Q18" i="62"/>
  <c r="Q84" i="62"/>
  <c r="R32" i="62"/>
  <c r="R42" i="62"/>
  <c r="Q94" i="62"/>
  <c r="R94" i="62"/>
  <c r="R102" i="62"/>
  <c r="Q30" i="62"/>
  <c r="R129" i="62"/>
  <c r="Q11" i="62"/>
  <c r="Q27" i="62"/>
  <c r="Q126" i="62"/>
  <c r="Q110" i="62"/>
  <c r="R118" i="62"/>
  <c r="Q36" i="62"/>
  <c r="R38" i="62"/>
  <c r="R43" i="62"/>
  <c r="R69" i="62"/>
  <c r="R53" i="62"/>
  <c r="Q82" i="62"/>
  <c r="R110" i="62"/>
  <c r="R58" i="62"/>
  <c r="R93" i="62"/>
  <c r="Q116" i="62"/>
  <c r="R122" i="62"/>
  <c r="R18" i="62"/>
  <c r="R45" i="62"/>
  <c r="Q90" i="62"/>
  <c r="R57" i="62"/>
  <c r="Q70" i="62"/>
  <c r="Q32" i="62"/>
  <c r="Q67" i="62"/>
  <c r="R100" i="62"/>
  <c r="R60" i="62"/>
  <c r="Q20" i="62"/>
  <c r="R31" i="62"/>
  <c r="Q106" i="62"/>
  <c r="Q122" i="62"/>
  <c r="Q39" i="62"/>
  <c r="Q102" i="62"/>
  <c r="R39" i="62"/>
  <c r="Q109" i="62"/>
  <c r="Q88" i="62"/>
  <c r="Q64" i="62"/>
  <c r="Q98" i="62"/>
  <c r="R40" i="62"/>
  <c r="Q118" i="62"/>
  <c r="R105" i="62"/>
  <c r="R65" i="62"/>
  <c r="Q63" i="62"/>
  <c r="Q121" i="62"/>
  <c r="R92" i="62"/>
  <c r="R115" i="62"/>
  <c r="Q92" i="62"/>
  <c r="R85" i="62"/>
  <c r="R75" i="62"/>
  <c r="R68" i="62"/>
  <c r="Q76" i="62"/>
  <c r="Q13" i="62"/>
  <c r="Q83" i="62"/>
  <c r="Q103" i="62"/>
  <c r="Q97" i="62"/>
  <c r="R49" i="62"/>
  <c r="Q96" i="62"/>
  <c r="Q22" i="62"/>
  <c r="R25" i="62"/>
  <c r="Q87" i="62"/>
  <c r="R48" i="62"/>
  <c r="Q54" i="62"/>
  <c r="R128" i="62"/>
  <c r="Q93" i="62"/>
  <c r="Q89" i="62"/>
  <c r="L111" i="47"/>
  <c r="J115" i="47"/>
  <c r="L115" i="47" s="1"/>
  <c r="J109" i="47"/>
  <c r="J119" i="47" s="1"/>
  <c r="L119" i="47" s="1"/>
  <c r="I109" i="47"/>
  <c r="I119" i="47" s="1"/>
  <c r="K119" i="47" s="1"/>
  <c r="I112" i="47"/>
  <c r="Q105" i="62"/>
  <c r="Q47" i="62"/>
  <c r="Q42" i="62"/>
  <c r="Q128" i="62"/>
  <c r="R82" i="62"/>
  <c r="Q112" i="62"/>
  <c r="R55" i="62"/>
  <c r="R64" i="62"/>
  <c r="R21" i="62"/>
  <c r="Q115" i="62"/>
  <c r="R90" i="62"/>
  <c r="R103" i="62"/>
  <c r="R116" i="62"/>
  <c r="Q99" i="62"/>
  <c r="R50" i="62"/>
  <c r="R109" i="62"/>
  <c r="Q65" i="62"/>
  <c r="M143" i="62"/>
  <c r="R24" i="62"/>
  <c r="Q91" i="62"/>
  <c r="R101" i="62"/>
  <c r="R56" i="62"/>
  <c r="Q49" i="62"/>
  <c r="R91" i="62"/>
  <c r="Q108" i="62"/>
  <c r="Q56" i="62"/>
  <c r="Q53" i="62"/>
  <c r="R124" i="62"/>
  <c r="R62" i="62"/>
  <c r="R35" i="62"/>
  <c r="Q25" i="62"/>
  <c r="R52" i="62"/>
  <c r="R83" i="62"/>
  <c r="N143" i="62"/>
  <c r="R10" i="62"/>
  <c r="R126" i="62"/>
  <c r="R46" i="62"/>
  <c r="R51" i="62"/>
  <c r="K143" i="62"/>
  <c r="E146" i="62" s="1"/>
  <c r="L143" i="62"/>
  <c r="F146" i="62" s="1"/>
  <c r="J112" i="48" l="1"/>
  <c r="J109" i="48"/>
  <c r="J119" i="48" s="1"/>
  <c r="L119" i="48" s="1"/>
  <c r="H109" i="58"/>
  <c r="L113" i="24"/>
  <c r="L110" i="24"/>
  <c r="M115" i="51"/>
  <c r="M111" i="51"/>
  <c r="M122" i="51" s="1"/>
  <c r="J113" i="32"/>
  <c r="J110" i="32"/>
  <c r="J120" i="32" s="1"/>
  <c r="R133" i="54"/>
  <c r="H36" i="54"/>
  <c r="H37" i="54" s="1"/>
  <c r="H38" i="54" s="1"/>
  <c r="L108" i="22"/>
  <c r="L105" i="22"/>
  <c r="L115" i="22" s="1"/>
  <c r="N115" i="22" s="1"/>
  <c r="L113" i="16"/>
  <c r="O113" i="54" s="1"/>
  <c r="L110" i="16"/>
  <c r="L120" i="16" s="1"/>
  <c r="N120" i="16" s="1"/>
  <c r="I112" i="48"/>
  <c r="I109" i="48"/>
  <c r="I119" i="48" s="1"/>
  <c r="K119" i="48" s="1"/>
  <c r="K113" i="16"/>
  <c r="K110" i="16"/>
  <c r="K120" i="16" s="1"/>
  <c r="M120" i="16" s="1"/>
  <c r="F154" i="62"/>
  <c r="E154" i="62"/>
  <c r="R134" i="54" l="1"/>
  <c r="H39" i="54"/>
  <c r="H40" i="54" s="1"/>
  <c r="H41" i="54" s="1"/>
  <c r="H42" i="54" s="1"/>
  <c r="W62" i="51"/>
  <c r="W29" i="51"/>
  <c r="W61" i="51"/>
  <c r="W12" i="51"/>
  <c r="W52" i="51"/>
  <c r="W73" i="51"/>
  <c r="W39" i="51"/>
  <c r="W60" i="51"/>
  <c r="W17" i="51"/>
  <c r="W14" i="51"/>
  <c r="W58" i="51"/>
  <c r="W47" i="51"/>
  <c r="W25" i="51"/>
  <c r="W46" i="51"/>
  <c r="W69" i="51"/>
  <c r="W41" i="51"/>
  <c r="W31" i="51"/>
  <c r="W22" i="51"/>
  <c r="W50" i="51"/>
  <c r="W59" i="51"/>
  <c r="W20" i="51"/>
  <c r="W51" i="51"/>
  <c r="W33" i="51"/>
  <c r="W23" i="51"/>
  <c r="W34" i="51"/>
  <c r="W43" i="51"/>
  <c r="W38" i="51"/>
  <c r="W35" i="51"/>
  <c r="W19" i="51"/>
  <c r="W40" i="51"/>
  <c r="W36" i="51"/>
  <c r="W49" i="51"/>
  <c r="W72" i="51"/>
  <c r="W30" i="51"/>
  <c r="W48" i="51"/>
  <c r="W32" i="51"/>
  <c r="W42" i="51"/>
  <c r="W71" i="51"/>
  <c r="W57" i="51"/>
  <c r="W44" i="51"/>
  <c r="W45" i="51"/>
  <c r="W28" i="51"/>
  <c r="W37" i="51"/>
  <c r="W18" i="51"/>
  <c r="W68" i="51"/>
  <c r="W65" i="51"/>
  <c r="W75" i="51"/>
  <c r="W66" i="51"/>
  <c r="W70" i="51"/>
  <c r="W21" i="51"/>
  <c r="W24" i="51"/>
  <c r="W64" i="51"/>
  <c r="W63" i="51"/>
  <c r="W27" i="51"/>
  <c r="W53" i="51"/>
  <c r="W15" i="51"/>
  <c r="W16" i="51"/>
  <c r="W54" i="51"/>
  <c r="W13" i="51"/>
  <c r="W74" i="51"/>
  <c r="W26" i="51"/>
  <c r="O122" i="51"/>
  <c r="W55" i="51"/>
  <c r="W67" i="51"/>
  <c r="W56" i="51"/>
  <c r="L120" i="24"/>
  <c r="N120" i="24" s="1"/>
  <c r="O110" i="54"/>
  <c r="O125" i="54" s="1"/>
  <c r="H43" i="54" l="1"/>
  <c r="H44" i="54" s="1"/>
  <c r="H45" i="54" s="1"/>
  <c r="H46" i="54" s="1"/>
  <c r="H47" i="54" s="1"/>
  <c r="H48" i="54" s="1"/>
  <c r="H49" i="54" s="1"/>
  <c r="R135" i="54"/>
  <c r="R136" i="54" l="1"/>
  <c r="H50" i="54"/>
  <c r="H51" i="54" s="1"/>
  <c r="H52" i="54" s="1"/>
  <c r="R137" i="54" l="1"/>
  <c r="H53" i="54"/>
  <c r="H54" i="54" s="1"/>
  <c r="H55" i="54" s="1"/>
  <c r="H56" i="54" s="1"/>
  <c r="H57" i="54" s="1"/>
  <c r="H58" i="54" s="1"/>
  <c r="H59" i="54" s="1"/>
  <c r="H60" i="54" s="1"/>
  <c r="H61" i="54" s="1"/>
  <c r="H62" i="54" s="1"/>
  <c r="H63" i="54" s="1"/>
  <c r="H64" i="54" s="1"/>
  <c r="H65" i="54" s="1"/>
  <c r="H66" i="54" s="1"/>
  <c r="H67" i="54" s="1"/>
  <c r="H68" i="54" s="1"/>
  <c r="H69" i="54" s="1"/>
  <c r="H70" i="54" s="1"/>
  <c r="H71" i="54" s="1"/>
  <c r="H72" i="54" s="1"/>
  <c r="H73" i="54" s="1"/>
  <c r="H74" i="54" s="1"/>
  <c r="H75" i="54" s="1"/>
  <c r="H76" i="54" s="1"/>
  <c r="H77" i="54" s="1"/>
  <c r="H78" i="54" s="1"/>
  <c r="H79" i="54" s="1"/>
  <c r="H80" i="54" s="1"/>
  <c r="H81" i="54" s="1"/>
  <c r="H82" i="54" s="1"/>
  <c r="H83" i="54" s="1"/>
  <c r="H84" i="54" s="1"/>
  <c r="H85" i="54" s="1"/>
  <c r="H86" i="54" s="1"/>
  <c r="H87" i="54" s="1"/>
  <c r="H110" i="54" s="1"/>
</calcChain>
</file>

<file path=xl/sharedStrings.xml><?xml version="1.0" encoding="utf-8"?>
<sst xmlns="http://schemas.openxmlformats.org/spreadsheetml/2006/main" count="19740" uniqueCount="917">
  <si>
    <t>Kategorie</t>
  </si>
  <si>
    <t>Kürzel</t>
  </si>
  <si>
    <t>Spitalname</t>
  </si>
  <si>
    <t>Spitalnummer</t>
  </si>
  <si>
    <t>Kanton</t>
  </si>
  <si>
    <t>BFS-Kategorie</t>
  </si>
  <si>
    <t>Kosten pro Pflegetag inkl. ANK REKOLE</t>
  </si>
  <si>
    <t>Kosten pro Pflegetag inkl. ANK VKL</t>
  </si>
  <si>
    <t>Kosten Total inkl. ANK REKOLE</t>
  </si>
  <si>
    <t>Kosten total inkl. ANK VKL</t>
  </si>
  <si>
    <t>Anzahl Pflegetage</t>
  </si>
  <si>
    <t>Anzahl Fälle</t>
  </si>
  <si>
    <t>M</t>
  </si>
  <si>
    <t>BSB</t>
  </si>
  <si>
    <t>Bethesda Spital</t>
  </si>
  <si>
    <t>þ89</t>
  </si>
  <si>
    <t>BS</t>
  </si>
  <si>
    <t>4=K122 Vers.Niveau 4, &gt; 2'999 Fälle</t>
  </si>
  <si>
    <t>CHUV</t>
  </si>
  <si>
    <t>Centre hospitalier universitaire vaudois</t>
  </si>
  <si>
    <t>þ93</t>
  </si>
  <si>
    <t>VD</t>
  </si>
  <si>
    <t>1=K111 Vers.Niveau 1, &gt; 29'999 Fälle</t>
  </si>
  <si>
    <t>CLSA</t>
  </si>
  <si>
    <t>Clinica Luganese</t>
  </si>
  <si>
    <t>þ60</t>
  </si>
  <si>
    <t>TI</t>
  </si>
  <si>
    <t>3=K121 Vers.Niveau 3, &gt; 5'999 Fälle</t>
  </si>
  <si>
    <t>CSC</t>
  </si>
  <si>
    <t>Clinica Santa Chiara</t>
  </si>
  <si>
    <t>þ108</t>
  </si>
  <si>
    <t>CSEB</t>
  </si>
  <si>
    <t>Gesundheitszentrum Unterengadin</t>
  </si>
  <si>
    <t>þ41</t>
  </si>
  <si>
    <t>GR</t>
  </si>
  <si>
    <t>5=K123 Vers.Niveau 5, bis 2'999 Fälle</t>
  </si>
  <si>
    <t>DAV</t>
  </si>
  <si>
    <t>Spital Davos</t>
  </si>
  <si>
    <t>þ49</t>
  </si>
  <si>
    <t>EHC</t>
  </si>
  <si>
    <t>Ensemble hospitalier de la Côte</t>
  </si>
  <si>
    <t>þ82</t>
  </si>
  <si>
    <t>EHNV</t>
  </si>
  <si>
    <t>Etablissements hospitaliers du Nord vaudois</t>
  </si>
  <si>
    <t>þ33</t>
  </si>
  <si>
    <t>2=K112 Vers.Niveau 2, &gt; 8'999 Fälle</t>
  </si>
  <si>
    <t>EOC</t>
  </si>
  <si>
    <t>Ente ospedaliero Cantonale</t>
  </si>
  <si>
    <t>þ20</t>
  </si>
  <si>
    <t>FCT</t>
  </si>
  <si>
    <t>Cardiocentro Ticino</t>
  </si>
  <si>
    <t>þ70</t>
  </si>
  <si>
    <t>FMI</t>
  </si>
  <si>
    <t>Spitäler fmi AG</t>
  </si>
  <si>
    <t>þ16</t>
  </si>
  <si>
    <t>BE</t>
  </si>
  <si>
    <t>GHOL</t>
  </si>
  <si>
    <t>Groupement hospitalier de louest lemanique</t>
  </si>
  <si>
    <t>þ13</t>
  </si>
  <si>
    <t>GUT</t>
  </si>
  <si>
    <t>Klinik Gut St. Moritz AG</t>
  </si>
  <si>
    <t>þ62</t>
  </si>
  <si>
    <t>9=K231 Spezialkliniken Chirurgie</t>
  </si>
  <si>
    <t>GZF</t>
  </si>
  <si>
    <t>Gesundheitszentrum Fricktal</t>
  </si>
  <si>
    <t>þ99</t>
  </si>
  <si>
    <t>AG</t>
  </si>
  <si>
    <t>GZO</t>
  </si>
  <si>
    <t>Spital Wetzikon</t>
  </si>
  <si>
    <t>þ38</t>
  </si>
  <si>
    <t>ZH</t>
  </si>
  <si>
    <t>HFR</t>
  </si>
  <si>
    <t>Hopital Fribourgeois</t>
  </si>
  <si>
    <t>þ17</t>
  </si>
  <si>
    <t>FR</t>
  </si>
  <si>
    <t>HI</t>
  </si>
  <si>
    <t>Klinik Hirslanden Zürich</t>
  </si>
  <si>
    <t>þ58</t>
  </si>
  <si>
    <t>HIB</t>
  </si>
  <si>
    <t>Hopital Intercantonal de la Broye</t>
  </si>
  <si>
    <t>þ15</t>
  </si>
  <si>
    <t>HJU</t>
  </si>
  <si>
    <t>Hopital du Jura</t>
  </si>
  <si>
    <t>þ25</t>
  </si>
  <si>
    <t>JU</t>
  </si>
  <si>
    <t>HNE</t>
  </si>
  <si>
    <t>Hopital Neuchatelois</t>
  </si>
  <si>
    <t>þ23</t>
  </si>
  <si>
    <t>NE</t>
  </si>
  <si>
    <t>HRC</t>
  </si>
  <si>
    <t>Hopital Riviera-Chablais</t>
  </si>
  <si>
    <t>þ12</t>
  </si>
  <si>
    <t>HUG</t>
  </si>
  <si>
    <t>Hopiteaux Universitaires Geneve</t>
  </si>
  <si>
    <t>þ11</t>
  </si>
  <si>
    <t>GE</t>
  </si>
  <si>
    <t>HVS</t>
  </si>
  <si>
    <t>Hopital Valais</t>
  </si>
  <si>
    <t>þ18</t>
  </si>
  <si>
    <t>VS</t>
  </si>
  <si>
    <t>ISB</t>
  </si>
  <si>
    <t>Inselspital Bern</t>
  </si>
  <si>
    <t>þ86</t>
  </si>
  <si>
    <t>KIH</t>
  </si>
  <si>
    <t>Klinik Im Hasel</t>
  </si>
  <si>
    <t>þ73</t>
  </si>
  <si>
    <t>7=K212 Psychiatrie Niveau 2</t>
  </si>
  <si>
    <t>KLA</t>
  </si>
  <si>
    <t>Klinik Arlesheim AG</t>
  </si>
  <si>
    <t>þ67</t>
  </si>
  <si>
    <t>BL</t>
  </si>
  <si>
    <t>KMAG</t>
  </si>
  <si>
    <t>Klinik Meissenberg AG</t>
  </si>
  <si>
    <t>þ52</t>
  </si>
  <si>
    <t>ZG</t>
  </si>
  <si>
    <t>KSA</t>
  </si>
  <si>
    <t>Kantonsspital Aarau AG</t>
  </si>
  <si>
    <t>þ69</t>
  </si>
  <si>
    <t>KSB</t>
  </si>
  <si>
    <t>Kantonsspital Baden</t>
  </si>
  <si>
    <t>þ66</t>
  </si>
  <si>
    <t>KSBL</t>
  </si>
  <si>
    <t>Kantonsspital Baselland</t>
  </si>
  <si>
    <t>þ8</t>
  </si>
  <si>
    <t>KSF</t>
  </si>
  <si>
    <t>Kantonsspital Frauenfeld</t>
  </si>
  <si>
    <t>þ3</t>
  </si>
  <si>
    <t>TG</t>
  </si>
  <si>
    <t>KSGL</t>
  </si>
  <si>
    <t>Kantonsspital Glarus</t>
  </si>
  <si>
    <t>þ55</t>
  </si>
  <si>
    <t>GL</t>
  </si>
  <si>
    <t>KSGR</t>
  </si>
  <si>
    <t>Kantonsspital Graubünden</t>
  </si>
  <si>
    <t>þ27</t>
  </si>
  <si>
    <t>KSM</t>
  </si>
  <si>
    <t>Kantonsspital Münsterlingen</t>
  </si>
  <si>
    <t>þ2</t>
  </si>
  <si>
    <t>KSNW</t>
  </si>
  <si>
    <t>Kantonsspital Nidwalden</t>
  </si>
  <si>
    <t>þ101</t>
  </si>
  <si>
    <t>NW</t>
  </si>
  <si>
    <t>KSOW</t>
  </si>
  <si>
    <t>Kantonsspital Obwalden</t>
  </si>
  <si>
    <t>þ104</t>
  </si>
  <si>
    <t>OW</t>
  </si>
  <si>
    <t>KSR</t>
  </si>
  <si>
    <t>Klinik Schützen Rheinfelden AG</t>
  </si>
  <si>
    <t>þ43</t>
  </si>
  <si>
    <t>KSSH</t>
  </si>
  <si>
    <t>Spitäler Schaffhausen</t>
  </si>
  <si>
    <t>þ50</t>
  </si>
  <si>
    <t>SH</t>
  </si>
  <si>
    <t>KSU</t>
  </si>
  <si>
    <t>Kantonsspital Uri</t>
  </si>
  <si>
    <t>þ59</t>
  </si>
  <si>
    <t>UR</t>
  </si>
  <si>
    <t>KSW</t>
  </si>
  <si>
    <t>Kantonsspital Winterthur</t>
  </si>
  <si>
    <t>þ94</t>
  </si>
  <si>
    <t>LIM</t>
  </si>
  <si>
    <t>Spital Limmattal</t>
  </si>
  <si>
    <t>þ81</t>
  </si>
  <si>
    <t>LTRS</t>
  </si>
  <si>
    <t>La Tour Réseau de Soins</t>
  </si>
  <si>
    <t>þ80</t>
  </si>
  <si>
    <t>LUKS</t>
  </si>
  <si>
    <t>Luzerner Kantonsspital</t>
  </si>
  <si>
    <t>þ28</t>
  </si>
  <si>
    <t>LU</t>
  </si>
  <si>
    <t>LUPS</t>
  </si>
  <si>
    <t>Luzerner Psychiatrie</t>
  </si>
  <si>
    <t>þ29</t>
  </si>
  <si>
    <t>MIS</t>
  </si>
  <si>
    <t>Merian Iselin Spital</t>
  </si>
  <si>
    <t>þ48</t>
  </si>
  <si>
    <t>MUR</t>
  </si>
  <si>
    <t>Spital Muri</t>
  </si>
  <si>
    <t>þ53</t>
  </si>
  <si>
    <t>OSB</t>
  </si>
  <si>
    <t>Ospedale Bregaglia</t>
  </si>
  <si>
    <t>þ30</t>
  </si>
  <si>
    <t>PDAG</t>
  </si>
  <si>
    <t>Psychiatrische Dienste Aargau</t>
  </si>
  <si>
    <t>þ68</t>
  </si>
  <si>
    <t>PDGR</t>
  </si>
  <si>
    <t>Psychiatrische Dienste Graubünden</t>
  </si>
  <si>
    <t>þ26</t>
  </si>
  <si>
    <t>6=K211 Psychiatrie Niveau 1</t>
  </si>
  <si>
    <t>PKW</t>
  </si>
  <si>
    <t>Privatklinik Wyss AG</t>
  </si>
  <si>
    <t>þ106</t>
  </si>
  <si>
    <t>PKZS</t>
  </si>
  <si>
    <t>Psychiatrische Klinik Zugersee</t>
  </si>
  <si>
    <t>þ65</t>
  </si>
  <si>
    <t>PM</t>
  </si>
  <si>
    <t>Privatklinik Meiringen</t>
  </si>
  <si>
    <t>þ56</t>
  </si>
  <si>
    <t>PZM</t>
  </si>
  <si>
    <t>Psychiatriezentrum Münsingen</t>
  </si>
  <si>
    <t>þ34</t>
  </si>
  <si>
    <t>RSE</t>
  </si>
  <si>
    <t>Regionalspital Emmental AG</t>
  </si>
  <si>
    <t>þ85</t>
  </si>
  <si>
    <t>RSL</t>
  </si>
  <si>
    <t>Spital Leuggern (Asana Gruppe AG)</t>
  </si>
  <si>
    <t>þ74</t>
  </si>
  <si>
    <t>RSP</t>
  </si>
  <si>
    <t>Regionalspital Prättigau</t>
  </si>
  <si>
    <t>þ21</t>
  </si>
  <si>
    <t>RSS</t>
  </si>
  <si>
    <t>Regionalspital Surselva</t>
  </si>
  <si>
    <t>þ90</t>
  </si>
  <si>
    <t>SAM</t>
  </si>
  <si>
    <t>Spital Oberengadin</t>
  </si>
  <si>
    <t>þ88</t>
  </si>
  <si>
    <t>SBU</t>
  </si>
  <si>
    <t>Spital Bülach</t>
  </si>
  <si>
    <t>þ87</t>
  </si>
  <si>
    <t>SCS</t>
  </si>
  <si>
    <t>St. Claraspital</t>
  </si>
  <si>
    <t>þ75</t>
  </si>
  <si>
    <t>SEE</t>
  </si>
  <si>
    <t>See-Spital Kilchberg</t>
  </si>
  <si>
    <t>þ37</t>
  </si>
  <si>
    <t>SEI</t>
  </si>
  <si>
    <t>Spital Einsiedeln</t>
  </si>
  <si>
    <t>þ63</t>
  </si>
  <si>
    <t>SZ</t>
  </si>
  <si>
    <t>SLA</t>
  </si>
  <si>
    <t>Spital Lachen AG</t>
  </si>
  <si>
    <t>þ77</t>
  </si>
  <si>
    <t>SMA</t>
  </si>
  <si>
    <t>Spital Männedorf AG</t>
  </si>
  <si>
    <t>þ36</t>
  </si>
  <si>
    <t>SME</t>
  </si>
  <si>
    <t>Spital Menziken (Asana Gruppe AG)</t>
  </si>
  <si>
    <t>þ72</t>
  </si>
  <si>
    <t>SNB</t>
  </si>
  <si>
    <t>Spital Netz Bern AG</t>
  </si>
  <si>
    <t>þ31</t>
  </si>
  <si>
    <t>SOAG</t>
  </si>
  <si>
    <t>Solothurner Spitäler AG</t>
  </si>
  <si>
    <t>þ22</t>
  </si>
  <si>
    <t>SO</t>
  </si>
  <si>
    <t>SPU</t>
  </si>
  <si>
    <t>Spital Uster</t>
  </si>
  <si>
    <t>þ35</t>
  </si>
  <si>
    <t>SPZ</t>
  </si>
  <si>
    <t>Schweizer Paraplegiker-Zentrum</t>
  </si>
  <si>
    <t>þ96</t>
  </si>
  <si>
    <t>13=K235 Spezialkliniken Diverse</t>
  </si>
  <si>
    <t>SRO</t>
  </si>
  <si>
    <t>Spital Oberaargau AG</t>
  </si>
  <si>
    <t>þ83</t>
  </si>
  <si>
    <t>SSZ</t>
  </si>
  <si>
    <t>Spital Schwyz</t>
  </si>
  <si>
    <t>þ61</t>
  </si>
  <si>
    <t>STGAG</t>
  </si>
  <si>
    <t>Spital Thurgau AG</t>
  </si>
  <si>
    <t>þ24</t>
  </si>
  <si>
    <t>STH</t>
  </si>
  <si>
    <t>Spital Thusis</t>
  </si>
  <si>
    <t>þ79</t>
  </si>
  <si>
    <t>STS</t>
  </si>
  <si>
    <t>Spital STS AG</t>
  </si>
  <si>
    <t>þ76</t>
  </si>
  <si>
    <t>STZ</t>
  </si>
  <si>
    <t>Stadtspital Triemli</t>
  </si>
  <si>
    <t>þ42</t>
  </si>
  <si>
    <t>SVA</t>
  </si>
  <si>
    <t>Spitalverbund Appenzell Ausserrhoden</t>
  </si>
  <si>
    <t>þ10</t>
  </si>
  <si>
    <t>AR</t>
  </si>
  <si>
    <t>SZB</t>
  </si>
  <si>
    <t>Spitalzentrum Biel AG</t>
  </si>
  <si>
    <t>þ84</t>
  </si>
  <si>
    <t>SZOB</t>
  </si>
  <si>
    <t>Spital Zollikerberg</t>
  </si>
  <si>
    <t>þ71</t>
  </si>
  <si>
    <t>UBA</t>
  </si>
  <si>
    <t>Universitätsklinik Balgrist</t>
  </si>
  <si>
    <t>þ92</t>
  </si>
  <si>
    <t>UPD</t>
  </si>
  <si>
    <t>Universitäre Psychiatrische Dienste Bern</t>
  </si>
  <si>
    <t>þ32</t>
  </si>
  <si>
    <t>UPK</t>
  </si>
  <si>
    <t>Universitäre psychiatrische Kliniken Basel</t>
  </si>
  <si>
    <t>þ40</t>
  </si>
  <si>
    <t>USB</t>
  </si>
  <si>
    <t>Universitätsspital Basel</t>
  </si>
  <si>
    <t>þ46</t>
  </si>
  <si>
    <t>USZ</t>
  </si>
  <si>
    <t>Universitätsspital Zürich</t>
  </si>
  <si>
    <t>þ97</t>
  </si>
  <si>
    <t>ZGKS</t>
  </si>
  <si>
    <t>Zuger Kantonsspital</t>
  </si>
  <si>
    <t>þ45</t>
  </si>
  <si>
    <t>ZOF</t>
  </si>
  <si>
    <t>Spital Zofingen AG</t>
  </si>
  <si>
    <t>þ57</t>
  </si>
  <si>
    <t>N</t>
  </si>
  <si>
    <t>ADS</t>
  </si>
  <si>
    <t>Adullam Stiftung</t>
  </si>
  <si>
    <t>þ19</t>
  </si>
  <si>
    <t>ARS</t>
  </si>
  <si>
    <t>AarREHA Schinznach</t>
  </si>
  <si>
    <t>þ103</t>
  </si>
  <si>
    <t>8=K221 Rehabilitationskliniken</t>
  </si>
  <si>
    <t>CGM</t>
  </si>
  <si>
    <t>Clinique genevoise de Montana</t>
  </si>
  <si>
    <t>þ14</t>
  </si>
  <si>
    <t>CJM</t>
  </si>
  <si>
    <t>Clinique de Joli-Mont</t>
  </si>
  <si>
    <t>þ47</t>
  </si>
  <si>
    <t>CSS</t>
  </si>
  <si>
    <t>Centro sanitario San Sisto</t>
  </si>
  <si>
    <t>þ1</t>
  </si>
  <si>
    <t>CSVM</t>
  </si>
  <si>
    <t>Gesundheitszentrum Val Müstair</t>
  </si>
  <si>
    <t>þ44</t>
  </si>
  <si>
    <t>DIA</t>
  </si>
  <si>
    <t>Diaconis</t>
  </si>
  <si>
    <t>þ78</t>
  </si>
  <si>
    <t>ERG</t>
  </si>
  <si>
    <t>Ergolz Klinik</t>
  </si>
  <si>
    <t>þ107</t>
  </si>
  <si>
    <t>KLI</t>
  </si>
  <si>
    <t>Klinik Linde AG</t>
  </si>
  <si>
    <t>þ9</t>
  </si>
  <si>
    <t>KSS</t>
  </si>
  <si>
    <t>Kreisspital Surses</t>
  </si>
  <si>
    <t>þ6</t>
  </si>
  <si>
    <t>REHAB</t>
  </si>
  <si>
    <t>Zentrum für Querschnittgelähmte und Hirnverletzte</t>
  </si>
  <si>
    <t>þ105</t>
  </si>
  <si>
    <t>SKBR</t>
  </si>
  <si>
    <t>Seeklinik</t>
  </si>
  <si>
    <t>þ95</t>
  </si>
  <si>
    <t>SMR</t>
  </si>
  <si>
    <t>Salina Medizin AG</t>
  </si>
  <si>
    <t>þ98</t>
  </si>
  <si>
    <t>SSW</t>
  </si>
  <si>
    <t>Stadtspital Waid</t>
  </si>
  <si>
    <t>þ39</t>
  </si>
  <si>
    <t>12=K234 Spezialkliniken Geriatrie</t>
  </si>
  <si>
    <t>Anzahl</t>
  </si>
  <si>
    <t>7</t>
  </si>
  <si>
    <t>10</t>
  </si>
  <si>
    <t>11</t>
  </si>
  <si>
    <t>tiefster Wert</t>
  </si>
  <si>
    <t xml:space="preserve">723 </t>
  </si>
  <si>
    <t xml:space="preserve">698 </t>
  </si>
  <si>
    <t xml:space="preserve">684'634 </t>
  </si>
  <si>
    <t xml:space="preserve">676'047 </t>
  </si>
  <si>
    <t>788</t>
  </si>
  <si>
    <t>24</t>
  </si>
  <si>
    <t>1. Quartil</t>
  </si>
  <si>
    <t xml:space="preserve">928 </t>
  </si>
  <si>
    <t xml:space="preserve">885 </t>
  </si>
  <si>
    <t xml:space="preserve">1'823'778 </t>
  </si>
  <si>
    <t xml:space="preserve">1'323'918 </t>
  </si>
  <si>
    <t>1'147</t>
  </si>
  <si>
    <t>83</t>
  </si>
  <si>
    <t>Mittelwert</t>
  </si>
  <si>
    <t xml:space="preserve">1'059 </t>
  </si>
  <si>
    <t xml:space="preserve">1'042 </t>
  </si>
  <si>
    <t xml:space="preserve">3'472'763 </t>
  </si>
  <si>
    <t xml:space="preserve">2'212'643 </t>
  </si>
  <si>
    <t>2'806</t>
  </si>
  <si>
    <t>149</t>
  </si>
  <si>
    <t>Median</t>
  </si>
  <si>
    <t xml:space="preserve">1'049 </t>
  </si>
  <si>
    <t xml:space="preserve">1'003 </t>
  </si>
  <si>
    <t xml:space="preserve">2'655'499 </t>
  </si>
  <si>
    <t xml:space="preserve">2'478'293 </t>
  </si>
  <si>
    <t>2'622</t>
  </si>
  <si>
    <t>137</t>
  </si>
  <si>
    <t>3. Quartil</t>
  </si>
  <si>
    <t xml:space="preserve">1'253 </t>
  </si>
  <si>
    <t xml:space="preserve">1'197 </t>
  </si>
  <si>
    <t xml:space="preserve">3'233'479 </t>
  </si>
  <si>
    <t xml:space="preserve">3'035'850 </t>
  </si>
  <si>
    <t>3'463</t>
  </si>
  <si>
    <t>183</t>
  </si>
  <si>
    <t>höchster Wert</t>
  </si>
  <si>
    <t xml:space="preserve">1'279 </t>
  </si>
  <si>
    <t xml:space="preserve">1'493 </t>
  </si>
  <si>
    <t xml:space="preserve">10'854'696 </t>
  </si>
  <si>
    <t xml:space="preserve">3'379'326 </t>
  </si>
  <si>
    <t>8'514</t>
  </si>
  <si>
    <t>348</t>
  </si>
  <si>
    <t>gewichtet/absolut</t>
  </si>
  <si>
    <t xml:space="preserve">788 </t>
  </si>
  <si>
    <t xml:space="preserve">717 </t>
  </si>
  <si>
    <t>Auswertung - Stand per 4.8.2015</t>
  </si>
  <si>
    <t>Benchmark palliativ stationär pro Pflegetag - Daten Geschäftsjahr 2014</t>
  </si>
  <si>
    <t>ITAR_K Zelle</t>
  </si>
  <si>
    <t>BU44</t>
  </si>
  <si>
    <t>BU48</t>
  </si>
  <si>
    <t>BU42</t>
  </si>
  <si>
    <t>BU46</t>
  </si>
  <si>
    <t>BU36</t>
  </si>
  <si>
    <t>BU37</t>
  </si>
  <si>
    <t>Spital- nummer</t>
  </si>
  <si>
    <t>Kontrolle</t>
  </si>
  <si>
    <t>Total</t>
  </si>
  <si>
    <t>Anzahl Spitäler/Kliniken</t>
  </si>
  <si>
    <t>Anzahl Tag REKOLE</t>
  </si>
  <si>
    <t>Anzahl Tage VKL</t>
  </si>
  <si>
    <t>Hilfsspalten ohne Ausdruck</t>
  </si>
  <si>
    <t>gewichtetes arithmetisches Mittel (Totalkosten / Total Pflegetage)</t>
  </si>
  <si>
    <t>Legende: Nr bei Spitalname bedeutet nicht Miglied SpitalBenchmark</t>
  </si>
  <si>
    <t>Kosten Total inkl. ANK VKL</t>
  </si>
  <si>
    <t>Anzahl Taxpunkte</t>
  </si>
  <si>
    <t>Kosten pro Taxpunkt inkl. ANK REKOLE</t>
  </si>
  <si>
    <t>Kosten pro Taxpunkt inkl. ANK VKL</t>
  </si>
  <si>
    <t>74</t>
  </si>
  <si>
    <t>0</t>
  </si>
  <si>
    <t>1</t>
  </si>
  <si>
    <t>2</t>
  </si>
  <si>
    <t>Benchmark Tarmed pro Taxpunkt - Daten Geschäftsjahr 2014</t>
  </si>
  <si>
    <t>CK42</t>
  </si>
  <si>
    <t>CK46</t>
  </si>
  <si>
    <t>CK36</t>
  </si>
  <si>
    <t>CK37</t>
  </si>
  <si>
    <t>CK44</t>
  </si>
  <si>
    <t>CK48</t>
  </si>
  <si>
    <t>Anzahl TP REKOLE</t>
  </si>
  <si>
    <t>Anzahl TP VKL</t>
  </si>
  <si>
    <t>gewichtetes arithmetisches Mittel (Totalkosten / Total Taxpunkte)</t>
  </si>
  <si>
    <t>Tage</t>
  </si>
  <si>
    <t>Fälle</t>
  </si>
  <si>
    <t>Kosten pro Tag inkl. ANK REKOLE</t>
  </si>
  <si>
    <t>Kosten pro Tag inkl. ANK VKL</t>
  </si>
  <si>
    <t>19</t>
  </si>
  <si>
    <t>13</t>
  </si>
  <si>
    <t>23</t>
  </si>
  <si>
    <t>17</t>
  </si>
  <si>
    <t xml:space="preserve">467'752 </t>
  </si>
  <si>
    <t xml:space="preserve">811'493 </t>
  </si>
  <si>
    <t xml:space="preserve">1'071 </t>
  </si>
  <si>
    <t xml:space="preserve">55 </t>
  </si>
  <si>
    <t>236</t>
  </si>
  <si>
    <t>220</t>
  </si>
  <si>
    <t xml:space="preserve">1'424'054 </t>
  </si>
  <si>
    <t xml:space="preserve">1'580'468 </t>
  </si>
  <si>
    <t xml:space="preserve">4'804 </t>
  </si>
  <si>
    <t xml:space="preserve">90 </t>
  </si>
  <si>
    <t>327</t>
  </si>
  <si>
    <t>324</t>
  </si>
  <si>
    <t xml:space="preserve">4'583'989 </t>
  </si>
  <si>
    <t xml:space="preserve">4'003'748 </t>
  </si>
  <si>
    <t xml:space="preserve">10'238 </t>
  </si>
  <si>
    <t xml:space="preserve">2'000 </t>
  </si>
  <si>
    <t>400</t>
  </si>
  <si>
    <t>412</t>
  </si>
  <si>
    <t xml:space="preserve">3'033'944 </t>
  </si>
  <si>
    <t xml:space="preserve">4'246'234 </t>
  </si>
  <si>
    <t xml:space="preserve">8'850 </t>
  </si>
  <si>
    <t xml:space="preserve">151 </t>
  </si>
  <si>
    <t>391</t>
  </si>
  <si>
    <t>405</t>
  </si>
  <si>
    <t xml:space="preserve">4'716'348 </t>
  </si>
  <si>
    <t xml:space="preserve">4'502'168 </t>
  </si>
  <si>
    <t xml:space="preserve">11'337 </t>
  </si>
  <si>
    <t xml:space="preserve">397 </t>
  </si>
  <si>
    <t>482</t>
  </si>
  <si>
    <t>501</t>
  </si>
  <si>
    <t xml:space="preserve">18'021'473 </t>
  </si>
  <si>
    <t xml:space="preserve">9'077'057 </t>
  </si>
  <si>
    <t xml:space="preserve">35'413 </t>
  </si>
  <si>
    <t xml:space="preserve">20'209 </t>
  </si>
  <si>
    <t>543</t>
  </si>
  <si>
    <t>758</t>
  </si>
  <si>
    <t>Benchmark Psychiatrie stationär pro Pflegetag - Daten Geschäftsjahr 2014</t>
  </si>
  <si>
    <t>Taxpunkte</t>
  </si>
  <si>
    <t>60</t>
  </si>
  <si>
    <t>57</t>
  </si>
  <si>
    <t>77</t>
  </si>
  <si>
    <t xml:space="preserve">9'768 </t>
  </si>
  <si>
    <t xml:space="preserve">43'498 </t>
  </si>
  <si>
    <t xml:space="preserve">1'425 </t>
  </si>
  <si>
    <t xml:space="preserve">648'941 </t>
  </si>
  <si>
    <t xml:space="preserve">664'749 </t>
  </si>
  <si>
    <t xml:space="preserve">460'880 </t>
  </si>
  <si>
    <t xml:space="preserve">1'434'126 </t>
  </si>
  <si>
    <t xml:space="preserve">1'476'207 </t>
  </si>
  <si>
    <t xml:space="preserve">1'154'266 </t>
  </si>
  <si>
    <t xml:space="preserve">1'011'979 </t>
  </si>
  <si>
    <t xml:space="preserve">975'856 </t>
  </si>
  <si>
    <t xml:space="preserve">880'445 </t>
  </si>
  <si>
    <t xml:space="preserve">1'872'880 </t>
  </si>
  <si>
    <t xml:space="preserve">2'271'507 </t>
  </si>
  <si>
    <t xml:space="preserve">1'621'641 </t>
  </si>
  <si>
    <t xml:space="preserve">5'505'576 </t>
  </si>
  <si>
    <t xml:space="preserve">5'259'704 </t>
  </si>
  <si>
    <t xml:space="preserve">4'312'588 </t>
  </si>
  <si>
    <t>30</t>
  </si>
  <si>
    <t>29</t>
  </si>
  <si>
    <t>34</t>
  </si>
  <si>
    <t>33</t>
  </si>
  <si>
    <t>28</t>
  </si>
  <si>
    <t>26</t>
  </si>
  <si>
    <t xml:space="preserve">12'833 </t>
  </si>
  <si>
    <t xml:space="preserve">12'775 </t>
  </si>
  <si>
    <t xml:space="preserve">21 </t>
  </si>
  <si>
    <t xml:space="preserve">1 </t>
  </si>
  <si>
    <t>341</t>
  </si>
  <si>
    <t>261</t>
  </si>
  <si>
    <t xml:space="preserve">711'495 </t>
  </si>
  <si>
    <t xml:space="preserve">85'171 </t>
  </si>
  <si>
    <t xml:space="preserve">1'169 </t>
  </si>
  <si>
    <t xml:space="preserve">14 </t>
  </si>
  <si>
    <t>402</t>
  </si>
  <si>
    <t>358</t>
  </si>
  <si>
    <t xml:space="preserve">8'347'106 </t>
  </si>
  <si>
    <t xml:space="preserve">5'460'825 </t>
  </si>
  <si>
    <t xml:space="preserve">15'045 </t>
  </si>
  <si>
    <t xml:space="preserve">606 </t>
  </si>
  <si>
    <t>583</t>
  </si>
  <si>
    <t>589</t>
  </si>
  <si>
    <t xml:space="preserve">2'830'425 </t>
  </si>
  <si>
    <t xml:space="preserve">2'624'195 </t>
  </si>
  <si>
    <t xml:space="preserve">5'753 </t>
  </si>
  <si>
    <t xml:space="preserve">74 </t>
  </si>
  <si>
    <t>561</t>
  </si>
  <si>
    <t>534</t>
  </si>
  <si>
    <t xml:space="preserve">9'888'658 </t>
  </si>
  <si>
    <t xml:space="preserve">6'890'028 </t>
  </si>
  <si>
    <t xml:space="preserve">15'681 </t>
  </si>
  <si>
    <t xml:space="preserve">218 </t>
  </si>
  <si>
    <t>755</t>
  </si>
  <si>
    <t>736</t>
  </si>
  <si>
    <t xml:space="preserve">57'650'653 </t>
  </si>
  <si>
    <t xml:space="preserve">28'038'769 </t>
  </si>
  <si>
    <t xml:space="preserve">75'053 </t>
  </si>
  <si>
    <t xml:space="preserve">14'004 </t>
  </si>
  <si>
    <t>925</t>
  </si>
  <si>
    <t>1'793</t>
  </si>
  <si>
    <t>Benchmark Physiotherapie pro Taxpunkt - Daten Geschäftsjahr 2014</t>
  </si>
  <si>
    <t>Kosten Total  ohne ANK KVG</t>
  </si>
  <si>
    <t>Kosten Total  ohne ANK alle</t>
  </si>
  <si>
    <t>Kosten bei 1.0  ohne ANK KVG</t>
  </si>
  <si>
    <t>Kosten 1.0 ohne ANK alle</t>
  </si>
  <si>
    <t>64</t>
  </si>
  <si>
    <t>62</t>
  </si>
  <si>
    <t>75</t>
  </si>
  <si>
    <t>9'142</t>
  </si>
  <si>
    <t xml:space="preserve">698'566 </t>
  </si>
  <si>
    <t xml:space="preserve">722'388 </t>
  </si>
  <si>
    <t>8'580</t>
  </si>
  <si>
    <t>10'145</t>
  </si>
  <si>
    <t xml:space="preserve">23'984'279 </t>
  </si>
  <si>
    <t xml:space="preserve">26'095'160 </t>
  </si>
  <si>
    <t>9'204</t>
  </si>
  <si>
    <t>11'043</t>
  </si>
  <si>
    <t xml:space="preserve">111'019'652 </t>
  </si>
  <si>
    <t xml:space="preserve">122'283'745 </t>
  </si>
  <si>
    <t>9'860</t>
  </si>
  <si>
    <t>10'650</t>
  </si>
  <si>
    <t xml:space="preserve">59'875'672 </t>
  </si>
  <si>
    <t xml:space="preserve">65'823'486 </t>
  </si>
  <si>
    <t>9'562</t>
  </si>
  <si>
    <t>11'137</t>
  </si>
  <si>
    <t xml:space="preserve">148'288'787 </t>
  </si>
  <si>
    <t xml:space="preserve">161'353'914 </t>
  </si>
  <si>
    <t>10'149</t>
  </si>
  <si>
    <t>16'833</t>
  </si>
  <si>
    <t xml:space="preserve">550'472'051 </t>
  </si>
  <si>
    <t xml:space="preserve">632'379'530 </t>
  </si>
  <si>
    <t>14'754</t>
  </si>
  <si>
    <t xml:space="preserve">816'134 </t>
  </si>
  <si>
    <t xml:space="preserve">797'849 </t>
  </si>
  <si>
    <t xml:space="preserve">49 </t>
  </si>
  <si>
    <t xml:space="preserve">47 </t>
  </si>
  <si>
    <t>9'137</t>
  </si>
  <si>
    <t>9'101</t>
  </si>
  <si>
    <t xml:space="preserve">27'846'971 </t>
  </si>
  <si>
    <t xml:space="preserve">26'452'032 </t>
  </si>
  <si>
    <t xml:space="preserve">2'934 </t>
  </si>
  <si>
    <t xml:space="preserve">3'666 </t>
  </si>
  <si>
    <t>10'133</t>
  </si>
  <si>
    <t>10'038</t>
  </si>
  <si>
    <t xml:space="preserve">137'484'402 </t>
  </si>
  <si>
    <t xml:space="preserve">132'098'005 </t>
  </si>
  <si>
    <t xml:space="preserve">12'423 </t>
  </si>
  <si>
    <t xml:space="preserve">11'800 </t>
  </si>
  <si>
    <t>11'052</t>
  </si>
  <si>
    <t>10'793</t>
  </si>
  <si>
    <t xml:space="preserve">71'870'831 </t>
  </si>
  <si>
    <t xml:space="preserve">69'490'146 </t>
  </si>
  <si>
    <t xml:space="preserve">7'222 </t>
  </si>
  <si>
    <t xml:space="preserve">7'767 </t>
  </si>
  <si>
    <t>10'702</t>
  </si>
  <si>
    <t>10'402</t>
  </si>
  <si>
    <t xml:space="preserve">171'439'299 </t>
  </si>
  <si>
    <t xml:space="preserve">178'691'992 </t>
  </si>
  <si>
    <t xml:space="preserve">16'373 </t>
  </si>
  <si>
    <t xml:space="preserve">17'478 </t>
  </si>
  <si>
    <t>11'317</t>
  </si>
  <si>
    <t>10'997</t>
  </si>
  <si>
    <t xml:space="preserve">701'454'732 </t>
  </si>
  <si>
    <t xml:space="preserve">686'790'781 </t>
  </si>
  <si>
    <t xml:space="preserve">63'118 </t>
  </si>
  <si>
    <t xml:space="preserve">42'124 </t>
  </si>
  <si>
    <t>16'669</t>
  </si>
  <si>
    <t>16'380</t>
  </si>
  <si>
    <t>22</t>
  </si>
  <si>
    <t xml:space="preserve">2'717'887 </t>
  </si>
  <si>
    <t xml:space="preserve">224'486 </t>
  </si>
  <si>
    <t xml:space="preserve">316 </t>
  </si>
  <si>
    <t xml:space="preserve">16 </t>
  </si>
  <si>
    <t>571</t>
  </si>
  <si>
    <t xml:space="preserve">9'667'554 </t>
  </si>
  <si>
    <t xml:space="preserve">10'177'313 </t>
  </si>
  <si>
    <t xml:space="preserve">10'560 </t>
  </si>
  <si>
    <t xml:space="preserve">455 </t>
  </si>
  <si>
    <t>707</t>
  </si>
  <si>
    <t>641</t>
  </si>
  <si>
    <t xml:space="preserve">28'074'361 </t>
  </si>
  <si>
    <t xml:space="preserve">19'640'543 </t>
  </si>
  <si>
    <t xml:space="preserve">28'337 </t>
  </si>
  <si>
    <t xml:space="preserve">1'823 </t>
  </si>
  <si>
    <t>873</t>
  </si>
  <si>
    <t>842</t>
  </si>
  <si>
    <t xml:space="preserve">17'097'254 </t>
  </si>
  <si>
    <t xml:space="preserve">15'188'242 </t>
  </si>
  <si>
    <t xml:space="preserve">21'725 </t>
  </si>
  <si>
    <t xml:space="preserve">1'075 </t>
  </si>
  <si>
    <t>762</t>
  </si>
  <si>
    <t>750</t>
  </si>
  <si>
    <t xml:space="preserve">21'743'352 </t>
  </si>
  <si>
    <t xml:space="preserve">20'665'974 </t>
  </si>
  <si>
    <t xml:space="preserve">29'338 </t>
  </si>
  <si>
    <t xml:space="preserve">1'311 </t>
  </si>
  <si>
    <t>884</t>
  </si>
  <si>
    <t>825</t>
  </si>
  <si>
    <t xml:space="preserve">193'472'102 </t>
  </si>
  <si>
    <t xml:space="preserve">81'522'288 </t>
  </si>
  <si>
    <t xml:space="preserve">185'765 </t>
  </si>
  <si>
    <t xml:space="preserve">20'576 </t>
  </si>
  <si>
    <t>1'694</t>
  </si>
  <si>
    <t>1'669</t>
  </si>
  <si>
    <t>CM42</t>
  </si>
  <si>
    <t>CM46</t>
  </si>
  <si>
    <t>CM36</t>
  </si>
  <si>
    <t>CM37</t>
  </si>
  <si>
    <t>CM44</t>
  </si>
  <si>
    <t>CM48</t>
  </si>
  <si>
    <t>Korrektur in den Formeln eingetragen! Bei neuer Auswertung prüfen!</t>
  </si>
  <si>
    <t>gewichtetes arithmetisches Mittel (Totalkosten / Total Tage)</t>
  </si>
  <si>
    <t>Benchmark Psychiatrie Tagesklinik pro Tag - Daten Geschäftsjahr 2014</t>
  </si>
  <si>
    <t>CE42</t>
  </si>
  <si>
    <t>CE46</t>
  </si>
  <si>
    <t>CE36</t>
  </si>
  <si>
    <t>CE37</t>
  </si>
  <si>
    <t>CE44</t>
  </si>
  <si>
    <t>CE48</t>
  </si>
  <si>
    <t>BS42</t>
  </si>
  <si>
    <t>BS46</t>
  </si>
  <si>
    <t>BS36</t>
  </si>
  <si>
    <t>BS37</t>
  </si>
  <si>
    <t>BS44</t>
  </si>
  <si>
    <t>BS48</t>
  </si>
  <si>
    <t>Anzahl Tage</t>
  </si>
  <si>
    <t>Anzahl Pflegetag</t>
  </si>
  <si>
    <t>BT42</t>
  </si>
  <si>
    <t>BT46</t>
  </si>
  <si>
    <t>BT36</t>
  </si>
  <si>
    <t>BT37</t>
  </si>
  <si>
    <t>BT44</t>
  </si>
  <si>
    <t>BT48</t>
  </si>
  <si>
    <t>Benchmark ger. Langzeit stationär pro Pflegetag - Daten Geschäftsjahr 2014</t>
  </si>
  <si>
    <t>BF42</t>
  </si>
  <si>
    <t>BF46</t>
  </si>
  <si>
    <t>BF36</t>
  </si>
  <si>
    <t>BF37</t>
  </si>
  <si>
    <t>BF44</t>
  </si>
  <si>
    <t>BF48</t>
  </si>
  <si>
    <t>Benchmark Rehabilitation stationär pro Pflegetag - Daten Geschäftsjahr 2014</t>
  </si>
  <si>
    <t>Klinik im Hasel nicht Vergleichbar, daher gelöscht!</t>
  </si>
  <si>
    <t>gewichtetes arithmetisches Mittel (Totalkosten / Total CM)</t>
  </si>
  <si>
    <t>Anzahl CM</t>
  </si>
  <si>
    <t>Kosten bei Fallgewicht 1.0 inkl. ANK REKOLE</t>
  </si>
  <si>
    <t>Kosten bei Fallgewicht 1.0  inkl. ANK VKL</t>
  </si>
  <si>
    <t>K42</t>
  </si>
  <si>
    <t>K46</t>
  </si>
  <si>
    <t>K36</t>
  </si>
  <si>
    <t>K37</t>
  </si>
  <si>
    <t>K44</t>
  </si>
  <si>
    <t>K48</t>
  </si>
  <si>
    <t>Benchmark SwissDRG KVG bei Fallgewicht 1.0 - Daten Geschäftsjahr 2014</t>
  </si>
  <si>
    <t>Benchmark SwissDRG alle Tarife bei Fallgewicht 1.0 - Daten Geschäftsjahr 2014</t>
  </si>
  <si>
    <t>R42</t>
  </si>
  <si>
    <t>R46</t>
  </si>
  <si>
    <t>R36</t>
  </si>
  <si>
    <t>R37</t>
  </si>
  <si>
    <t>R44</t>
  </si>
  <si>
    <t>R48</t>
  </si>
  <si>
    <t>Kosten Total ohne ANK</t>
  </si>
  <si>
    <t>Kosten bei Fallgewicht 1.0 ohne ANK</t>
  </si>
  <si>
    <t>R35</t>
  </si>
  <si>
    <t>R40</t>
  </si>
  <si>
    <t>K35</t>
  </si>
  <si>
    <t>K40</t>
  </si>
  <si>
    <t>Anzahl ohne ANK</t>
  </si>
  <si>
    <t>(alle Tarife KVG gemäss ITAR_K bestehend aus rein KVG und  KVG ZV)</t>
  </si>
  <si>
    <t>(alle Tarife gemäss ITAR_K bestehend aus rein KVG, KVG ZV, ZMT, ZMT ZV und Selbstzahler)</t>
  </si>
  <si>
    <t>Auswertung inkl. Universitätsspitäler</t>
  </si>
  <si>
    <t>Auswertung ohne Universitätsspitäler</t>
  </si>
  <si>
    <t>Auswertung nur Universitätsspitäler</t>
  </si>
  <si>
    <t>Total CM</t>
  </si>
  <si>
    <t>Total Pflegetage</t>
  </si>
  <si>
    <t>Anzahl PT REKOLE</t>
  </si>
  <si>
    <t>Anzahl PT VKL</t>
  </si>
  <si>
    <t>Total Tage</t>
  </si>
  <si>
    <t>Total Taxpunkte</t>
  </si>
  <si>
    <t>Auswertung - Stand per 4.8.2015  - Variante 1</t>
  </si>
  <si>
    <t>Auswertung - Stand per 4.8.2015 - Variante 2</t>
  </si>
  <si>
    <t>BX42</t>
  </si>
  <si>
    <t>BX46</t>
  </si>
  <si>
    <t>BX36</t>
  </si>
  <si>
    <t>BX37</t>
  </si>
  <si>
    <t>BX44</t>
  </si>
  <si>
    <t>BX48</t>
  </si>
  <si>
    <t>Anzahl Tage REKOLE</t>
  </si>
  <si>
    <t>18</t>
  </si>
  <si>
    <t>12</t>
  </si>
  <si>
    <t>16</t>
  </si>
  <si>
    <t xml:space="preserve">1'144'332 </t>
  </si>
  <si>
    <t xml:space="preserve">1'508'295 </t>
  </si>
  <si>
    <t xml:space="preserve">3'000 </t>
  </si>
  <si>
    <t xml:space="preserve">60 </t>
  </si>
  <si>
    <t>333</t>
  </si>
  <si>
    <t>326</t>
  </si>
  <si>
    <t xml:space="preserve">4'016'582 </t>
  </si>
  <si>
    <t xml:space="preserve">3'183'534 </t>
  </si>
  <si>
    <t xml:space="preserve">7'307 </t>
  </si>
  <si>
    <t xml:space="preserve">1'234 </t>
  </si>
  <si>
    <t>395</t>
  </si>
  <si>
    <t xml:space="preserve">2'329'413 </t>
  </si>
  <si>
    <t xml:space="preserve">2'661'175 </t>
  </si>
  <si>
    <t xml:space="preserve">4'956 </t>
  </si>
  <si>
    <t xml:space="preserve">134 </t>
  </si>
  <si>
    <t>398</t>
  </si>
  <si>
    <t>378</t>
  </si>
  <si>
    <t xml:space="preserve">4'672'618 </t>
  </si>
  <si>
    <t xml:space="preserve">4'310'218 </t>
  </si>
  <si>
    <t xml:space="preserve">6'621 </t>
  </si>
  <si>
    <t xml:space="preserve">380 </t>
  </si>
  <si>
    <t>440</t>
  </si>
  <si>
    <t>432</t>
  </si>
  <si>
    <t xml:space="preserve">17'183'117 </t>
  </si>
  <si>
    <t xml:space="preserve">8'251'004 </t>
  </si>
  <si>
    <t xml:space="preserve">23'835 </t>
  </si>
  <si>
    <t xml:space="preserve">13'706 </t>
  </si>
  <si>
    <t>Zelle im ITAR_K</t>
  </si>
  <si>
    <t>Klinik Linde</t>
  </si>
  <si>
    <t>Gesundheitszentrum Val Müstair</t>
  </si>
  <si>
    <t>Die Fallzahl beinhaltet nur krankenversicherte Patienten.</t>
  </si>
  <si>
    <t>Nur Fälle nach Krankenversicherungsgesetz, Kostenermittlung nach ITAR_K</t>
  </si>
  <si>
    <t>gew. arith. Mittel</t>
  </si>
  <si>
    <t>Hôpital Fribourgeois</t>
  </si>
  <si>
    <t>Hôpital du Jura</t>
  </si>
  <si>
    <t>Hôpital Intercantonal de la Broye</t>
  </si>
  <si>
    <t>Hôpital Riviera-Chablais</t>
  </si>
  <si>
    <t>Hôpital Valais</t>
  </si>
  <si>
    <t>Hôpitaux Universitaires de Genève</t>
  </si>
  <si>
    <t>Groupement hospitalier de l'Ouest lémanique</t>
  </si>
  <si>
    <t>Etablissements Hospitaliers du Nord Vaudois</t>
  </si>
  <si>
    <t>GZO Spital Wetzikon</t>
  </si>
  <si>
    <t>Hôpital neuchâtelois</t>
  </si>
  <si>
    <t>Bezeichnung</t>
  </si>
  <si>
    <t>20. Perzentil</t>
  </si>
  <si>
    <t>30. Perzentil</t>
  </si>
  <si>
    <t>40. Perzentil</t>
  </si>
  <si>
    <t>25. Perzentil</t>
  </si>
  <si>
    <t>bei Gewichtung:</t>
  </si>
  <si>
    <t>kumuliert</t>
  </si>
  <si>
    <t>35. Perzentil</t>
  </si>
  <si>
    <t>45. Perzentil</t>
  </si>
  <si>
    <t>Umrechnung: Spitäler ohne VKL werden mit REKOLE berücksichtigt</t>
  </si>
  <si>
    <t>50. Perzentil</t>
  </si>
  <si>
    <t>aufgrund des Ranges nach Gewichtung</t>
  </si>
  <si>
    <t>aufgrund der Gewichtung und Betrag</t>
  </si>
  <si>
    <t>CM</t>
  </si>
  <si>
    <t>Fall</t>
  </si>
  <si>
    <r>
      <t xml:space="preserve">gewichtetes arithmetisches Mittel (Totalkosten / Total CM)  </t>
    </r>
    <r>
      <rPr>
        <b/>
        <sz val="8"/>
        <color indexed="10"/>
        <rFont val="Arial"/>
        <family val="2"/>
      </rPr>
      <t>entspricht Benchmark von ZMT</t>
    </r>
  </si>
  <si>
    <t>Kosten bei Fallgewicht 1.0  inkl. ANK VKL und REKOLE sofern keine VKL</t>
  </si>
  <si>
    <t xml:space="preserve"> </t>
  </si>
  <si>
    <t>Hôpital Neuchâtelois</t>
  </si>
  <si>
    <t>Auswertung - Stand per 31.12.2015</t>
  </si>
  <si>
    <t>Felder-Name</t>
  </si>
  <si>
    <t>Kosten 1.0 inkl. ANK REKOLE</t>
  </si>
  <si>
    <t>Kosten 1.0 inkl. ANK VKL</t>
  </si>
  <si>
    <t>K39</t>
  </si>
  <si>
    <t>R39</t>
  </si>
  <si>
    <t>Kosten total inkl. ANK REKOLE</t>
  </si>
  <si>
    <t xml:space="preserve">Fälle </t>
  </si>
  <si>
    <t>þ112</t>
  </si>
  <si>
    <t>Fondazione Cardiocentro Ticino</t>
  </si>
  <si>
    <t>þ102</t>
  </si>
  <si>
    <t>KISPI</t>
  </si>
  <si>
    <t>Universitäts-Kinderspital Zürich</t>
  </si>
  <si>
    <t>11=K233 Spezialkliniken Pädiatrie</t>
  </si>
  <si>
    <t>KISPISG</t>
  </si>
  <si>
    <t>Ostschweizer Kinderspital</t>
  </si>
  <si>
    <t>þ51</t>
  </si>
  <si>
    <t>SG</t>
  </si>
  <si>
    <t>Kantonsspital Baden AG</t>
  </si>
  <si>
    <t>þ7</t>
  </si>
  <si>
    <t>KSSG</t>
  </si>
  <si>
    <t>Kantonsspital St. Gallen</t>
  </si>
  <si>
    <t>þ100</t>
  </si>
  <si>
    <t>þ54</t>
  </si>
  <si>
    <t>PBL</t>
  </si>
  <si>
    <t>Psychiatrie Baselland</t>
  </si>
  <si>
    <t>þ109</t>
  </si>
  <si>
    <t>RBK</t>
  </si>
  <si>
    <t>Praxisklinik Rennbahn AG</t>
  </si>
  <si>
    <t>RCS</t>
  </si>
  <si>
    <t>Reha Chrischona</t>
  </si>
  <si>
    <t>þ4</t>
  </si>
  <si>
    <t>þ91</t>
  </si>
  <si>
    <t>þ64</t>
  </si>
  <si>
    <t>Schweizer Paraplegiker-Zentrum Nottwil AG</t>
  </si>
  <si>
    <t>UKBB</t>
  </si>
  <si>
    <t>Universitäts-Kinderspital beider Basel</t>
  </si>
  <si>
    <t>Universitäre Psychiatrie Basel</t>
  </si>
  <si>
    <t>þ110</t>
  </si>
  <si>
    <t>þ111</t>
  </si>
  <si>
    <t>Seeklinik Brunnen</t>
  </si>
  <si>
    <t>X</t>
  </si>
  <si>
    <t>Kosten Total ohne ANK KVG</t>
  </si>
  <si>
    <t>Kosten Total ohne ANK alle</t>
  </si>
  <si>
    <t>Kosten bei 1.0 ohne ANK KVG</t>
  </si>
  <si>
    <t>Angaben ohne Unispitäler</t>
  </si>
  <si>
    <t>gew- Mittel</t>
  </si>
  <si>
    <t>Nr.</t>
  </si>
  <si>
    <t>gewichtetes arithmetisches Mittel
 (Totalkosten / Total CM)</t>
  </si>
  <si>
    <t>Auswertung mit Universitätsspitäler</t>
  </si>
  <si>
    <t>Legende: Nr. anstelle Spitalname bedeutet Datenlieferung, aber nicht Miglied SpitalBenchmark</t>
  </si>
  <si>
    <t>Stand per 31.12.2015</t>
  </si>
  <si>
    <t>gewicht. Arithm. Mittel</t>
  </si>
  <si>
    <t>gleich ohne ANK</t>
  </si>
  <si>
    <t>falsch - löschen identisch mit ohne ANK</t>
  </si>
  <si>
    <t>Spital Affoltern</t>
  </si>
  <si>
    <t>K122 Vers.Niveau 4; &gt; 2'999 Fälle</t>
  </si>
  <si>
    <t>Center da Sandad Savognin SA</t>
  </si>
  <si>
    <t>K123 Vers.Niveau 5; bis 2'999 Fälle</t>
  </si>
  <si>
    <t>K121 Vers.Niveau 3; &gt; 5'999 Fälle</t>
  </si>
  <si>
    <t>K112 Vers.Niveau 2; &gt; 8'999 Fälle</t>
  </si>
  <si>
    <t>Felix Platter-Spital</t>
  </si>
  <si>
    <t>K234 Spezialkliniken Geriatrie</t>
  </si>
  <si>
    <t>K231 Spezialkliniken Chirurgie</t>
  </si>
  <si>
    <t>Klinik Barmelweid AG</t>
  </si>
  <si>
    <t>K235 Spezialkliniken Diverse</t>
  </si>
  <si>
    <t>K212 Psychiatrie Niveau 2</t>
  </si>
  <si>
    <t>K233 Spezialkliniken Pädiatrie</t>
  </si>
  <si>
    <t>Klinik Lengg AG</t>
  </si>
  <si>
    <t>Lindenhof AG</t>
  </si>
  <si>
    <t>K211 Psychiatrie Niveau 1</t>
  </si>
  <si>
    <t>Privatklinik Linde AG</t>
  </si>
  <si>
    <t>K221 Rehabilitationskliniken</t>
  </si>
  <si>
    <t>See-Spital Horgen-Kilchberg</t>
  </si>
  <si>
    <t>32</t>
  </si>
  <si>
    <t>41</t>
  </si>
  <si>
    <t>93</t>
  </si>
  <si>
    <t>94</t>
  </si>
  <si>
    <t>97</t>
  </si>
  <si>
    <t>111</t>
  </si>
  <si>
    <t>112</t>
  </si>
  <si>
    <t>114</t>
  </si>
  <si>
    <t>120</t>
  </si>
  <si>
    <t>143</t>
  </si>
  <si>
    <t>Keine</t>
  </si>
  <si>
    <t xml:space="preserve">  </t>
  </si>
  <si>
    <t>Kosten REKOLE</t>
  </si>
  <si>
    <t>Kosten VKL</t>
  </si>
  <si>
    <t>Hirslanden Klinik Aarau</t>
  </si>
  <si>
    <t>AndreasKlinik Cham Zug</t>
  </si>
  <si>
    <t>Clinique Bois-Cerf</t>
  </si>
  <si>
    <t>Klinik Belair</t>
  </si>
  <si>
    <t>Klinik Birshof</t>
  </si>
  <si>
    <t>Clinique Cecil</t>
  </si>
  <si>
    <t>Hirslanden Bern</t>
  </si>
  <si>
    <t>Klinik Im Park</t>
  </si>
  <si>
    <t>Klinik Am Rosenberg</t>
  </si>
  <si>
    <t>Klinik St. Anna</t>
  </si>
  <si>
    <t>Auswertung - Stand per 6.8.2016</t>
  </si>
  <si>
    <t>Kosten bei Fallgewicht 1.0 inkl. ANK VKL</t>
  </si>
  <si>
    <t>Anzahl CM REKOLE</t>
  </si>
  <si>
    <t>Anzahl CM VKL</t>
  </si>
  <si>
    <t>x</t>
  </si>
  <si>
    <t>Legende: Nr. bei Spitalname bedeutet nicht Miglied SpitalBenchmark</t>
  </si>
  <si>
    <t>Benchmark SwissDRG KVG bei Fallgewicht 1.0 - ohne Universitätsspitäler - Daten Geschäftsjahr 2015</t>
  </si>
  <si>
    <t>Legende: Nr. bei Spitalname bedeutet nicht Mitglied SpitalBenchmark</t>
  </si>
  <si>
    <t>ohne Universitätsspitäler (K111)</t>
  </si>
  <si>
    <t xml:space="preserve">Kosten bei Fallgewicht 1.0 exkl. ANK </t>
  </si>
  <si>
    <t>Clinique de Valère</t>
  </si>
  <si>
    <t>GSMN Neuchâtel SA (Clinique Providence et Clinique de Montbrillant)</t>
  </si>
  <si>
    <t>Inselspital Gruppe nicht universitär</t>
  </si>
  <si>
    <t>Clinique La Colline</t>
  </si>
  <si>
    <t>Lindenhofgruppe AG</t>
  </si>
  <si>
    <t>Spital Linth</t>
  </si>
  <si>
    <t>Hirslanden Klinik Meggen</t>
  </si>
  <si>
    <t>Klinik Stephanshorn</t>
  </si>
  <si>
    <t>Spitalregion Fürstenland Toggenburg</t>
  </si>
  <si>
    <t>Spitalregion Rheintal Werdenberg Sarganserland</t>
  </si>
  <si>
    <t>Klinik Susenberg</t>
  </si>
  <si>
    <t>VKL</t>
  </si>
  <si>
    <t>REKOLE</t>
  </si>
  <si>
    <t>Benchmark Akut SwissDRG KVG bei Fallgewicht 1.0 - Daten Geschäftsjahr 2016</t>
  </si>
  <si>
    <t>ohne ANK</t>
  </si>
  <si>
    <t>Auswertung - Stand per 1.09.2017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</si>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</sst>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#.0E+###"/>
    <numFmt numFmtId="165" formatCode="_ * #,##0_ ;_ * \-#,##0_ ;_ * &quot;-&quot;??_ ;_ @_ "/>
    <numFmt numFmtId="166" formatCode="_ * #,##0.000_ ;_ * \-#,##0.000_ ;_ * &quot;-&quot;??_ ;_ @_ "/>
  </numFmts>
  <fonts count="30" x14ac:knownFonts="1">
    <font>
      <sz val="10"/>
      <name val="Arial"/>
    </font>
    <font>
      <sz val="10"/>
      <name val="Arial"/>
      <family val="2"/>
    </font>
    <font>
      <b/>
      <sz val="8"/>
      <color indexed="63"/>
      <name val="Tahoma"/>
      <family val="2"/>
    </font>
    <font>
      <sz val="8"/>
      <color indexed="63"/>
      <name val="Tahoma"/>
      <family val="2"/>
    </font>
    <font>
      <b/>
      <sz val="8"/>
      <color indexed="8"/>
      <name val="Tahoma"/>
      <family val="2"/>
    </font>
    <font>
      <sz val="10"/>
      <name val="Arial"/>
      <family val="2"/>
    </font>
    <font>
      <b/>
      <i/>
      <sz val="8"/>
      <color indexed="63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8"/>
      <color indexed="63"/>
      <name val="Tahoma"/>
      <family val="2"/>
    </font>
    <font>
      <sz val="8"/>
      <color indexed="63"/>
      <name val="Tahoma"/>
      <family val="2"/>
    </font>
    <font>
      <b/>
      <sz val="8"/>
      <color indexed="8"/>
      <name val="Tahoma"/>
      <family val="2"/>
    </font>
    <font>
      <sz val="6"/>
      <color indexed="63"/>
      <name val="Arial"/>
      <family val="2"/>
    </font>
    <font>
      <sz val="8"/>
      <color indexed="63"/>
      <name val="Tahoma"/>
      <family val="2"/>
    </font>
    <font>
      <b/>
      <sz val="8"/>
      <color indexed="8"/>
      <name val="Tahoma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8"/>
      <color indexed="63"/>
      <name val="Tahoma"/>
      <family val="2"/>
    </font>
    <font>
      <b/>
      <u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1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42"/>
      </left>
      <right style="thin">
        <color indexed="42"/>
      </right>
      <top style="thin">
        <color indexed="42"/>
      </top>
      <bottom style="thin">
        <color indexed="42"/>
      </bottom>
      <diagonal/>
    </border>
    <border>
      <left/>
      <right/>
      <top style="thin">
        <color indexed="42"/>
      </top>
      <bottom style="thin">
        <color indexed="42"/>
      </bottom>
      <diagonal/>
    </border>
    <border>
      <left/>
      <right style="thin">
        <color indexed="42"/>
      </right>
      <top style="thin">
        <color indexed="42"/>
      </top>
      <bottom style="hair">
        <color indexed="8"/>
      </bottom>
      <diagonal/>
    </border>
    <border>
      <left style="thin">
        <color indexed="42"/>
      </left>
      <right style="thin">
        <color indexed="42"/>
      </right>
      <top style="thin">
        <color indexed="42"/>
      </top>
      <bottom style="hair">
        <color indexed="8"/>
      </bottom>
      <diagonal/>
    </border>
    <border>
      <left/>
      <right style="thin">
        <color indexed="42"/>
      </right>
      <top style="hair">
        <color indexed="8"/>
      </top>
      <bottom style="hair">
        <color indexed="8"/>
      </bottom>
      <diagonal/>
    </border>
    <border>
      <left style="thin">
        <color indexed="42"/>
      </left>
      <right style="thin">
        <color indexed="42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42"/>
      </bottom>
      <diagonal/>
    </border>
    <border>
      <left style="thin">
        <color indexed="42"/>
      </left>
      <right style="thin">
        <color indexed="42"/>
      </right>
      <top/>
      <bottom style="thin">
        <color indexed="42"/>
      </bottom>
      <diagonal/>
    </border>
    <border>
      <left/>
      <right style="thin">
        <color indexed="42"/>
      </right>
      <top style="thin">
        <color indexed="42"/>
      </top>
      <bottom style="thin">
        <color indexed="42"/>
      </bottom>
      <diagonal/>
    </border>
    <border>
      <left style="thin">
        <color indexed="42"/>
      </left>
      <right/>
      <top/>
      <bottom style="thin">
        <color indexed="42"/>
      </bottom>
      <diagonal/>
    </border>
    <border>
      <left style="thin">
        <color indexed="42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2"/>
      </left>
      <right/>
      <top style="thin">
        <color indexed="42"/>
      </top>
      <bottom style="thin">
        <color indexed="42"/>
      </bottom>
      <diagonal/>
    </border>
    <border>
      <left/>
      <right style="thin">
        <color indexed="42"/>
      </right>
      <top/>
      <bottom style="hair">
        <color indexed="8"/>
      </bottom>
      <diagonal/>
    </border>
    <border>
      <left style="thin">
        <color indexed="42"/>
      </left>
      <right style="thin">
        <color indexed="42"/>
      </right>
      <top/>
      <bottom style="hair">
        <color indexed="8"/>
      </bottom>
      <diagonal/>
    </border>
    <border>
      <left/>
      <right/>
      <top style="thin">
        <color indexed="42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2"/>
      </left>
      <right/>
      <top/>
      <bottom/>
      <diagonal/>
    </border>
    <border>
      <left style="thin">
        <color indexed="42"/>
      </left>
      <right style="thin">
        <color indexed="42"/>
      </right>
      <top style="thin">
        <color indexed="42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44">
    <xf numFmtId="0" fontId="0" fillId="0" borderId="0" xfId="0"/>
    <xf numFmtId="49" fontId="3" fillId="2" borderId="1" xfId="0" applyNumberFormat="1" applyFont="1" applyFill="1" applyBorder="1"/>
    <xf numFmtId="49" fontId="3" fillId="3" borderId="1" xfId="0" applyNumberFormat="1" applyFont="1" applyFill="1" applyBorder="1"/>
    <xf numFmtId="0" fontId="3" fillId="3" borderId="1" xfId="0" applyFont="1" applyFill="1" applyBorder="1"/>
    <xf numFmtId="0" fontId="4" fillId="3" borderId="2" xfId="0" applyFont="1" applyFill="1" applyBorder="1"/>
    <xf numFmtId="165" fontId="3" fillId="2" borderId="1" xfId="1" applyNumberFormat="1" applyFont="1" applyFill="1" applyBorder="1"/>
    <xf numFmtId="165" fontId="3" fillId="3" borderId="1" xfId="1" applyNumberFormat="1" applyFont="1" applyFill="1" applyBorder="1"/>
    <xf numFmtId="165" fontId="4" fillId="3" borderId="1" xfId="1" applyNumberFormat="1" applyFont="1" applyFill="1" applyBorder="1"/>
    <xf numFmtId="165" fontId="0" fillId="0" borderId="0" xfId="1" applyNumberFormat="1" applyFont="1"/>
    <xf numFmtId="49" fontId="2" fillId="3" borderId="1" xfId="0" applyNumberFormat="1" applyFont="1" applyFill="1" applyBorder="1" applyAlignment="1">
      <alignment wrapText="1"/>
    </xf>
    <xf numFmtId="49" fontId="3" fillId="3" borderId="1" xfId="3" applyNumberFormat="1" applyFont="1" applyFill="1" applyBorder="1"/>
    <xf numFmtId="49" fontId="3" fillId="2" borderId="1" xfId="3" applyNumberFormat="1" applyFont="1" applyFill="1" applyBorder="1"/>
    <xf numFmtId="0" fontId="3" fillId="2" borderId="1" xfId="3" applyFont="1" applyFill="1" applyBorder="1"/>
    <xf numFmtId="165" fontId="2" fillId="3" borderId="1" xfId="1" applyNumberFormat="1" applyFont="1" applyFill="1" applyBorder="1" applyAlignment="1">
      <alignment wrapText="1"/>
    </xf>
    <xf numFmtId="0" fontId="0" fillId="0" borderId="0" xfId="0" applyAlignment="1">
      <alignment wrapText="1"/>
    </xf>
    <xf numFmtId="165" fontId="6" fillId="3" borderId="1" xfId="1" applyNumberFormat="1" applyFont="1" applyFill="1" applyBorder="1" applyAlignment="1">
      <alignment wrapText="1"/>
    </xf>
    <xf numFmtId="49" fontId="7" fillId="3" borderId="1" xfId="0" applyNumberFormat="1" applyFont="1" applyFill="1" applyBorder="1" applyAlignment="1">
      <alignment wrapText="1"/>
    </xf>
    <xf numFmtId="165" fontId="7" fillId="3" borderId="1" xfId="1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/>
    <xf numFmtId="49" fontId="8" fillId="0" borderId="4" xfId="0" applyNumberFormat="1" applyFont="1" applyFill="1" applyBorder="1"/>
    <xf numFmtId="49" fontId="8" fillId="0" borderId="5" xfId="0" applyNumberFormat="1" applyFont="1" applyFill="1" applyBorder="1"/>
    <xf numFmtId="49" fontId="8" fillId="0" borderId="6" xfId="0" applyNumberFormat="1" applyFont="1" applyFill="1" applyBorder="1"/>
    <xf numFmtId="0" fontId="8" fillId="0" borderId="6" xfId="0" applyFont="1" applyFill="1" applyBorder="1"/>
    <xf numFmtId="0" fontId="9" fillId="0" borderId="0" xfId="0" applyFont="1"/>
    <xf numFmtId="0" fontId="14" fillId="0" borderId="7" xfId="3" applyFont="1" applyBorder="1"/>
    <xf numFmtId="0" fontId="9" fillId="0" borderId="8" xfId="3" applyFont="1" applyBorder="1" applyAlignment="1">
      <alignment horizontal="center"/>
    </xf>
    <xf numFmtId="165" fontId="9" fillId="0" borderId="8" xfId="1" applyNumberFormat="1" applyFont="1" applyBorder="1"/>
    <xf numFmtId="0" fontId="9" fillId="0" borderId="9" xfId="3" applyFont="1" applyBorder="1"/>
    <xf numFmtId="165" fontId="9" fillId="0" borderId="0" xfId="1" applyNumberFormat="1" applyFont="1"/>
    <xf numFmtId="0" fontId="9" fillId="0" borderId="0" xfId="3" applyFont="1"/>
    <xf numFmtId="0" fontId="9" fillId="0" borderId="0" xfId="3" applyFont="1" applyAlignment="1">
      <alignment horizontal="left"/>
    </xf>
    <xf numFmtId="165" fontId="9" fillId="0" borderId="0" xfId="1" applyNumberFormat="1" applyFont="1" applyAlignment="1">
      <alignment horizontal="center"/>
    </xf>
    <xf numFmtId="0" fontId="9" fillId="0" borderId="0" xfId="3" applyFont="1" applyFill="1"/>
    <xf numFmtId="49" fontId="8" fillId="0" borderId="0" xfId="3" applyNumberFormat="1" applyFont="1" applyFill="1" applyAlignment="1">
      <alignment horizontal="left"/>
    </xf>
    <xf numFmtId="165" fontId="8" fillId="0" borderId="0" xfId="1" applyNumberFormat="1" applyFont="1" applyFill="1"/>
    <xf numFmtId="0" fontId="9" fillId="0" borderId="0" xfId="3" applyFont="1" applyFill="1" applyAlignment="1">
      <alignment horizontal="center"/>
    </xf>
    <xf numFmtId="165" fontId="9" fillId="0" borderId="0" xfId="1" applyNumberFormat="1" applyFont="1" applyFill="1"/>
    <xf numFmtId="0" fontId="9" fillId="0" borderId="0" xfId="0" applyFont="1" applyAlignment="1">
      <alignment wrapText="1"/>
    </xf>
    <xf numFmtId="0" fontId="10" fillId="0" borderId="0" xfId="3" applyFont="1" applyFill="1"/>
    <xf numFmtId="165" fontId="9" fillId="0" borderId="0" xfId="0" applyNumberFormat="1" applyFont="1"/>
    <xf numFmtId="0" fontId="9" fillId="3" borderId="0" xfId="0" applyFont="1" applyFill="1"/>
    <xf numFmtId="165" fontId="7" fillId="4" borderId="1" xfId="1" applyNumberFormat="1" applyFont="1" applyFill="1" applyBorder="1" applyAlignment="1">
      <alignment horizontal="center" vertical="center" wrapText="1"/>
    </xf>
    <xf numFmtId="0" fontId="11" fillId="3" borderId="10" xfId="0" applyFont="1" applyFill="1" applyBorder="1"/>
    <xf numFmtId="165" fontId="11" fillId="3" borderId="11" xfId="1" applyNumberFormat="1" applyFont="1" applyFill="1" applyBorder="1"/>
    <xf numFmtId="49" fontId="7" fillId="3" borderId="1" xfId="3" applyNumberFormat="1" applyFont="1" applyFill="1" applyBorder="1"/>
    <xf numFmtId="0" fontId="7" fillId="3" borderId="12" xfId="3" applyNumberFormat="1" applyFont="1" applyFill="1" applyBorder="1"/>
    <xf numFmtId="0" fontId="7" fillId="3" borderId="1" xfId="3" applyNumberFormat="1" applyFont="1" applyFill="1" applyBorder="1"/>
    <xf numFmtId="165" fontId="7" fillId="3" borderId="1" xfId="1" applyNumberFormat="1" applyFont="1" applyFill="1" applyBorder="1"/>
    <xf numFmtId="49" fontId="7" fillId="2" borderId="1" xfId="3" applyNumberFormat="1" applyFont="1" applyFill="1" applyBorder="1"/>
    <xf numFmtId="0" fontId="10" fillId="0" borderId="0" xfId="0" applyFont="1"/>
    <xf numFmtId="165" fontId="10" fillId="0" borderId="0" xfId="1" applyNumberFormat="1" applyFont="1" applyBorder="1"/>
    <xf numFmtId="0" fontId="10" fillId="3" borderId="0" xfId="0" applyFont="1" applyFill="1"/>
    <xf numFmtId="49" fontId="6" fillId="3" borderId="13" xfId="0" applyNumberFormat="1" applyFont="1" applyFill="1" applyBorder="1" applyAlignment="1"/>
    <xf numFmtId="49" fontId="6" fillId="3" borderId="13" xfId="0" applyNumberFormat="1" applyFont="1" applyFill="1" applyBorder="1" applyAlignment="1">
      <alignment horizontal="right"/>
    </xf>
    <xf numFmtId="0" fontId="10" fillId="0" borderId="7" xfId="3" applyFont="1" applyFill="1" applyBorder="1"/>
    <xf numFmtId="0" fontId="10" fillId="0" borderId="8" xfId="3" applyFont="1" applyFill="1" applyBorder="1" applyAlignment="1">
      <alignment horizontal="right"/>
    </xf>
    <xf numFmtId="0" fontId="7" fillId="0" borderId="14" xfId="3" applyNumberFormat="1" applyFont="1" applyFill="1" applyBorder="1" applyAlignment="1">
      <alignment horizontal="center"/>
    </xf>
    <xf numFmtId="0" fontId="12" fillId="0" borderId="0" xfId="3" applyFont="1" applyFill="1"/>
    <xf numFmtId="165" fontId="9" fillId="0" borderId="0" xfId="1" applyNumberFormat="1" applyFont="1" applyAlignment="1">
      <alignment wrapText="1"/>
    </xf>
    <xf numFmtId="165" fontId="8" fillId="0" borderId="4" xfId="1" applyNumberFormat="1" applyFont="1" applyFill="1" applyBorder="1"/>
    <xf numFmtId="165" fontId="8" fillId="4" borderId="4" xfId="1" applyNumberFormat="1" applyFont="1" applyFill="1" applyBorder="1"/>
    <xf numFmtId="165" fontId="9" fillId="3" borderId="0" xfId="1" applyNumberFormat="1" applyFont="1" applyFill="1"/>
    <xf numFmtId="165" fontId="9" fillId="3" borderId="0" xfId="0" applyNumberFormat="1" applyFont="1" applyFill="1"/>
    <xf numFmtId="165" fontId="11" fillId="4" borderId="11" xfId="1" applyNumberFormat="1" applyFont="1" applyFill="1" applyBorder="1"/>
    <xf numFmtId="165" fontId="7" fillId="4" borderId="0" xfId="1" applyNumberFormat="1" applyFont="1" applyFill="1" applyBorder="1"/>
    <xf numFmtId="165" fontId="9" fillId="0" borderId="8" xfId="2" applyNumberFormat="1" applyFont="1" applyBorder="1"/>
    <xf numFmtId="165" fontId="9" fillId="0" borderId="0" xfId="2" applyNumberFormat="1" applyFont="1"/>
    <xf numFmtId="165" fontId="9" fillId="0" borderId="0" xfId="2" applyNumberFormat="1" applyFont="1" applyAlignment="1">
      <alignment horizontal="center"/>
    </xf>
    <xf numFmtId="165" fontId="8" fillId="0" borderId="0" xfId="2" applyNumberFormat="1" applyFont="1" applyFill="1"/>
    <xf numFmtId="165" fontId="9" fillId="0" borderId="0" xfId="2" applyNumberFormat="1" applyFont="1" applyFill="1"/>
    <xf numFmtId="165" fontId="9" fillId="0" borderId="0" xfId="2" applyNumberFormat="1" applyFont="1" applyAlignment="1">
      <alignment wrapText="1"/>
    </xf>
    <xf numFmtId="165" fontId="9" fillId="0" borderId="7" xfId="2" applyNumberFormat="1" applyFont="1" applyFill="1" applyBorder="1"/>
    <xf numFmtId="165" fontId="6" fillId="3" borderId="1" xfId="2" applyNumberFormat="1" applyFont="1" applyFill="1" applyBorder="1" applyAlignment="1">
      <alignment wrapText="1"/>
    </xf>
    <xf numFmtId="165" fontId="7" fillId="3" borderId="1" xfId="2" applyNumberFormat="1" applyFont="1" applyFill="1" applyBorder="1" applyAlignment="1">
      <alignment horizontal="center" vertical="center" wrapText="1"/>
    </xf>
    <xf numFmtId="165" fontId="7" fillId="4" borderId="1" xfId="2" applyNumberFormat="1" applyFont="1" applyFill="1" applyBorder="1" applyAlignment="1">
      <alignment horizontal="center" vertical="center" wrapText="1"/>
    </xf>
    <xf numFmtId="165" fontId="9" fillId="3" borderId="0" xfId="2" applyNumberFormat="1" applyFont="1" applyFill="1"/>
    <xf numFmtId="165" fontId="8" fillId="0" borderId="4" xfId="2" applyNumberFormat="1" applyFont="1" applyFill="1" applyBorder="1"/>
    <xf numFmtId="43" fontId="8" fillId="4" borderId="4" xfId="2" applyFont="1" applyFill="1" applyBorder="1"/>
    <xf numFmtId="165" fontId="11" fillId="3" borderId="11" xfId="2" applyNumberFormat="1" applyFont="1" applyFill="1" applyBorder="1"/>
    <xf numFmtId="43" fontId="11" fillId="4" borderId="11" xfId="2" applyFont="1" applyFill="1" applyBorder="1"/>
    <xf numFmtId="165" fontId="7" fillId="3" borderId="1" xfId="2" applyNumberFormat="1" applyFont="1" applyFill="1" applyBorder="1"/>
    <xf numFmtId="43" fontId="10" fillId="0" borderId="0" xfId="2" applyFont="1" applyBorder="1"/>
    <xf numFmtId="43" fontId="7" fillId="3" borderId="1" xfId="2" applyFont="1" applyFill="1" applyBorder="1"/>
    <xf numFmtId="165" fontId="9" fillId="4" borderId="0" xfId="2" applyNumberFormat="1" applyFont="1" applyFill="1"/>
    <xf numFmtId="43" fontId="7" fillId="4" borderId="0" xfId="2" applyFont="1" applyFill="1" applyBorder="1"/>
    <xf numFmtId="165" fontId="8" fillId="5" borderId="4" xfId="2" applyNumberFormat="1" applyFont="1" applyFill="1" applyBorder="1"/>
    <xf numFmtId="49" fontId="7" fillId="0" borderId="1" xfId="3" applyNumberFormat="1" applyFont="1" applyFill="1" applyBorder="1"/>
    <xf numFmtId="0" fontId="10" fillId="0" borderId="0" xfId="0" applyFont="1" applyFill="1"/>
    <xf numFmtId="49" fontId="7" fillId="0" borderId="15" xfId="3" applyNumberFormat="1" applyFont="1" applyFill="1" applyBorder="1"/>
    <xf numFmtId="49" fontId="8" fillId="0" borderId="16" xfId="0" applyNumberFormat="1" applyFont="1" applyFill="1" applyBorder="1"/>
    <xf numFmtId="49" fontId="8" fillId="0" borderId="17" xfId="0" applyNumberFormat="1" applyFont="1" applyFill="1" applyBorder="1"/>
    <xf numFmtId="165" fontId="8" fillId="0" borderId="17" xfId="2" applyNumberFormat="1" applyFont="1" applyFill="1" applyBorder="1"/>
    <xf numFmtId="43" fontId="8" fillId="4" borderId="17" xfId="2" applyFont="1" applyFill="1" applyBorder="1"/>
    <xf numFmtId="165" fontId="8" fillId="0" borderId="6" xfId="2" applyNumberFormat="1" applyFont="1" applyFill="1" applyBorder="1"/>
    <xf numFmtId="43" fontId="8" fillId="4" borderId="6" xfId="2" applyFont="1" applyFill="1" applyBorder="1"/>
    <xf numFmtId="165" fontId="8" fillId="0" borderId="17" xfId="1" applyNumberFormat="1" applyFont="1" applyFill="1" applyBorder="1"/>
    <xf numFmtId="165" fontId="8" fillId="4" borderId="17" xfId="1" applyNumberFormat="1" applyFont="1" applyFill="1" applyBorder="1"/>
    <xf numFmtId="49" fontId="8" fillId="0" borderId="18" xfId="0" applyNumberFormat="1" applyFont="1" applyFill="1" applyBorder="1"/>
    <xf numFmtId="165" fontId="8" fillId="0" borderId="18" xfId="1" applyNumberFormat="1" applyFont="1" applyFill="1" applyBorder="1"/>
    <xf numFmtId="165" fontId="8" fillId="4" borderId="18" xfId="1" applyNumberFormat="1" applyFont="1" applyFill="1" applyBorder="1"/>
    <xf numFmtId="165" fontId="8" fillId="4" borderId="3" xfId="1" applyNumberFormat="1" applyFont="1" applyFill="1" applyBorder="1"/>
    <xf numFmtId="49" fontId="8" fillId="0" borderId="19" xfId="0" applyNumberFormat="1" applyFont="1" applyFill="1" applyBorder="1"/>
    <xf numFmtId="165" fontId="8" fillId="0" borderId="19" xfId="1" applyNumberFormat="1" applyFont="1" applyFill="1" applyBorder="1"/>
    <xf numFmtId="165" fontId="8" fillId="4" borderId="19" xfId="1" applyNumberFormat="1" applyFont="1" applyFill="1" applyBorder="1"/>
    <xf numFmtId="165" fontId="8" fillId="4" borderId="5" xfId="1" applyNumberFormat="1" applyFont="1" applyFill="1" applyBorder="1"/>
    <xf numFmtId="49" fontId="2" fillId="3" borderId="1" xfId="3" applyNumberFormat="1" applyFont="1" applyFill="1" applyBorder="1"/>
    <xf numFmtId="164" fontId="3" fillId="2" borderId="1" xfId="3" applyNumberFormat="1" applyFont="1" applyFill="1" applyBorder="1"/>
    <xf numFmtId="164" fontId="3" fillId="3" borderId="1" xfId="3" applyNumberFormat="1" applyFont="1" applyFill="1" applyBorder="1"/>
    <xf numFmtId="0" fontId="3" fillId="3" borderId="1" xfId="3" applyFont="1" applyFill="1" applyBorder="1"/>
    <xf numFmtId="0" fontId="4" fillId="3" borderId="2" xfId="3" applyFont="1" applyFill="1" applyBorder="1"/>
    <xf numFmtId="0" fontId="4" fillId="3" borderId="1" xfId="3" applyFont="1" applyFill="1" applyBorder="1"/>
    <xf numFmtId="43" fontId="8" fillId="4" borderId="4" xfId="1" applyFont="1" applyFill="1" applyBorder="1"/>
    <xf numFmtId="165" fontId="8" fillId="0" borderId="6" xfId="1" applyNumberFormat="1" applyFont="1" applyFill="1" applyBorder="1"/>
    <xf numFmtId="49" fontId="15" fillId="3" borderId="1" xfId="0" applyNumberFormat="1" applyFont="1" applyFill="1" applyBorder="1"/>
    <xf numFmtId="49" fontId="16" fillId="2" borderId="1" xfId="0" applyNumberFormat="1" applyFont="1" applyFill="1" applyBorder="1"/>
    <xf numFmtId="164" fontId="16" fillId="2" borderId="1" xfId="0" applyNumberFormat="1" applyFont="1" applyFill="1" applyBorder="1"/>
    <xf numFmtId="49" fontId="16" fillId="3" borderId="1" xfId="0" applyNumberFormat="1" applyFont="1" applyFill="1" applyBorder="1"/>
    <xf numFmtId="0" fontId="16" fillId="3" borderId="1" xfId="0" applyFont="1" applyFill="1" applyBorder="1"/>
    <xf numFmtId="164" fontId="16" fillId="3" borderId="1" xfId="0" applyNumberFormat="1" applyFont="1" applyFill="1" applyBorder="1"/>
    <xf numFmtId="0" fontId="16" fillId="2" borderId="1" xfId="0" applyFont="1" applyFill="1" applyBorder="1"/>
    <xf numFmtId="0" fontId="17" fillId="3" borderId="2" xfId="0" applyFont="1" applyFill="1" applyBorder="1"/>
    <xf numFmtId="0" fontId="17" fillId="3" borderId="1" xfId="0" applyFont="1" applyFill="1" applyBorder="1"/>
    <xf numFmtId="0" fontId="10" fillId="6" borderId="0" xfId="0" applyFont="1" applyFill="1"/>
    <xf numFmtId="0" fontId="9" fillId="6" borderId="0" xfId="0" applyFont="1" applyFill="1"/>
    <xf numFmtId="43" fontId="9" fillId="0" borderId="0" xfId="0" applyNumberFormat="1" applyFont="1"/>
    <xf numFmtId="43" fontId="9" fillId="6" borderId="0" xfId="0" applyNumberFormat="1" applyFont="1" applyFill="1"/>
    <xf numFmtId="43" fontId="9" fillId="0" borderId="0" xfId="0" applyNumberFormat="1" applyFont="1" applyFill="1"/>
    <xf numFmtId="43" fontId="9" fillId="7" borderId="0" xfId="0" applyNumberFormat="1" applyFont="1" applyFill="1"/>
    <xf numFmtId="165" fontId="8" fillId="5" borderId="6" xfId="1" applyNumberFormat="1" applyFont="1" applyFill="1" applyBorder="1"/>
    <xf numFmtId="0" fontId="10" fillId="0" borderId="7" xfId="3" applyFont="1" applyFill="1" applyBorder="1" applyAlignment="1">
      <alignment horizontal="right"/>
    </xf>
    <xf numFmtId="165" fontId="8" fillId="4" borderId="6" xfId="1" applyNumberFormat="1" applyFont="1" applyFill="1" applyBorder="1"/>
    <xf numFmtId="0" fontId="10" fillId="0" borderId="0" xfId="3" applyFont="1" applyFill="1" applyBorder="1" applyAlignment="1">
      <alignment horizontal="right"/>
    </xf>
    <xf numFmtId="0" fontId="7" fillId="0" borderId="0" xfId="3" applyNumberFormat="1" applyFont="1" applyFill="1" applyBorder="1" applyAlignment="1">
      <alignment horizontal="center"/>
    </xf>
    <xf numFmtId="165" fontId="10" fillId="0" borderId="7" xfId="1" applyNumberFormat="1" applyFont="1" applyBorder="1"/>
    <xf numFmtId="165" fontId="10" fillId="0" borderId="8" xfId="1" applyNumberFormat="1" applyFont="1" applyBorder="1"/>
    <xf numFmtId="165" fontId="10" fillId="0" borderId="9" xfId="1" applyNumberFormat="1" applyFont="1" applyBorder="1"/>
    <xf numFmtId="0" fontId="12" fillId="8" borderId="0" xfId="3" applyFont="1" applyFill="1"/>
    <xf numFmtId="49" fontId="8" fillId="8" borderId="0" xfId="3" applyNumberFormat="1" applyFont="1" applyFill="1" applyAlignment="1">
      <alignment horizontal="left"/>
    </xf>
    <xf numFmtId="165" fontId="8" fillId="8" borderId="0" xfId="1" applyNumberFormat="1" applyFont="1" applyFill="1"/>
    <xf numFmtId="0" fontId="9" fillId="8" borderId="0" xfId="3" applyFont="1" applyFill="1"/>
    <xf numFmtId="0" fontId="9" fillId="8" borderId="0" xfId="3" applyFont="1" applyFill="1" applyAlignment="1">
      <alignment horizontal="center"/>
    </xf>
    <xf numFmtId="0" fontId="12" fillId="9" borderId="0" xfId="3" applyFont="1" applyFill="1"/>
    <xf numFmtId="49" fontId="8" fillId="9" borderId="0" xfId="3" applyNumberFormat="1" applyFont="1" applyFill="1" applyAlignment="1">
      <alignment horizontal="left"/>
    </xf>
    <xf numFmtId="165" fontId="8" fillId="9" borderId="0" xfId="1" applyNumberFormat="1" applyFont="1" applyFill="1"/>
    <xf numFmtId="0" fontId="9" fillId="9" borderId="0" xfId="3" applyFont="1" applyFill="1"/>
    <xf numFmtId="0" fontId="9" fillId="9" borderId="0" xfId="3" applyFont="1" applyFill="1" applyAlignment="1">
      <alignment horizontal="center"/>
    </xf>
    <xf numFmtId="165" fontId="18" fillId="0" borderId="6" xfId="1" applyNumberFormat="1" applyFont="1" applyFill="1" applyBorder="1" applyAlignment="1">
      <alignment horizontal="right"/>
    </xf>
    <xf numFmtId="165" fontId="10" fillId="0" borderId="0" xfId="1" applyNumberFormat="1" applyFont="1"/>
    <xf numFmtId="165" fontId="10" fillId="0" borderId="0" xfId="2" applyNumberFormat="1" applyFont="1" applyBorder="1"/>
    <xf numFmtId="165" fontId="10" fillId="0" borderId="20" xfId="1" applyNumberFormat="1" applyFont="1" applyBorder="1" applyAlignment="1">
      <alignment horizontal="right"/>
    </xf>
    <xf numFmtId="165" fontId="9" fillId="8" borderId="0" xfId="1" applyNumberFormat="1" applyFont="1" applyFill="1"/>
    <xf numFmtId="49" fontId="9" fillId="0" borderId="0" xfId="0" applyNumberFormat="1" applyFont="1"/>
    <xf numFmtId="49" fontId="19" fillId="2" borderId="1" xfId="0" applyNumberFormat="1" applyFont="1" applyFill="1" applyBorder="1"/>
    <xf numFmtId="164" fontId="19" fillId="2" borderId="1" xfId="0" applyNumberFormat="1" applyFont="1" applyFill="1" applyBorder="1"/>
    <xf numFmtId="49" fontId="19" fillId="3" borderId="1" xfId="0" applyNumberFormat="1" applyFont="1" applyFill="1" applyBorder="1"/>
    <xf numFmtId="164" fontId="19" fillId="3" borderId="1" xfId="0" applyNumberFormat="1" applyFont="1" applyFill="1" applyBorder="1"/>
    <xf numFmtId="0" fontId="19" fillId="2" borderId="1" xfId="0" applyFont="1" applyFill="1" applyBorder="1"/>
    <xf numFmtId="0" fontId="19" fillId="3" borderId="1" xfId="0" applyFont="1" applyFill="1" applyBorder="1"/>
    <xf numFmtId="0" fontId="20" fillId="3" borderId="2" xfId="0" applyFont="1" applyFill="1" applyBorder="1"/>
    <xf numFmtId="0" fontId="20" fillId="3" borderId="1" xfId="0" applyFont="1" applyFill="1" applyBorder="1"/>
    <xf numFmtId="165" fontId="8" fillId="0" borderId="0" xfId="1" applyNumberFormat="1" applyFont="1" applyFill="1" applyAlignment="1">
      <alignment horizontal="center"/>
    </xf>
    <xf numFmtId="165" fontId="8" fillId="4" borderId="0" xfId="1" applyNumberFormat="1" applyFont="1" applyFill="1" applyAlignment="1">
      <alignment horizontal="center"/>
    </xf>
    <xf numFmtId="165" fontId="9" fillId="4" borderId="0" xfId="1" applyNumberFormat="1" applyFont="1" applyFill="1"/>
    <xf numFmtId="165" fontId="9" fillId="4" borderId="0" xfId="1" applyNumberFormat="1" applyFont="1" applyFill="1" applyAlignment="1">
      <alignment wrapText="1"/>
    </xf>
    <xf numFmtId="165" fontId="9" fillId="0" borderId="7" xfId="1" applyNumberFormat="1" applyFont="1" applyBorder="1"/>
    <xf numFmtId="0" fontId="9" fillId="0" borderId="0" xfId="5" applyFont="1"/>
    <xf numFmtId="0" fontId="1" fillId="0" borderId="0" xfId="5"/>
    <xf numFmtId="0" fontId="14" fillId="0" borderId="7" xfId="4" applyFont="1" applyBorder="1"/>
    <xf numFmtId="0" fontId="9" fillId="0" borderId="8" xfId="4" applyFont="1" applyBorder="1" applyAlignment="1">
      <alignment horizontal="center"/>
    </xf>
    <xf numFmtId="0" fontId="14" fillId="0" borderId="20" xfId="4" applyFont="1" applyBorder="1" applyAlignment="1">
      <alignment horizontal="right"/>
    </xf>
    <xf numFmtId="0" fontId="9" fillId="0" borderId="0" xfId="4" applyFont="1"/>
    <xf numFmtId="0" fontId="9" fillId="0" borderId="0" xfId="4" applyFont="1" applyAlignment="1">
      <alignment horizontal="left"/>
    </xf>
    <xf numFmtId="0" fontId="12" fillId="8" borderId="0" xfId="4" applyFont="1" applyFill="1"/>
    <xf numFmtId="0" fontId="9" fillId="0" borderId="0" xfId="5" applyFont="1" applyAlignment="1">
      <alignment wrapText="1"/>
    </xf>
    <xf numFmtId="49" fontId="8" fillId="8" borderId="0" xfId="4" applyNumberFormat="1" applyFont="1" applyFill="1" applyAlignment="1">
      <alignment horizontal="left"/>
    </xf>
    <xf numFmtId="0" fontId="9" fillId="8" borderId="0" xfId="4" applyFont="1" applyFill="1"/>
    <xf numFmtId="0" fontId="9" fillId="8" borderId="0" xfId="4" applyFont="1" applyFill="1" applyAlignment="1">
      <alignment horizontal="center"/>
    </xf>
    <xf numFmtId="0" fontId="10" fillId="0" borderId="0" xfId="4" applyFont="1" applyFill="1"/>
    <xf numFmtId="49" fontId="8" fillId="0" borderId="0" xfId="4" applyNumberFormat="1" applyFont="1" applyFill="1" applyAlignment="1">
      <alignment horizontal="left"/>
    </xf>
    <xf numFmtId="0" fontId="9" fillId="0" borderId="0" xfId="4" applyFont="1" applyFill="1"/>
    <xf numFmtId="0" fontId="9" fillId="0" borderId="0" xfId="4" applyFont="1" applyFill="1" applyAlignment="1">
      <alignment horizontal="center"/>
    </xf>
    <xf numFmtId="0" fontId="10" fillId="0" borderId="7" xfId="4" applyFont="1" applyFill="1" applyBorder="1"/>
    <xf numFmtId="0" fontId="10" fillId="0" borderId="7" xfId="4" applyFont="1" applyFill="1" applyBorder="1" applyAlignment="1">
      <alignment horizontal="right"/>
    </xf>
    <xf numFmtId="0" fontId="10" fillId="0" borderId="8" xfId="4" applyFont="1" applyFill="1" applyBorder="1" applyAlignment="1">
      <alignment horizontal="right"/>
    </xf>
    <xf numFmtId="0" fontId="7" fillId="0" borderId="14" xfId="4" applyNumberFormat="1" applyFont="1" applyFill="1" applyBorder="1" applyAlignment="1">
      <alignment horizontal="center"/>
    </xf>
    <xf numFmtId="0" fontId="10" fillId="3" borderId="0" xfId="5" applyFont="1" applyFill="1"/>
    <xf numFmtId="49" fontId="6" fillId="3" borderId="13" xfId="5" applyNumberFormat="1" applyFont="1" applyFill="1" applyBorder="1" applyAlignment="1"/>
    <xf numFmtId="49" fontId="6" fillId="3" borderId="13" xfId="5" applyNumberFormat="1" applyFont="1" applyFill="1" applyBorder="1" applyAlignment="1">
      <alignment horizontal="right"/>
    </xf>
    <xf numFmtId="49" fontId="7" fillId="3" borderId="1" xfId="5" applyNumberFormat="1" applyFont="1" applyFill="1" applyBorder="1" applyAlignment="1">
      <alignment wrapText="1"/>
    </xf>
    <xf numFmtId="0" fontId="9" fillId="3" borderId="0" xfId="5" applyFont="1" applyFill="1"/>
    <xf numFmtId="0" fontId="8" fillId="0" borderId="4" xfId="5" applyNumberFormat="1" applyFont="1" applyFill="1" applyBorder="1" applyAlignment="1">
      <alignment horizontal="left"/>
    </xf>
    <xf numFmtId="49" fontId="8" fillId="0" borderId="4" xfId="5" applyNumberFormat="1" applyFont="1" applyFill="1" applyBorder="1"/>
    <xf numFmtId="165" fontId="9" fillId="3" borderId="0" xfId="5" applyNumberFormat="1" applyFont="1" applyFill="1"/>
    <xf numFmtId="165" fontId="9" fillId="0" borderId="0" xfId="5" applyNumberFormat="1" applyFont="1"/>
    <xf numFmtId="49" fontId="8" fillId="0" borderId="6" xfId="5" applyNumberFormat="1" applyFont="1" applyFill="1" applyBorder="1"/>
    <xf numFmtId="0" fontId="10" fillId="6" borderId="0" xfId="5" applyFont="1" applyFill="1"/>
    <xf numFmtId="0" fontId="8" fillId="0" borderId="6" xfId="5" applyFont="1" applyFill="1" applyBorder="1"/>
    <xf numFmtId="0" fontId="11" fillId="3" borderId="10" xfId="5" applyFont="1" applyFill="1" applyBorder="1"/>
    <xf numFmtId="0" fontId="10" fillId="0" borderId="0" xfId="5" applyFont="1"/>
    <xf numFmtId="49" fontId="7" fillId="3" borderId="1" xfId="4" applyNumberFormat="1" applyFont="1" applyFill="1" applyBorder="1"/>
    <xf numFmtId="0" fontId="7" fillId="3" borderId="12" xfId="4" applyNumberFormat="1" applyFont="1" applyFill="1" applyBorder="1"/>
    <xf numFmtId="0" fontId="7" fillId="3" borderId="1" xfId="4" applyNumberFormat="1" applyFont="1" applyFill="1" applyBorder="1"/>
    <xf numFmtId="49" fontId="7" fillId="2" borderId="1" xfId="4" applyNumberFormat="1" applyFont="1" applyFill="1" applyBorder="1"/>
    <xf numFmtId="49" fontId="7" fillId="0" borderId="1" xfId="4" applyNumberFormat="1" applyFont="1" applyFill="1" applyBorder="1" applyAlignment="1">
      <alignment wrapText="1"/>
    </xf>
    <xf numFmtId="0" fontId="10" fillId="0" borderId="0" xfId="5" applyFont="1" applyFill="1"/>
    <xf numFmtId="49" fontId="7" fillId="0" borderId="15" xfId="4" applyNumberFormat="1" applyFont="1" applyFill="1" applyBorder="1"/>
    <xf numFmtId="0" fontId="9" fillId="0" borderId="0" xfId="4" applyFont="1" applyAlignment="1">
      <alignment wrapText="1"/>
    </xf>
    <xf numFmtId="0" fontId="9" fillId="0" borderId="0" xfId="4" applyFont="1" applyAlignment="1">
      <alignment horizontal="center"/>
    </xf>
    <xf numFmtId="0" fontId="14" fillId="0" borderId="7" xfId="4" applyFont="1" applyBorder="1" applyAlignment="1">
      <alignment horizontal="right"/>
    </xf>
    <xf numFmtId="0" fontId="12" fillId="4" borderId="0" xfId="4" applyFont="1" applyFill="1"/>
    <xf numFmtId="49" fontId="8" fillId="4" borderId="0" xfId="4" applyNumberFormat="1" applyFont="1" applyFill="1" applyAlignment="1">
      <alignment horizontal="left"/>
    </xf>
    <xf numFmtId="0" fontId="9" fillId="4" borderId="0" xfId="4" applyFont="1" applyFill="1"/>
    <xf numFmtId="0" fontId="9" fillId="4" borderId="0" xfId="4" applyFont="1" applyFill="1" applyAlignment="1">
      <alignment horizontal="center"/>
    </xf>
    <xf numFmtId="0" fontId="9" fillId="4" borderId="0" xfId="4" applyFont="1" applyFill="1" applyAlignment="1">
      <alignment wrapText="1"/>
    </xf>
    <xf numFmtId="0" fontId="1" fillId="0" borderId="0" xfId="4" applyFont="1" applyFill="1"/>
    <xf numFmtId="0" fontId="9" fillId="3" borderId="0" xfId="4" applyFont="1" applyFill="1"/>
    <xf numFmtId="49" fontId="6" fillId="3" borderId="13" xfId="4" applyNumberFormat="1" applyFont="1" applyFill="1" applyBorder="1" applyAlignment="1"/>
    <xf numFmtId="49" fontId="6" fillId="3" borderId="13" xfId="4" applyNumberFormat="1" applyFont="1" applyFill="1" applyBorder="1" applyAlignment="1">
      <alignment horizontal="center"/>
    </xf>
    <xf numFmtId="49" fontId="7" fillId="3" borderId="1" xfId="4" applyNumberFormat="1" applyFont="1" applyFill="1" applyBorder="1" applyAlignment="1">
      <alignment wrapText="1"/>
    </xf>
    <xf numFmtId="49" fontId="7" fillId="3" borderId="1" xfId="4" applyNumberFormat="1" applyFont="1" applyFill="1" applyBorder="1" applyAlignment="1">
      <alignment horizontal="center" wrapText="1"/>
    </xf>
    <xf numFmtId="49" fontId="8" fillId="0" borderId="3" xfId="4" applyNumberFormat="1" applyFont="1" applyFill="1" applyBorder="1"/>
    <xf numFmtId="49" fontId="8" fillId="0" borderId="4" xfId="4" applyNumberFormat="1" applyFont="1" applyFill="1" applyBorder="1"/>
    <xf numFmtId="49" fontId="8" fillId="0" borderId="4" xfId="4" applyNumberFormat="1" applyFont="1" applyFill="1" applyBorder="1" applyAlignment="1">
      <alignment horizontal="center"/>
    </xf>
    <xf numFmtId="165" fontId="9" fillId="3" borderId="0" xfId="4" applyNumberFormat="1" applyFont="1" applyFill="1"/>
    <xf numFmtId="49" fontId="8" fillId="0" borderId="5" xfId="4" applyNumberFormat="1" applyFont="1" applyFill="1" applyBorder="1"/>
    <xf numFmtId="49" fontId="8" fillId="0" borderId="6" xfId="4" applyNumberFormat="1" applyFont="1" applyFill="1" applyBorder="1"/>
    <xf numFmtId="49" fontId="8" fillId="0" borderId="6" xfId="4" applyNumberFormat="1" applyFont="1" applyFill="1" applyBorder="1" applyAlignment="1">
      <alignment horizontal="center"/>
    </xf>
    <xf numFmtId="0" fontId="10" fillId="6" borderId="0" xfId="4" applyFont="1" applyFill="1"/>
    <xf numFmtId="0" fontId="8" fillId="0" borderId="6" xfId="4" applyFont="1" applyFill="1" applyBorder="1" applyAlignment="1">
      <alignment horizontal="center"/>
    </xf>
    <xf numFmtId="0" fontId="11" fillId="3" borderId="10" xfId="4" applyFont="1" applyFill="1" applyBorder="1"/>
    <xf numFmtId="0" fontId="11" fillId="3" borderId="10" xfId="4" applyFont="1" applyFill="1" applyBorder="1" applyAlignment="1">
      <alignment horizontal="center"/>
    </xf>
    <xf numFmtId="165" fontId="9" fillId="0" borderId="0" xfId="4" applyNumberFormat="1" applyFont="1"/>
    <xf numFmtId="0" fontId="10" fillId="0" borderId="0" xfId="4" applyFont="1"/>
    <xf numFmtId="0" fontId="10" fillId="0" borderId="0" xfId="4" applyFont="1" applyAlignment="1">
      <alignment horizontal="center"/>
    </xf>
    <xf numFmtId="0" fontId="7" fillId="3" borderId="1" xfId="4" applyNumberFormat="1" applyFont="1" applyFill="1" applyBorder="1" applyAlignment="1">
      <alignment horizontal="center"/>
    </xf>
    <xf numFmtId="0" fontId="10" fillId="3" borderId="0" xfId="4" applyFont="1" applyFill="1"/>
    <xf numFmtId="0" fontId="10" fillId="0" borderId="0" xfId="4" applyFont="1" applyFill="1" applyAlignment="1">
      <alignment horizontal="center"/>
    </xf>
    <xf numFmtId="0" fontId="10" fillId="0" borderId="0" xfId="5" applyFont="1" applyAlignment="1">
      <alignment horizontal="left" vertical="top"/>
    </xf>
    <xf numFmtId="0" fontId="14" fillId="0" borderId="8" xfId="3" applyFont="1" applyBorder="1"/>
    <xf numFmtId="166" fontId="9" fillId="10" borderId="0" xfId="1" applyNumberFormat="1" applyFont="1" applyFill="1" applyAlignment="1">
      <alignment horizontal="center" wrapText="1"/>
    </xf>
    <xf numFmtId="165" fontId="9" fillId="10" borderId="0" xfId="1" applyNumberFormat="1" applyFont="1" applyFill="1"/>
    <xf numFmtId="165" fontId="7" fillId="10" borderId="1" xfId="1" applyNumberFormat="1" applyFont="1" applyFill="1" applyBorder="1"/>
    <xf numFmtId="165" fontId="10" fillId="10" borderId="0" xfId="1" applyNumberFormat="1" applyFont="1" applyFill="1" applyBorder="1"/>
    <xf numFmtId="0" fontId="10" fillId="0" borderId="8" xfId="3" applyFont="1" applyFill="1" applyBorder="1"/>
    <xf numFmtId="49" fontId="7" fillId="10" borderId="1" xfId="3" applyNumberFormat="1" applyFont="1" applyFill="1" applyBorder="1"/>
    <xf numFmtId="165" fontId="22" fillId="10" borderId="0" xfId="1" applyNumberFormat="1" applyFont="1" applyFill="1" applyAlignment="1">
      <alignment wrapText="1"/>
    </xf>
    <xf numFmtId="0" fontId="22" fillId="10" borderId="0" xfId="0" applyFont="1" applyFill="1"/>
    <xf numFmtId="43" fontId="22" fillId="10" borderId="0" xfId="1" applyNumberFormat="1" applyFont="1" applyFill="1"/>
    <xf numFmtId="0" fontId="7" fillId="3" borderId="0" xfId="3" applyNumberFormat="1" applyFont="1" applyFill="1" applyBorder="1"/>
    <xf numFmtId="165" fontId="7" fillId="3" borderId="0" xfId="1" applyNumberFormat="1" applyFont="1" applyFill="1" applyBorder="1"/>
    <xf numFmtId="0" fontId="7" fillId="0" borderId="21" xfId="3" applyNumberFormat="1" applyFont="1" applyFill="1" applyBorder="1" applyAlignment="1">
      <alignment horizontal="center"/>
    </xf>
    <xf numFmtId="0" fontId="10" fillId="0" borderId="0" xfId="3" applyFont="1" applyFill="1" applyBorder="1"/>
    <xf numFmtId="49" fontId="23" fillId="2" borderId="1" xfId="0" applyNumberFormat="1" applyFont="1" applyFill="1" applyBorder="1"/>
    <xf numFmtId="0" fontId="0" fillId="10" borderId="0" xfId="0" applyFill="1"/>
    <xf numFmtId="0" fontId="1" fillId="10" borderId="0" xfId="0" applyFont="1" applyFill="1"/>
    <xf numFmtId="165" fontId="1" fillId="10" borderId="0" xfId="1" applyNumberFormat="1" applyFont="1" applyFill="1"/>
    <xf numFmtId="49" fontId="2" fillId="3" borderId="1" xfId="4" applyNumberFormat="1" applyFont="1" applyFill="1" applyBorder="1"/>
    <xf numFmtId="49" fontId="3" fillId="2" borderId="1" xfId="4" applyNumberFormat="1" applyFont="1" applyFill="1" applyBorder="1"/>
    <xf numFmtId="0" fontId="3" fillId="2" borderId="1" xfId="4" applyFont="1" applyFill="1" applyBorder="1"/>
    <xf numFmtId="49" fontId="3" fillId="3" borderId="1" xfId="4" applyNumberFormat="1" applyFont="1" applyFill="1" applyBorder="1"/>
    <xf numFmtId="0" fontId="3" fillId="3" borderId="1" xfId="4" applyFont="1" applyFill="1" applyBorder="1"/>
    <xf numFmtId="164" fontId="3" fillId="2" borderId="1" xfId="4" applyNumberFormat="1" applyFont="1" applyFill="1" applyBorder="1"/>
    <xf numFmtId="164" fontId="3" fillId="3" borderId="1" xfId="4" applyNumberFormat="1" applyFont="1" applyFill="1" applyBorder="1"/>
    <xf numFmtId="0" fontId="4" fillId="3" borderId="2" xfId="4" applyFont="1" applyFill="1" applyBorder="1"/>
    <xf numFmtId="0" fontId="4" fillId="3" borderId="1" xfId="4" applyFont="1" applyFill="1" applyBorder="1"/>
    <xf numFmtId="49" fontId="8" fillId="0" borderId="1" xfId="0" applyNumberFormat="1" applyFont="1" applyFill="1" applyBorder="1"/>
    <xf numFmtId="0" fontId="24" fillId="0" borderId="0" xfId="0" applyFont="1"/>
    <xf numFmtId="43" fontId="9" fillId="0" borderId="0" xfId="1" applyFont="1"/>
    <xf numFmtId="165" fontId="8" fillId="0" borderId="1" xfId="1" applyNumberFormat="1" applyFont="1" applyFill="1" applyBorder="1"/>
    <xf numFmtId="165" fontId="8" fillId="4" borderId="1" xfId="1" applyNumberFormat="1" applyFont="1" applyFill="1" applyBorder="1"/>
    <xf numFmtId="0" fontId="8" fillId="0" borderId="1" xfId="0" applyFont="1" applyFill="1" applyBorder="1"/>
    <xf numFmtId="49" fontId="7" fillId="0" borderId="1" xfId="3" applyNumberFormat="1" applyFont="1" applyFill="1" applyBorder="1" applyAlignment="1">
      <alignment vertical="top" wrapText="1"/>
    </xf>
    <xf numFmtId="0" fontId="10" fillId="0" borderId="0" xfId="0" applyFont="1" applyFill="1" applyAlignment="1">
      <alignment vertical="top"/>
    </xf>
    <xf numFmtId="165" fontId="9" fillId="0" borderId="0" xfId="1" applyNumberFormat="1" applyFont="1" applyFill="1" applyAlignment="1">
      <alignment vertical="top"/>
    </xf>
    <xf numFmtId="165" fontId="7" fillId="4" borderId="0" xfId="1" applyNumberFormat="1" applyFont="1" applyFill="1" applyBorder="1" applyAlignment="1">
      <alignment vertical="top"/>
    </xf>
    <xf numFmtId="0" fontId="14" fillId="0" borderId="7" xfId="3" applyFont="1" applyBorder="1" applyAlignment="1">
      <alignment horizontal="right"/>
    </xf>
    <xf numFmtId="165" fontId="10" fillId="0" borderId="7" xfId="1" applyNumberFormat="1" applyFont="1" applyBorder="1" applyAlignment="1">
      <alignment horizontal="right"/>
    </xf>
    <xf numFmtId="0" fontId="9" fillId="0" borderId="0" xfId="3" applyFont="1" applyBorder="1" applyAlignment="1">
      <alignment horizontal="center"/>
    </xf>
    <xf numFmtId="165" fontId="9" fillId="0" borderId="0" xfId="1" applyNumberFormat="1" applyFont="1" applyBorder="1"/>
    <xf numFmtId="165" fontId="26" fillId="11" borderId="1" xfId="1" applyNumberFormat="1" applyFont="1" applyFill="1" applyBorder="1"/>
    <xf numFmtId="49" fontId="8" fillId="0" borderId="0" xfId="0" applyNumberFormat="1" applyFont="1" applyFill="1" applyBorder="1"/>
    <xf numFmtId="43" fontId="8" fillId="0" borderId="4" xfId="1" applyFont="1" applyFill="1" applyBorder="1"/>
    <xf numFmtId="0" fontId="9" fillId="0" borderId="0" xfId="0" applyFont="1" applyAlignment="1">
      <alignment horizontal="right"/>
    </xf>
    <xf numFmtId="0" fontId="9" fillId="0" borderId="0" xfId="0" applyFont="1" applyAlignment="1">
      <alignment horizontal="right" wrapText="1"/>
    </xf>
    <xf numFmtId="165" fontId="9" fillId="0" borderId="0" xfId="2" applyNumberFormat="1" applyFont="1" applyAlignment="1">
      <alignment horizontal="right"/>
    </xf>
    <xf numFmtId="165" fontId="9" fillId="3" borderId="0" xfId="2" applyNumberFormat="1" applyFont="1" applyFill="1" applyAlignment="1">
      <alignment horizontal="right"/>
    </xf>
    <xf numFmtId="165" fontId="9" fillId="0" borderId="0" xfId="2" applyNumberFormat="1" applyFont="1" applyAlignment="1">
      <alignment horizontal="left"/>
    </xf>
    <xf numFmtId="49" fontId="23" fillId="2" borderId="1" xfId="0" applyNumberFormat="1" applyFont="1" applyFill="1" applyBorder="1"/>
    <xf numFmtId="0" fontId="23" fillId="2" borderId="1" xfId="0" applyFont="1" applyFill="1" applyBorder="1"/>
    <xf numFmtId="49" fontId="23" fillId="3" borderId="1" xfId="0" applyNumberFormat="1" applyFont="1" applyFill="1" applyBorder="1"/>
    <xf numFmtId="0" fontId="23" fillId="3" borderId="1" xfId="0" applyFont="1" applyFill="1" applyBorder="1"/>
    <xf numFmtId="165" fontId="27" fillId="0" borderId="0" xfId="2" applyNumberFormat="1" applyFont="1"/>
    <xf numFmtId="43" fontId="8" fillId="0" borderId="22" xfId="1" applyFont="1" applyFill="1" applyBorder="1"/>
    <xf numFmtId="0" fontId="11" fillId="3" borderId="1" xfId="0" applyFont="1" applyFill="1" applyBorder="1"/>
    <xf numFmtId="165" fontId="11" fillId="3" borderId="1" xfId="2" applyNumberFormat="1" applyFont="1" applyFill="1" applyBorder="1"/>
    <xf numFmtId="43" fontId="8" fillId="0" borderId="1" xfId="1" applyFont="1" applyFill="1" applyBorder="1"/>
    <xf numFmtId="165" fontId="27" fillId="0" borderId="15" xfId="2" applyNumberFormat="1" applyFont="1" applyBorder="1"/>
    <xf numFmtId="0" fontId="9" fillId="0" borderId="0" xfId="0" applyNumberFormat="1" applyFont="1"/>
    <xf numFmtId="0" fontId="9" fillId="0" borderId="0" xfId="2" applyNumberFormat="1" applyFont="1"/>
    <xf numFmtId="0" fontId="12" fillId="0" borderId="0" xfId="3" applyNumberFormat="1" applyFont="1" applyFill="1"/>
    <xf numFmtId="0" fontId="9" fillId="0" borderId="0" xfId="3" applyNumberFormat="1" applyFont="1" applyFill="1"/>
    <xf numFmtId="0" fontId="10" fillId="0" borderId="8" xfId="3" applyNumberFormat="1" applyFont="1" applyFill="1" applyBorder="1" applyAlignment="1">
      <alignment horizontal="right"/>
    </xf>
    <xf numFmtId="0" fontId="10" fillId="0" borderId="0" xfId="3" applyNumberFormat="1" applyFont="1" applyFill="1"/>
    <xf numFmtId="0" fontId="9" fillId="0" borderId="0" xfId="2" applyNumberFormat="1" applyFont="1" applyFill="1"/>
    <xf numFmtId="0" fontId="9" fillId="3" borderId="0" xfId="0" applyNumberFormat="1" applyFont="1" applyFill="1"/>
    <xf numFmtId="0" fontId="6" fillId="3" borderId="1" xfId="2" applyNumberFormat="1" applyFont="1" applyFill="1" applyBorder="1" applyAlignment="1">
      <alignment wrapText="1"/>
    </xf>
    <xf numFmtId="0" fontId="7" fillId="3" borderId="1" xfId="0" applyNumberFormat="1" applyFont="1" applyFill="1" applyBorder="1" applyAlignment="1">
      <alignment wrapText="1"/>
    </xf>
    <xf numFmtId="0" fontId="7" fillId="4" borderId="1" xfId="2" applyNumberFormat="1" applyFont="1" applyFill="1" applyBorder="1" applyAlignment="1">
      <alignment horizontal="center" vertical="center" wrapText="1"/>
    </xf>
    <xf numFmtId="0" fontId="7" fillId="3" borderId="1" xfId="2" applyNumberFormat="1" applyFont="1" applyFill="1" applyBorder="1" applyAlignment="1">
      <alignment horizontal="center" vertical="center" wrapText="1"/>
    </xf>
    <xf numFmtId="0" fontId="27" fillId="0" borderId="0" xfId="2" applyNumberFormat="1" applyFont="1"/>
    <xf numFmtId="0" fontId="11" fillId="3" borderId="10" xfId="0" applyNumberFormat="1" applyFont="1" applyFill="1" applyBorder="1"/>
    <xf numFmtId="0" fontId="7" fillId="2" borderId="1" xfId="3" applyNumberFormat="1" applyFont="1" applyFill="1" applyBorder="1"/>
    <xf numFmtId="0" fontId="10" fillId="0" borderId="0" xfId="0" applyNumberFormat="1" applyFont="1"/>
    <xf numFmtId="0" fontId="3" fillId="2" borderId="1" xfId="0" applyNumberFormat="1" applyFont="1" applyFill="1" applyBorder="1"/>
    <xf numFmtId="0" fontId="9" fillId="0" borderId="0" xfId="1" applyNumberFormat="1" applyFont="1" applyAlignment="1">
      <alignment horizontal="center"/>
    </xf>
    <xf numFmtId="0" fontId="9" fillId="0" borderId="0" xfId="3" applyNumberFormat="1" applyFont="1"/>
    <xf numFmtId="0" fontId="8" fillId="0" borderId="0" xfId="1" applyNumberFormat="1" applyFont="1" applyFill="1" applyAlignment="1">
      <alignment horizontal="center"/>
    </xf>
    <xf numFmtId="0" fontId="9" fillId="0" borderId="0" xfId="0" applyNumberFormat="1" applyFont="1" applyAlignment="1">
      <alignment wrapText="1"/>
    </xf>
    <xf numFmtId="0" fontId="11" fillId="3" borderId="10" xfId="1" applyNumberFormat="1" applyFont="1" applyFill="1" applyBorder="1" applyAlignment="1">
      <alignment horizontal="center"/>
    </xf>
    <xf numFmtId="0" fontId="10" fillId="0" borderId="0" xfId="1" applyNumberFormat="1" applyFont="1" applyAlignment="1">
      <alignment horizontal="center"/>
    </xf>
    <xf numFmtId="0" fontId="7" fillId="3" borderId="1" xfId="1" applyNumberFormat="1" applyFont="1" applyFill="1" applyBorder="1" applyAlignment="1">
      <alignment horizontal="center"/>
    </xf>
    <xf numFmtId="14" fontId="7" fillId="0" borderId="0" xfId="3" applyNumberFormat="1" applyFont="1" applyFill="1" applyAlignment="1">
      <alignment horizontal="left"/>
    </xf>
    <xf numFmtId="0" fontId="7" fillId="0" borderId="1" xfId="3" applyNumberFormat="1" applyFont="1" applyFill="1" applyBorder="1"/>
    <xf numFmtId="0" fontId="8" fillId="3" borderId="1" xfId="3" applyNumberFormat="1" applyFont="1" applyFill="1" applyBorder="1"/>
    <xf numFmtId="0" fontId="6" fillId="3" borderId="13" xfId="1" applyNumberFormat="1" applyFont="1" applyFill="1" applyBorder="1" applyAlignment="1">
      <alignment horizontal="right"/>
    </xf>
    <xf numFmtId="165" fontId="11" fillId="3" borderId="10" xfId="1" applyNumberFormat="1" applyFont="1" applyFill="1" applyBorder="1"/>
    <xf numFmtId="1" fontId="12" fillId="0" borderId="0" xfId="3" applyNumberFormat="1" applyFont="1" applyFill="1"/>
    <xf numFmtId="1" fontId="9" fillId="0" borderId="0" xfId="2" applyNumberFormat="1" applyFont="1"/>
    <xf numFmtId="1" fontId="9" fillId="0" borderId="7" xfId="2" applyNumberFormat="1" applyFont="1" applyFill="1" applyBorder="1"/>
    <xf numFmtId="1" fontId="9" fillId="0" borderId="0" xfId="2" applyNumberFormat="1" applyFont="1" applyFill="1"/>
    <xf numFmtId="1" fontId="9" fillId="0" borderId="0" xfId="0" applyNumberFormat="1" applyFont="1"/>
    <xf numFmtId="1" fontId="9" fillId="0" borderId="0" xfId="3" applyNumberFormat="1" applyFont="1" applyFill="1" applyAlignment="1">
      <alignment horizontal="center"/>
    </xf>
    <xf numFmtId="1" fontId="6" fillId="3" borderId="1" xfId="2" applyNumberFormat="1" applyFont="1" applyFill="1" applyBorder="1" applyAlignment="1">
      <alignment wrapText="1"/>
    </xf>
    <xf numFmtId="1" fontId="7" fillId="4" borderId="1" xfId="2" applyNumberFormat="1" applyFont="1" applyFill="1" applyBorder="1" applyAlignment="1">
      <alignment horizontal="center" vertical="center" wrapText="1"/>
    </xf>
    <xf numFmtId="165" fontId="3" fillId="0" borderId="4" xfId="1" applyNumberFormat="1" applyFont="1" applyFill="1" applyBorder="1"/>
    <xf numFmtId="165" fontId="3" fillId="0" borderId="4" xfId="1" applyNumberFormat="1" applyFont="1" applyFill="1" applyBorder="1" applyAlignment="1">
      <alignment horizontal="right"/>
    </xf>
    <xf numFmtId="165" fontId="11" fillId="3" borderId="10" xfId="0" applyNumberFormat="1" applyFont="1" applyFill="1" applyBorder="1"/>
    <xf numFmtId="165" fontId="10" fillId="0" borderId="0" xfId="0" applyNumberFormat="1" applyFont="1"/>
    <xf numFmtId="165" fontId="10" fillId="0" borderId="0" xfId="2" applyNumberFormat="1" applyFont="1" applyAlignment="1">
      <alignment horizontal="right"/>
    </xf>
    <xf numFmtId="0" fontId="12" fillId="8" borderId="0" xfId="3" applyFont="1" applyFill="1" applyAlignment="1">
      <alignment wrapText="1"/>
    </xf>
    <xf numFmtId="0" fontId="0" fillId="0" borderId="0" xfId="0" applyAlignment="1">
      <alignment wrapText="1"/>
    </xf>
    <xf numFmtId="0" fontId="28" fillId="12" borderId="23" xfId="2" applyNumberFormat="1" applyFont="1" applyFill="1" applyBorder="1" applyAlignment="1">
      <alignment horizontal="center" wrapText="1"/>
    </xf>
    <xf numFmtId="0" fontId="29" fillId="12" borderId="24" xfId="0" applyFont="1" applyFill="1" applyBorder="1" applyAlignment="1">
      <alignment horizontal="center" wrapText="1"/>
    </xf>
    <xf numFmtId="0" fontId="29" fillId="12" borderId="25" xfId="0" applyFont="1" applyFill="1" applyBorder="1" applyAlignment="1">
      <alignment horizontal="center" wrapText="1"/>
    </xf>
  </cellXfs>
  <cellStyles count="7">
    <cellStyle name="Komma" xfId="1" builtinId="3"/>
    <cellStyle name="Komma 2" xfId="2"/>
    <cellStyle name="Komma 2 2" xfId="6"/>
    <cellStyle name="Standard" xfId="0" builtinId="0"/>
    <cellStyle name="Standard 2" xfId="3"/>
    <cellStyle name="Standard 2 2" xfId="4"/>
    <cellStyle name="Standard 3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2.54283318751823E-2"/>
          <c:w val="0.84804374453193299"/>
          <c:h val="0.68651283172936695"/>
        </c:manualLayout>
      </c:layout>
      <c:barChart>
        <c:barDir val="col"/>
        <c:grouping val="clustered"/>
        <c:varyColors val="0"/>
        <c:ser>
          <c:idx val="0"/>
          <c:order val="0"/>
          <c:tx>
            <c:v>Spital- nummer</c:v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5CD-488B-8F98-145EFEAF0A3F}"/>
            </c:ext>
          </c:extLst>
        </c:ser>
        <c:ser>
          <c:idx val="1"/>
          <c:order val="1"/>
          <c:tx>
            <c:v>Kanton</c:v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5CD-488B-8F98-145EFEAF0A3F}"/>
            </c:ext>
          </c:extLst>
        </c:ser>
        <c:ser>
          <c:idx val="2"/>
          <c:order val="2"/>
          <c:tx>
            <c:v>BFS-Kategorie</c:v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E5CD-488B-8F98-145EFEAF0A3F}"/>
            </c:ext>
          </c:extLst>
        </c:ser>
        <c:ser>
          <c:idx val="3"/>
          <c:order val="3"/>
          <c:tx>
            <c:v>Kosten Total ohne ANK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13733130.550572</c:v>
              </c:pt>
              <c:pt idx="1">
                <c:v>22073194.640264999</c:v>
              </c:pt>
              <c:pt idx="2">
                <c:v>264182138.17570999</c:v>
              </c:pt>
              <c:pt idx="3">
                <c:v>62258916.084380001</c:v>
              </c:pt>
              <c:pt idx="4">
                <c:v>68967589.077823997</c:v>
              </c:pt>
              <c:pt idx="5">
                <c:v>20540783.176518001</c:v>
              </c:pt>
              <c:pt idx="6">
                <c:v>76890395.611015007</c:v>
              </c:pt>
              <c:pt idx="7">
                <c:v>7333234.6440300001</c:v>
              </c:pt>
              <c:pt idx="8">
                <c:v>63593611.478169002</c:v>
              </c:pt>
              <c:pt idx="9">
                <c:v>69287268.867592007</c:v>
              </c:pt>
              <c:pt idx="10">
                <c:v>352846500.0535</c:v>
              </c:pt>
              <c:pt idx="11">
                <c:v>50237107.749612004</c:v>
              </c:pt>
              <c:pt idx="12">
                <c:v>44914310.550237998</c:v>
              </c:pt>
              <c:pt idx="13">
                <c:v>319067313.34599</c:v>
              </c:pt>
              <c:pt idx="14">
                <c:v>86905450.045812994</c:v>
              </c:pt>
              <c:pt idx="15">
                <c:v>48689514.230319001</c:v>
              </c:pt>
              <c:pt idx="16">
                <c:v>215898194.66777</c:v>
              </c:pt>
              <c:pt idx="17">
                <c:v>64716644.977256998</c:v>
              </c:pt>
              <c:pt idx="18">
                <c:v>91493270.686434001</c:v>
              </c:pt>
              <c:pt idx="19">
                <c:v>85469420.459544003</c:v>
              </c:pt>
              <c:pt idx="20">
                <c:v>22201236.268490002</c:v>
              </c:pt>
              <c:pt idx="21">
                <c:v>81894498</c:v>
              </c:pt>
              <c:pt idx="22">
                <c:v>232098939.83769</c:v>
              </c:pt>
              <c:pt idx="23">
                <c:v>38036073.349374004</c:v>
              </c:pt>
              <c:pt idx="24">
                <c:v>149362509.04567</c:v>
              </c:pt>
              <c:pt idx="25">
                <c:v>73165238.736589998</c:v>
              </c:pt>
              <c:pt idx="26">
                <c:v>157802561.44187</c:v>
              </c:pt>
              <c:pt idx="27">
                <c:v>102751767.56189001</c:v>
              </c:pt>
              <c:pt idx="28">
                <c:v>55702026.375616997</c:v>
              </c:pt>
              <c:pt idx="29">
                <c:v>10479085.803515</c:v>
              </c:pt>
              <c:pt idx="30">
                <c:v>49056677.477105998</c:v>
              </c:pt>
              <c:pt idx="31">
                <c:v>35207382.592483997</c:v>
              </c:pt>
              <c:pt idx="32">
                <c:v>2894008.3286227998</c:v>
              </c:pt>
              <c:pt idx="33">
                <c:v>221743746.97613999</c:v>
              </c:pt>
              <c:pt idx="34">
                <c:v>213486248.17778</c:v>
              </c:pt>
              <c:pt idx="35">
                <c:v>159002730.12191999</c:v>
              </c:pt>
              <c:pt idx="36">
                <c:v>41596183.220751002</c:v>
              </c:pt>
              <c:pt idx="37">
                <c:v>73529735.313073993</c:v>
              </c:pt>
              <c:pt idx="38">
                <c:v>228991971.53110999</c:v>
              </c:pt>
              <c:pt idx="39">
                <c:v>428228253.49379998</c:v>
              </c:pt>
              <c:pt idx="40">
                <c:v>53473384.717370003</c:v>
              </c:pt>
              <c:pt idx="41">
                <c:v>283093267.80921</c:v>
              </c:pt>
              <c:pt idx="42">
                <c:v>21279538.926789999</c:v>
              </c:pt>
              <c:pt idx="43">
                <c:v>550472051.26856005</c:v>
              </c:pt>
              <c:pt idx="44">
                <c:v>59000878.249113999</c:v>
              </c:pt>
              <c:pt idx="45">
                <c:v>525139317.12436002</c:v>
              </c:pt>
              <c:pt idx="46">
                <c:v>55796268.152456</c:v>
              </c:pt>
              <c:pt idx="47">
                <c:v>29738724.878114</c:v>
              </c:pt>
              <c:pt idx="48">
                <c:v>17071795.358112</c:v>
              </c:pt>
              <c:pt idx="49">
                <c:v>61037247.573937997</c:v>
              </c:pt>
              <c:pt idx="50">
                <c:v>93680291.073999003</c:v>
              </c:pt>
              <c:pt idx="51">
                <c:v>530806280.70955998</c:v>
              </c:pt>
              <c:pt idx="52">
                <c:v>9061835.3235879</c:v>
              </c:pt>
              <c:pt idx="53">
                <c:v>57606414.022100002</c:v>
              </c:pt>
              <c:pt idx="54">
                <c:v>7274881.8146553999</c:v>
              </c:pt>
              <c:pt idx="55">
                <c:v>13960196.040739</c:v>
              </c:pt>
              <c:pt idx="56">
                <c:v>3810887.9188088998</c:v>
              </c:pt>
              <c:pt idx="57">
                <c:v>22362206.374248002</c:v>
              </c:pt>
              <c:pt idx="58">
                <c:v>15506856.20836</c:v>
              </c:pt>
              <c:pt idx="59">
                <c:v>154514596</c:v>
              </c:pt>
              <c:pt idx="60">
                <c:v>214084005.03073001</c:v>
              </c:pt>
              <c:pt idx="61">
                <c:v>6867065.5074942</c:v>
              </c:pt>
              <c:pt idx="62">
                <c:v>698566.07656150998</c:v>
              </c:pt>
              <c:pt idx="63">
                <c:v>1094844.2394012001</c:v>
              </c:pt>
              <c:pt idx="64">
                <c:v>5319509.2593804002</c:v>
              </c:pt>
              <c:pt idx="65">
                <c:v>25606351.012977</c:v>
              </c:pt>
              <c:pt idx="66">
                <c:v>450144445.01686001</c:v>
              </c:pt>
              <c:pt idx="67">
                <c:v>147215064.43494999</c:v>
              </c:pt>
              <c:pt idx="68">
                <c:v>38138862.441129997</c:v>
              </c:pt>
              <c:pt idx="69">
                <c:v>68831659.973497003</c:v>
              </c:pt>
              <c:pt idx="70">
                <c:v>59875671.970671996</c:v>
              </c:pt>
              <c:pt idx="71">
                <c:v>72424320.126663998</c:v>
              </c:pt>
              <c:pt idx="72">
                <c:v>57789844.349359997</c:v>
              </c:pt>
              <c:pt idx="73">
                <c:v>125615297.11285</c:v>
              </c:pt>
              <c:pt idx="74">
                <c:v>42254441.12274</c:v>
              </c:pt>
              <c:pt idx="75">
                <c:v>237085009.06143001</c:v>
              </c:pt>
              <c:pt idx="76">
                <c:v>38822239.443452001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8562882978.4502802</c:v>
              </c:pt>
            </c:numLit>
          </c:val>
          <c:extLst>
            <c:ext xmlns:c16="http://schemas.microsoft.com/office/drawing/2014/chart" uri="{C3380CC4-5D6E-409C-BE32-E72D297353CC}">
              <c16:uniqueId val="{00000003-E5CD-488B-8F98-145EFEAF0A3F}"/>
            </c:ext>
          </c:extLst>
        </c:ser>
        <c:ser>
          <c:idx val="4"/>
          <c:order val="4"/>
          <c:tx>
            <c:v>Kosten Total inkl. ANK REKOLE</c:v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14570433.810572</c:v>
              </c:pt>
              <c:pt idx="1">
                <c:v>23701318.300423998</c:v>
              </c:pt>
              <c:pt idx="2">
                <c:v>288924799.55571002</c:v>
              </c:pt>
              <c:pt idx="3">
                <c:v>68327672.084380001</c:v>
              </c:pt>
              <c:pt idx="4">
                <c:v>75177986.657823995</c:v>
              </c:pt>
              <c:pt idx="5">
                <c:v>21732809.046789002</c:v>
              </c:pt>
              <c:pt idx="6">
                <c:v>83490615.354053006</c:v>
              </c:pt>
              <c:pt idx="7">
                <c:v>8304716.6440300001</c:v>
              </c:pt>
              <c:pt idx="8">
                <c:v>70558405.758168995</c:v>
              </c:pt>
              <c:pt idx="9">
                <c:v>79665796.867592007</c:v>
              </c:pt>
              <c:pt idx="10">
                <c:v>389852311.0535</c:v>
              </c:pt>
              <c:pt idx="11">
                <c:v>55522328.669611998</c:v>
              </c:pt>
              <c:pt idx="12">
                <c:v>49374442.550237998</c:v>
              </c:pt>
              <c:pt idx="13">
                <c:v>355258813.34599</c:v>
              </c:pt>
              <c:pt idx="14">
                <c:v>94682701.465812996</c:v>
              </c:pt>
              <c:pt idx="15">
                <c:v>0</c:v>
              </c:pt>
              <c:pt idx="16">
                <c:v>238606870.66777</c:v>
              </c:pt>
              <c:pt idx="17">
                <c:v>0</c:v>
              </c:pt>
              <c:pt idx="18">
                <c:v>103434299.15643001</c:v>
              </c:pt>
              <c:pt idx="19">
                <c:v>0</c:v>
              </c:pt>
              <c:pt idx="20">
                <c:v>24625276.558490001</c:v>
              </c:pt>
              <c:pt idx="21">
                <c:v>0</c:v>
              </c:pt>
              <c:pt idx="22">
                <c:v>0</c:v>
              </c:pt>
              <c:pt idx="23">
                <c:v>45151980.019373998</c:v>
              </c:pt>
              <c:pt idx="24">
                <c:v>168831029.69567001</c:v>
              </c:pt>
              <c:pt idx="25">
                <c:v>0</c:v>
              </c:pt>
              <c:pt idx="26">
                <c:v>182391843.23187</c:v>
              </c:pt>
              <c:pt idx="27">
                <c:v>115896432.96292999</c:v>
              </c:pt>
              <c:pt idx="28">
                <c:v>60908667.520617001</c:v>
              </c:pt>
              <c:pt idx="29">
                <c:v>12655914.803515</c:v>
              </c:pt>
              <c:pt idx="30">
                <c:v>56216729.195120998</c:v>
              </c:pt>
              <c:pt idx="31">
                <c:v>39544389.652484</c:v>
              </c:pt>
              <c:pt idx="32">
                <c:v>3240655.3286227998</c:v>
              </c:pt>
              <c:pt idx="33">
                <c:v>247450560.97613999</c:v>
              </c:pt>
              <c:pt idx="34">
                <c:v>0</c:v>
              </c:pt>
              <c:pt idx="35">
                <c:v>172275707.93788999</c:v>
              </c:pt>
              <c:pt idx="36">
                <c:v>45901936.220751002</c:v>
              </c:pt>
              <c:pt idx="37">
                <c:v>81868181.313073993</c:v>
              </c:pt>
              <c:pt idx="38">
                <c:v>245906011.53110999</c:v>
              </c:pt>
              <c:pt idx="39">
                <c:v>472057779.53465998</c:v>
              </c:pt>
              <c:pt idx="40">
                <c:v>59286578.717370003</c:v>
              </c:pt>
              <c:pt idx="41">
                <c:v>320382362.80914998</c:v>
              </c:pt>
              <c:pt idx="42">
                <c:v>24197906.376789998</c:v>
              </c:pt>
              <c:pt idx="43">
                <c:v>610155345.51853001</c:v>
              </c:pt>
              <c:pt idx="44">
                <c:v>0</c:v>
              </c:pt>
              <c:pt idx="45">
                <c:v>574775694.71089005</c:v>
              </c:pt>
              <c:pt idx="46">
                <c:v>65375914.592455998</c:v>
              </c:pt>
              <c:pt idx="47">
                <c:v>0</c:v>
              </c:pt>
              <c:pt idx="48">
                <c:v>20848012.158112001</c:v>
              </c:pt>
              <c:pt idx="49">
                <c:v>67116233.473938003</c:v>
              </c:pt>
              <c:pt idx="50">
                <c:v>0</c:v>
              </c:pt>
              <c:pt idx="51">
                <c:v>574329352.41140997</c:v>
              </c:pt>
              <c:pt idx="52">
                <c:v>0</c:v>
              </c:pt>
              <c:pt idx="53">
                <c:v>69418620.022100002</c:v>
              </c:pt>
              <c:pt idx="54">
                <c:v>8946116.9946554005</c:v>
              </c:pt>
              <c:pt idx="55">
                <c:v>16116888.010739001</c:v>
              </c:pt>
              <c:pt idx="56">
                <c:v>4627166.1888089003</c:v>
              </c:pt>
              <c:pt idx="57">
                <c:v>27101649.674247999</c:v>
              </c:pt>
              <c:pt idx="58">
                <c:v>17648800.208360001</c:v>
              </c:pt>
              <c:pt idx="59">
                <c:v>0</c:v>
              </c:pt>
              <c:pt idx="60">
                <c:v>0</c:v>
              </c:pt>
              <c:pt idx="61">
                <c:v>7654713.2001208002</c:v>
              </c:pt>
              <c:pt idx="62">
                <c:v>789137.20656150999</c:v>
              </c:pt>
              <c:pt idx="63">
                <c:v>1276293.7694012001</c:v>
              </c:pt>
              <c:pt idx="64">
                <c:v>6601256.2593804002</c:v>
              </c:pt>
              <c:pt idx="65">
                <c:v>27270659.982976999</c:v>
              </c:pt>
              <c:pt idx="66">
                <c:v>495588861.12158</c:v>
              </c:pt>
              <c:pt idx="67">
                <c:v>155796852.99495</c:v>
              </c:pt>
              <c:pt idx="68">
                <c:v>42136025.261129998</c:v>
              </c:pt>
              <c:pt idx="69">
                <c:v>78965013.705328003</c:v>
              </c:pt>
              <c:pt idx="70">
                <c:v>66080818.970671996</c:v>
              </c:pt>
              <c:pt idx="71">
                <c:v>80067262.118026003</c:v>
              </c:pt>
              <c:pt idx="72">
                <c:v>59948926.609360002</c:v>
              </c:pt>
              <c:pt idx="73">
                <c:v>135645665.11285001</c:v>
              </c:pt>
              <c:pt idx="74">
                <c:v>46219763.12274</c:v>
              </c:pt>
              <c:pt idx="75">
                <c:v>261437392.99092001</c:v>
              </c:pt>
              <c:pt idx="76">
                <c:v>44773760.924341001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7966688462.6891098</c:v>
              </c:pt>
            </c:numLit>
          </c:val>
          <c:extLst>
            <c:ext xmlns:c16="http://schemas.microsoft.com/office/drawing/2014/chart" uri="{C3380CC4-5D6E-409C-BE32-E72D297353CC}">
              <c16:uniqueId val="{00000004-E5CD-488B-8F98-145EFEAF0A3F}"/>
            </c:ext>
          </c:extLst>
        </c:ser>
        <c:ser>
          <c:idx val="5"/>
          <c:order val="5"/>
          <c:tx>
            <c:v>Kosten total inkl. ANK VKL</c:v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14514222.219092</c:v>
              </c:pt>
              <c:pt idx="1">
                <c:v>23291092.390264999</c:v>
              </c:pt>
              <c:pt idx="2">
                <c:v>275340785.42571002</c:v>
              </c:pt>
              <c:pt idx="3">
                <c:v>65411564.084380001</c:v>
              </c:pt>
              <c:pt idx="4">
                <c:v>72253884.447824001</c:v>
              </c:pt>
              <c:pt idx="5">
                <c:v>21358192.696518</c:v>
              </c:pt>
              <c:pt idx="6">
                <c:v>82637417.191015005</c:v>
              </c:pt>
              <c:pt idx="7">
                <c:v>7956196.9164143</c:v>
              </c:pt>
              <c:pt idx="8">
                <c:v>68707089.089230001</c:v>
              </c:pt>
              <c:pt idx="9">
                <c:v>74476637.867592007</c:v>
              </c:pt>
              <c:pt idx="10">
                <c:v>373900945.0535</c:v>
              </c:pt>
              <c:pt idx="11">
                <c:v>54690444.668539003</c:v>
              </c:pt>
              <c:pt idx="12">
                <c:v>47458211.550237998</c:v>
              </c:pt>
              <c:pt idx="13">
                <c:v>337387113.34599</c:v>
              </c:pt>
              <c:pt idx="14">
                <c:v>86905450.045812994</c:v>
              </c:pt>
              <c:pt idx="15">
                <c:v>54142777.380318999</c:v>
              </c:pt>
              <c:pt idx="16">
                <c:v>234505917.66777</c:v>
              </c:pt>
              <c:pt idx="17">
                <c:v>69172088.745177001</c:v>
              </c:pt>
              <c:pt idx="18">
                <c:v>103434299.15643001</c:v>
              </c:pt>
              <c:pt idx="19">
                <c:v>92493942.179544002</c:v>
              </c:pt>
              <c:pt idx="20">
                <c:v>23698400.268490002</c:v>
              </c:pt>
              <c:pt idx="21">
                <c:v>87353168</c:v>
              </c:pt>
              <c:pt idx="22">
                <c:v>247870782.83769</c:v>
              </c:pt>
              <c:pt idx="23">
                <c:v>42496471.489373997</c:v>
              </c:pt>
              <c:pt idx="24">
                <c:v>162820761.98223999</c:v>
              </c:pt>
              <c:pt idx="25">
                <c:v>81572826.736589998</c:v>
              </c:pt>
              <c:pt idx="26">
                <c:v>167969008.31187001</c:v>
              </c:pt>
              <c:pt idx="27">
                <c:v>110740930.34842999</c:v>
              </c:pt>
              <c:pt idx="28">
                <c:v>60306414.644616999</c:v>
              </c:pt>
              <c:pt idx="29">
                <c:v>11741402.803515</c:v>
              </c:pt>
              <c:pt idx="30">
                <c:v>53325173.424544998</c:v>
              </c:pt>
              <c:pt idx="31">
                <c:v>39130745.462484002</c:v>
              </c:pt>
              <c:pt idx="32">
                <c:v>3217509.3286227998</c:v>
              </c:pt>
              <c:pt idx="33">
                <c:v>243242145.97613999</c:v>
              </c:pt>
              <c:pt idx="34">
                <c:v>233052936.96333</c:v>
              </c:pt>
              <c:pt idx="35">
                <c:v>170070923.76431999</c:v>
              </c:pt>
              <c:pt idx="36">
                <c:v>45430950.316211</c:v>
              </c:pt>
              <c:pt idx="37">
                <c:v>81023783.313073993</c:v>
              </c:pt>
              <c:pt idx="38">
                <c:v>245656011.53110999</c:v>
              </c:pt>
              <c:pt idx="39">
                <c:v>452189985.72153997</c:v>
              </c:pt>
              <c:pt idx="40">
                <c:v>59135843.717370003</c:v>
              </c:pt>
              <c:pt idx="41">
                <c:v>301385981.55014002</c:v>
              </c:pt>
              <c:pt idx="42">
                <c:v>23933962.79679</c:v>
              </c:pt>
              <c:pt idx="43">
                <c:v>597485199.38856006</c:v>
              </c:pt>
              <c:pt idx="44">
                <c:v>62324054.249113999</c:v>
              </c:pt>
              <c:pt idx="45">
                <c:v>569406945.12435997</c:v>
              </c:pt>
              <c:pt idx="46">
                <c:v>55796268.152456</c:v>
              </c:pt>
              <c:pt idx="47">
                <c:v>32724115.728114001</c:v>
              </c:pt>
              <c:pt idx="48">
                <c:v>18322191.568112001</c:v>
              </c:pt>
              <c:pt idx="49">
                <c:v>64890440.573937997</c:v>
              </c:pt>
              <c:pt idx="50">
                <c:v>100923996.52096</c:v>
              </c:pt>
              <c:pt idx="51">
                <c:v>560420004.33354998</c:v>
              </c:pt>
              <c:pt idx="52">
                <c:v>9803003.3235879</c:v>
              </c:pt>
              <c:pt idx="53">
                <c:v>66251163.560275003</c:v>
              </c:pt>
              <c:pt idx="54">
                <c:v>8649639.8737234008</c:v>
              </c:pt>
              <c:pt idx="55">
                <c:v>15425282.040739</c:v>
              </c:pt>
              <c:pt idx="56">
                <c:v>4460959.6188089</c:v>
              </c:pt>
              <c:pt idx="57">
                <c:v>25298347.454248</c:v>
              </c:pt>
              <c:pt idx="58">
                <c:v>17161147.208360001</c:v>
              </c:pt>
              <c:pt idx="59">
                <c:v>169214290</c:v>
              </c:pt>
              <c:pt idx="60">
                <c:v>226121235.86072999</c:v>
              </c:pt>
              <c:pt idx="61">
                <c:v>7530869.0308502</c:v>
              </c:pt>
              <c:pt idx="62">
                <c:v>771465.32656150998</c:v>
              </c:pt>
              <c:pt idx="63">
                <c:v>1264517.8094011999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7721649530.1563101</c:v>
              </c:pt>
            </c:numLit>
          </c:val>
          <c:extLst>
            <c:ext xmlns:c16="http://schemas.microsoft.com/office/drawing/2014/chart" uri="{C3380CC4-5D6E-409C-BE32-E72D297353CC}">
              <c16:uniqueId val="{00000005-E5CD-488B-8F98-145EFEAF0A3F}"/>
            </c:ext>
          </c:extLst>
        </c:ser>
        <c:ser>
          <c:idx val="6"/>
          <c:order val="6"/>
          <c:tx>
            <c:v>Anzahl CM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5410.6425800000006</c:v>
              </c:pt>
              <c:pt idx="16">
                <c:v>23388</c:v>
              </c:pt>
              <c:pt idx="17">
                <c:v>6896</c:v>
              </c:pt>
              <c:pt idx="18">
                <c:v>10236</c:v>
              </c:pt>
              <c:pt idx="19">
                <c:v>9152.4969999999958</c:v>
              </c:pt>
              <c:pt idx="20">
                <c:v>2339.5450000000001</c:v>
              </c:pt>
              <c:pt idx="21">
                <c:v>8608</c:v>
              </c:pt>
              <c:pt idx="22">
                <c:v>24416.9745</c:v>
              </c:pt>
              <c:pt idx="23">
                <c:v>4168.0730000000003</c:v>
              </c:pt>
              <c:pt idx="24">
                <c:v>15946.502</c:v>
              </c:pt>
              <c:pt idx="25">
                <c:v>7973.19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22306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5729.23</c:v>
              </c:pt>
              <c:pt idx="45">
                <c:v>51949</c:v>
              </c:pt>
              <c:pt idx="46">
                <c:v>5053.3521000000001</c:v>
              </c:pt>
              <c:pt idx="47">
                <c:v>2962.6190000000001</c:v>
              </c:pt>
              <c:pt idx="48">
                <c:v>1655</c:v>
              </c:pt>
              <c:pt idx="49">
                <c:v>5813.8</c:v>
              </c:pt>
              <c:pt idx="50">
                <c:v>9022.681099999998</c:v>
              </c:pt>
              <c:pt idx="51">
                <c:v>48419.294999997997</c:v>
              </c:pt>
              <c:pt idx="52">
                <c:v>836.09839999999997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15184</c:v>
              </c:pt>
              <c:pt idx="60">
                <c:v>17856.163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  <c:pt idx="64">
                <c:v>600.78660000000002</c:v>
              </c:pt>
              <c:pt idx="65">
                <c:v>2982.9072000000001</c:v>
              </c:pt>
              <c:pt idx="66">
                <c:v>40444.025099999999</c:v>
              </c:pt>
              <c:pt idx="67">
                <c:v>14703.438</c:v>
              </c:pt>
              <c:pt idx="68">
                <c:v>3977.3125</c:v>
              </c:pt>
              <c:pt idx="69">
                <c:v>7832</c:v>
              </c:pt>
              <c:pt idx="70">
                <c:v>6222.8267000000014</c:v>
              </c:pt>
              <c:pt idx="71">
                <c:v>7743.8275000000003</c:v>
              </c:pt>
              <c:pt idx="72">
                <c:v>6380.9012000000002</c:v>
              </c:pt>
              <c:pt idx="73">
                <c:v>13595.97</c:v>
              </c:pt>
              <c:pt idx="74">
                <c:v>4197.174</c:v>
              </c:pt>
              <c:pt idx="75">
                <c:v>24363</c:v>
              </c:pt>
              <c:pt idx="76">
                <c:v>4100.6533000000009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872043.13697999681</c:v>
              </c:pt>
            </c:numLit>
          </c:val>
          <c:extLst>
            <c:ext xmlns:c16="http://schemas.microsoft.com/office/drawing/2014/chart" uri="{C3380CC4-5D6E-409C-BE32-E72D297353CC}">
              <c16:uniqueId val="{00000006-E5CD-488B-8F98-145EFEAF0A3F}"/>
            </c:ext>
          </c:extLst>
        </c:ser>
        <c:ser>
          <c:idx val="7"/>
          <c:order val="7"/>
          <c:tx>
            <c:v>Anzahl Fälle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00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  <c:pt idx="64">
                <c:v>5</c:v>
              </c:pt>
              <c:pt idx="65">
                <c:v>6</c:v>
              </c:pt>
              <c:pt idx="66">
                <c:v>7</c:v>
              </c:pt>
              <c:pt idx="67">
                <c:v>8</c:v>
              </c:pt>
              <c:pt idx="68">
                <c:v>10</c:v>
              </c:pt>
              <c:pt idx="69">
                <c:v>34</c:v>
              </c:pt>
              <c:pt idx="70">
                <c:v>36</c:v>
              </c:pt>
              <c:pt idx="71">
                <c:v>38</c:v>
              </c:pt>
              <c:pt idx="72">
                <c:v>44</c:v>
              </c:pt>
              <c:pt idx="73">
                <c:v>56</c:v>
              </c:pt>
              <c:pt idx="74">
                <c:v>57</c:v>
              </c:pt>
              <c:pt idx="75">
                <c:v>59</c:v>
              </c:pt>
              <c:pt idx="76">
                <c:v>69</c:v>
              </c:pt>
              <c:pt idx="77">
                <c:v>Klinik Im Hasel</c:v>
              </c:pt>
              <c:pt idx="78">
                <c:v>Klinik Schützen Rheinfelden AG</c:v>
              </c:pt>
              <c:pt idx="79">
                <c:v>Psychiatrische Dienste Aargau</c:v>
              </c:pt>
              <c:pt idx="80">
                <c:v>Spital Zofingen AG</c:v>
              </c:pt>
              <c:pt idx="81">
                <c:v>þ103</c:v>
              </c:pt>
              <c:pt idx="82">
                <c:v>þ98</c:v>
              </c:pt>
              <c:pt idx="83">
                <c:v>Privatklinik Meiringen</c:v>
              </c:pt>
              <c:pt idx="84">
                <c:v>Privatklinik Wyss AG</c:v>
              </c:pt>
              <c:pt idx="85">
                <c:v>Psychiatriezentrum Münsingen</c:v>
              </c:pt>
              <c:pt idx="86">
                <c:v>þ78</c:v>
              </c:pt>
              <c:pt idx="87">
                <c:v>Universitäre Psychiatrische Dienste Bern</c:v>
              </c:pt>
              <c:pt idx="88">
                <c:v>þ105</c:v>
              </c:pt>
              <c:pt idx="89">
                <c:v>Universitäre psychiatrische Kliniken Basel</c:v>
              </c:pt>
              <c:pt idx="90">
                <c:v>þ47</c:v>
              </c:pt>
              <c:pt idx="91">
                <c:v>Psychiatrische Dienste Graubünden</c:v>
              </c:pt>
              <c:pt idx="92">
                <c:v>Luzerner Psychiatrie</c:v>
              </c:pt>
              <c:pt idx="93">
                <c:v>þ95</c:v>
              </c:pt>
              <c:pt idx="94">
                <c:v>Kantonsspital Frauenfeld</c:v>
              </c:pt>
              <c:pt idx="95">
                <c:v>Kantonsspital Münsterlingen</c:v>
              </c:pt>
              <c:pt idx="96">
                <c:v>þ14</c:v>
              </c:pt>
              <c:pt idx="97">
                <c:v>Klinik Meissenberg AG</c:v>
              </c:pt>
              <c:pt idx="98">
                <c:v>Psychiatrische Klinik Zugersee</c:v>
              </c:pt>
              <c:pt idx="99">
                <c:v>Total</c:v>
              </c:pt>
            </c:strLit>
          </c:cat>
          <c:val>
            <c:numLit>
              <c:formatCode>General</c:formatCode>
              <c:ptCount val="100"/>
              <c:pt idx="0">
                <c:v>1492</c:v>
              </c:pt>
              <c:pt idx="1">
                <c:v>3467</c:v>
              </c:pt>
              <c:pt idx="2">
                <c:v>30147</c:v>
              </c:pt>
              <c:pt idx="3">
                <c:v>7615</c:v>
              </c:pt>
              <c:pt idx="4">
                <c:v>8846</c:v>
              </c:pt>
              <c:pt idx="5">
                <c:v>4708.18</c:v>
              </c:pt>
              <c:pt idx="6">
                <c:v>9816</c:v>
              </c:pt>
              <c:pt idx="7">
                <c:v>578</c:v>
              </c:pt>
              <c:pt idx="8">
                <c:v>8673</c:v>
              </c:pt>
              <c:pt idx="9">
                <c:v>9403</c:v>
              </c:pt>
              <c:pt idx="10">
                <c:v>35730</c:v>
              </c:pt>
              <c:pt idx="11">
                <c:v>7041</c:v>
              </c:pt>
              <c:pt idx="12">
                <c:v>5814</c:v>
              </c:pt>
              <c:pt idx="13">
                <c:v>35155</c:v>
              </c:pt>
              <c:pt idx="14">
                <c:v>10762</c:v>
              </c:pt>
              <c:pt idx="15">
                <c:v>3722</c:v>
              </c:pt>
              <c:pt idx="16">
                <c:v>23080</c:v>
              </c:pt>
              <c:pt idx="17">
                <c:v>8553</c:v>
              </c:pt>
              <c:pt idx="18">
                <c:v>9447</c:v>
              </c:pt>
              <c:pt idx="19">
                <c:v>10586</c:v>
              </c:pt>
              <c:pt idx="20">
                <c:v>3045</c:v>
              </c:pt>
              <c:pt idx="21">
                <c:v>10119</c:v>
              </c:pt>
              <c:pt idx="22">
                <c:v>22086</c:v>
              </c:pt>
              <c:pt idx="23">
                <c:v>4513</c:v>
              </c:pt>
              <c:pt idx="24">
                <c:v>15406</c:v>
              </c:pt>
              <c:pt idx="25">
                <c:v>9374</c:v>
              </c:pt>
              <c:pt idx="26">
                <c:v>17762</c:v>
              </c:pt>
              <c:pt idx="27">
                <c:v>11567</c:v>
              </c:pt>
              <c:pt idx="28">
                <c:v>7966</c:v>
              </c:pt>
              <c:pt idx="29">
                <c:v>1542</c:v>
              </c:pt>
              <c:pt idx="30">
                <c:v>6898</c:v>
              </c:pt>
              <c:pt idx="31">
                <c:v>4464</c:v>
              </c:pt>
              <c:pt idx="32">
                <c:v>464</c:v>
              </c:pt>
              <c:pt idx="33">
                <c:v>16490</c:v>
              </c:pt>
              <c:pt idx="34">
                <c:v>24698</c:v>
              </c:pt>
              <c:pt idx="35">
                <c:v>16981</c:v>
              </c:pt>
              <c:pt idx="36">
                <c:v>5231</c:v>
              </c:pt>
              <c:pt idx="37">
                <c:v>9225</c:v>
              </c:pt>
              <c:pt idx="38">
                <c:v>23572</c:v>
              </c:pt>
              <c:pt idx="39">
                <c:v>31302</c:v>
              </c:pt>
              <c:pt idx="40">
                <c:v>6751</c:v>
              </c:pt>
              <c:pt idx="41">
                <c:v>24624</c:v>
              </c:pt>
              <c:pt idx="42">
                <c:v>2798</c:v>
              </c:pt>
              <c:pt idx="43">
                <c:v>37108</c:v>
              </c:pt>
              <c:pt idx="44">
                <c:v>2834</c:v>
              </c:pt>
              <c:pt idx="45">
                <c:v>35121</c:v>
              </c:pt>
              <c:pt idx="46">
                <c:v>4703</c:v>
              </c:pt>
              <c:pt idx="47">
                <c:v>3441</c:v>
              </c:pt>
              <c:pt idx="48">
                <c:v>2255</c:v>
              </c:pt>
              <c:pt idx="49">
                <c:v>6979</c:v>
              </c:pt>
              <c:pt idx="50">
                <c:v>8453</c:v>
              </c:pt>
              <c:pt idx="51">
                <c:v>34100</c:v>
              </c:pt>
              <c:pt idx="52">
                <c:v>1002</c:v>
              </c:pt>
              <c:pt idx="53">
                <c:v>6733</c:v>
              </c:pt>
              <c:pt idx="54">
                <c:v>933</c:v>
              </c:pt>
              <c:pt idx="55">
                <c:v>1585</c:v>
              </c:pt>
              <c:pt idx="56">
                <c:v>516</c:v>
              </c:pt>
              <c:pt idx="57">
                <c:v>2590</c:v>
              </c:pt>
              <c:pt idx="58">
                <c:v>1782</c:v>
              </c:pt>
              <c:pt idx="59">
                <c:v>13391</c:v>
              </c:pt>
              <c:pt idx="60">
                <c:v>16597</c:v>
              </c:pt>
              <c:pt idx="61">
                <c:v>139</c:v>
              </c:pt>
              <c:pt idx="62">
                <c:v>46</c:v>
              </c:pt>
              <c:pt idx="63">
                <c:v>128</c:v>
              </c:pt>
              <c:pt idx="64">
                <c:v>830</c:v>
              </c:pt>
              <c:pt idx="65">
                <c:v>3417</c:v>
              </c:pt>
              <c:pt idx="66">
                <c:v>35069</c:v>
              </c:pt>
              <c:pt idx="67">
                <c:v>18182</c:v>
              </c:pt>
              <c:pt idx="68">
                <c:v>4998</c:v>
              </c:pt>
              <c:pt idx="69">
                <c:v>9281</c:v>
              </c:pt>
              <c:pt idx="70">
                <c:v>5699</c:v>
              </c:pt>
              <c:pt idx="71">
                <c:v>8430</c:v>
              </c:pt>
              <c:pt idx="72">
                <c:v>6213</c:v>
              </c:pt>
              <c:pt idx="73">
                <c:v>14454</c:v>
              </c:pt>
              <c:pt idx="74">
                <c:v>4965</c:v>
              </c:pt>
              <c:pt idx="75">
                <c:v>24839</c:v>
              </c:pt>
              <c:pt idx="76">
                <c:v>5433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833759.1799999997</c:v>
              </c:pt>
            </c:numLit>
          </c:val>
          <c:extLst>
            <c:ext xmlns:c16="http://schemas.microsoft.com/office/drawing/2014/chart" uri="{C3380CC4-5D6E-409C-BE32-E72D297353CC}">
              <c16:uniqueId val="{00000007-E5CD-488B-8F98-145EFEAF0A3F}"/>
            </c:ext>
          </c:extLst>
        </c:ser>
        <c:ser>
          <c:idx val="8"/>
          <c:order val="8"/>
          <c:tx>
            <c:strRef>
              <c:f>'Auswertung Swiss DRG KVG Publik'!$K$11</c:f>
              <c:strCache>
                <c:ptCount val="1"/>
                <c:pt idx="0">
                  <c:v>Kosten bei Fallgewicht 1.0 ohne ANK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Swiss DRG KVG Publik'!$A$12:$A$111</c:f>
              <c:strCache>
                <c:ptCount val="7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Total</c:v>
                </c:pt>
              </c:strCache>
            </c:strRef>
          </c:cat>
          <c:val>
            <c:numRef>
              <c:f>'Auswertung Swiss DRG KVG Publik'!$K$12:$K$111</c:f>
              <c:numCache>
                <c:formatCode>_ * #,##0_ ;_ * \-#,##0_ ;_ * "-"??_ ;_ @_ </c:formatCode>
                <c:ptCount val="78"/>
                <c:pt idx="0">
                  <c:v>8704.2224873772993</c:v>
                </c:pt>
                <c:pt idx="1">
                  <c:v>8762.6814768817003</c:v>
                </c:pt>
                <c:pt idx="2">
                  <c:v>9000.8439551907995</c:v>
                </c:pt>
                <c:pt idx="3">
                  <c:v>8975.1469564453</c:v>
                </c:pt>
                <c:pt idx="4">
                  <c:v>9013.8752892999</c:v>
                </c:pt>
                <c:pt idx="5">
                  <c:v>9156.9928300529991</c:v>
                </c:pt>
                <c:pt idx="6">
                  <c:v>8910.2829409942005</c:v>
                </c:pt>
                <c:pt idx="7">
                  <c:v>8847.4596719679994</c:v>
                </c:pt>
                <c:pt idx="8">
                  <c:v>8899.0595783138997</c:v>
                </c:pt>
                <c:pt idx="9">
                  <c:v>9011.9666136972992</c:v>
                </c:pt>
                <c:pt idx="10">
                  <c:v>9194.0662670079</c:v>
                </c:pt>
                <c:pt idx="11">
                  <c:v>9013.3448332362004</c:v>
                </c:pt>
                <c:pt idx="12">
                  <c:v>9295.9496958021009</c:v>
                </c:pt>
                <c:pt idx="13">
                  <c:v>9291.5184558710007</c:v>
                </c:pt>
                <c:pt idx="14">
                  <c:v>9846.6157809249999</c:v>
                </c:pt>
                <c:pt idx="15">
                  <c:v>8998.8413594895992</c:v>
                </c:pt>
                <c:pt idx="16">
                  <c:v>9231.1524999047997</c:v>
                </c:pt>
                <c:pt idx="17">
                  <c:v>9384.6642948458993</c:v>
                </c:pt>
                <c:pt idx="18">
                  <c:v>8938.3812706560002</c:v>
                </c:pt>
                <c:pt idx="19">
                  <c:v>9338.3718628417992</c:v>
                </c:pt>
                <c:pt idx="20">
                  <c:v>9489.5529979079001</c:v>
                </c:pt>
                <c:pt idx="21">
                  <c:v>9514</c:v>
                </c:pt>
                <c:pt idx="22">
                  <c:v>9505.6387857424997</c:v>
                </c:pt>
                <c:pt idx="23">
                  <c:v>9125.5775389187002</c:v>
                </c:pt>
                <c:pt idx="24">
                  <c:v>9366.4747946392999</c:v>
                </c:pt>
                <c:pt idx="25">
                  <c:v>9176.4072769606992</c:v>
                </c:pt>
                <c:pt idx="26">
                  <c:v>9633.9736408181998</c:v>
                </c:pt>
                <c:pt idx="27">
                  <c:v>9550.8146990047007</c:v>
                </c:pt>
                <c:pt idx="28">
                  <c:v>9512.8931005609993</c:v>
                </c:pt>
                <c:pt idx="29">
                  <c:v>9198.3127378910995</c:v>
                </c:pt>
                <c:pt idx="30">
                  <c:v>9491.8864370575993</c:v>
                </c:pt>
                <c:pt idx="31">
                  <c:v>9353.8718802302992</c:v>
                </c:pt>
                <c:pt idx="32">
                  <c:v>9374.3082778816006</c:v>
                </c:pt>
                <c:pt idx="33">
                  <c:v>9507.9215751710999</c:v>
                </c:pt>
                <c:pt idx="34">
                  <c:v>9570.7992548097009</c:v>
                </c:pt>
                <c:pt idx="35">
                  <c:v>9782.6101476483</c:v>
                </c:pt>
                <c:pt idx="36">
                  <c:v>9619.8388577129008</c:v>
                </c:pt>
                <c:pt idx="37">
                  <c:v>9626.3495741735005</c:v>
                </c:pt>
                <c:pt idx="38">
                  <c:v>9945.3624986365994</c:v>
                </c:pt>
                <c:pt idx="39">
                  <c:v>10106.144413454</c:v>
                </c:pt>
                <c:pt idx="40">
                  <c:v>9672.3186640726999</c:v>
                </c:pt>
                <c:pt idx="41">
                  <c:v>10127.473538054001</c:v>
                </c:pt>
                <c:pt idx="42">
                  <c:v>9614.3517400004002</c:v>
                </c:pt>
                <c:pt idx="43">
                  <c:v>9993.8129849799006</c:v>
                </c:pt>
                <c:pt idx="44">
                  <c:v>10298.221270417</c:v>
                </c:pt>
                <c:pt idx="45">
                  <c:v>10108.747370003999</c:v>
                </c:pt>
                <c:pt idx="46">
                  <c:v>11041.436861773</c:v>
                </c:pt>
                <c:pt idx="47">
                  <c:v>10037.984930938999</c:v>
                </c:pt>
                <c:pt idx="48">
                  <c:v>10315.284204297001</c:v>
                </c:pt>
                <c:pt idx="49">
                  <c:v>10498.683747968</c:v>
                </c:pt>
                <c:pt idx="50">
                  <c:v>10382.755417787999</c:v>
                </c:pt>
                <c:pt idx="51">
                  <c:v>10962.701557500999</c:v>
                </c:pt>
                <c:pt idx="52">
                  <c:v>10838.240240129</c:v>
                </c:pt>
                <c:pt idx="53">
                  <c:v>10246.596925010999</c:v>
                </c:pt>
                <c:pt idx="54">
                  <c:v>10101.658093872</c:v>
                </c:pt>
                <c:pt idx="55">
                  <c:v>11032.152457100001</c:v>
                </c:pt>
                <c:pt idx="56">
                  <c:v>10471.586759439</c:v>
                </c:pt>
                <c:pt idx="57">
                  <c:v>11080.986474328</c:v>
                </c:pt>
                <c:pt idx="58">
                  <c:v>11409.146979281</c:v>
                </c:pt>
                <c:pt idx="59">
                  <c:v>11539</c:v>
                </c:pt>
                <c:pt idx="60">
                  <c:v>11989.362162001</c:v>
                </c:pt>
                <c:pt idx="61">
                  <c:v>13812.069762243</c:v>
                </c:pt>
                <c:pt idx="62">
                  <c:v>14561.165211623</c:v>
                </c:pt>
                <c:pt idx="63">
                  <c:v>14440.045362717001</c:v>
                </c:pt>
                <c:pt idx="64">
                  <c:v>8854.2408558718998</c:v>
                </c:pt>
                <c:pt idx="65">
                  <c:v>8584.3605905596996</c:v>
                </c:pt>
                <c:pt idx="66">
                  <c:v>11130.06047009</c:v>
                </c:pt>
                <c:pt idx="67">
                  <c:v>10012.288584136</c:v>
                </c:pt>
                <c:pt idx="68">
                  <c:v>9589.1038084458996</c:v>
                </c:pt>
                <c:pt idx="69">
                  <c:v>8788.5163398234999</c:v>
                </c:pt>
                <c:pt idx="70">
                  <c:v>9621.9410980338998</c:v>
                </c:pt>
                <c:pt idx="71">
                  <c:v>9352.5223962781001</c:v>
                </c:pt>
                <c:pt idx="72">
                  <c:v>9056.6900407985995</c:v>
                </c:pt>
                <c:pt idx="73">
                  <c:v>9239.1566848744005</c:v>
                </c:pt>
                <c:pt idx="74">
                  <c:v>10067.355111497</c:v>
                </c:pt>
                <c:pt idx="75">
                  <c:v>9731.3552953836006</c:v>
                </c:pt>
                <c:pt idx="76">
                  <c:v>9467.3303503741008</c:v>
                </c:pt>
                <c:pt idx="77">
                  <c:v>10104.993853485239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D-488B-8F98-145EFEAF0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182464"/>
        <c:axId val="203184000"/>
      </c:barChart>
      <c:catAx>
        <c:axId val="20318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184000"/>
        <c:crosses val="autoZero"/>
        <c:auto val="1"/>
        <c:lblAlgn val="ctr"/>
        <c:lblOffset val="100"/>
        <c:noMultiLvlLbl val="0"/>
      </c:catAx>
      <c:valAx>
        <c:axId val="2031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1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2.54283318751823E-2"/>
          <c:w val="0.84804374453193299"/>
          <c:h val="0.68651283172936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'Auswertung Swiss DRG KVG Publik'!$L$11</c:f>
              <c:strCache>
                <c:ptCount val="1"/>
                <c:pt idx="0">
                  <c:v>Kosten bei Fallgewicht 1.0 inkl. ANK REKOLE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'Auswertung Swiss DRG KVG Publik'!$A$12:$A$111</c:f>
              <c:strCache>
                <c:ptCount val="7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Total</c:v>
                </c:pt>
              </c:strCache>
            </c:strRef>
          </c:cat>
          <c:val>
            <c:numRef>
              <c:f>'Auswertung Swiss DRG KVG Publik'!$L$12:$L$111</c:f>
              <c:numCache>
                <c:formatCode>_ * #,##0_ ;_ * \-#,##0_ ;_ * "-"??_ ;_ @_ </c:formatCode>
                <c:ptCount val="78"/>
                <c:pt idx="0">
                  <c:v>10290.307030799</c:v>
                </c:pt>
                <c:pt idx="1">
                  <c:v>9716.0258596577005</c:v>
                </c:pt>
                <c:pt idx="2">
                  <c:v>9843.8412738414008</c:v>
                </c:pt>
                <c:pt idx="3">
                  <c:v>12937.138220085</c:v>
                </c:pt>
                <c:pt idx="4">
                  <c:v>0</c:v>
                </c:pt>
                <c:pt idx="5">
                  <c:v>0</c:v>
                </c:pt>
                <c:pt idx="6">
                  <c:v>10360.014021257</c:v>
                </c:pt>
                <c:pt idx="7">
                  <c:v>10019.541056823</c:v>
                </c:pt>
                <c:pt idx="8">
                  <c:v>9875.7328026467003</c:v>
                </c:pt>
                <c:pt idx="9">
                  <c:v>10361.867531484</c:v>
                </c:pt>
                <c:pt idx="10">
                  <c:v>10158.320917534</c:v>
                </c:pt>
                <c:pt idx="11">
                  <c:v>0</c:v>
                </c:pt>
                <c:pt idx="12">
                  <c:v>9395.0563925609003</c:v>
                </c:pt>
                <c:pt idx="13">
                  <c:v>9825.0070104420993</c:v>
                </c:pt>
                <c:pt idx="14">
                  <c:v>10727.798796765999</c:v>
                </c:pt>
                <c:pt idx="15">
                  <c:v>10918.689693746999</c:v>
                </c:pt>
                <c:pt idx="16">
                  <c:v>0</c:v>
                </c:pt>
                <c:pt idx="17">
                  <c:v>11109.085709346</c:v>
                </c:pt>
                <c:pt idx="18">
                  <c:v>9686.6255402141996</c:v>
                </c:pt>
                <c:pt idx="19">
                  <c:v>0</c:v>
                </c:pt>
                <c:pt idx="20">
                  <c:v>9232.9154023130995</c:v>
                </c:pt>
                <c:pt idx="21">
                  <c:v>10066.986498671</c:v>
                </c:pt>
                <c:pt idx="22">
                  <c:v>0</c:v>
                </c:pt>
                <c:pt idx="23">
                  <c:v>0</c:v>
                </c:pt>
                <c:pt idx="24">
                  <c:v>10587.339448844001</c:v>
                </c:pt>
                <c:pt idx="25">
                  <c:v>10772.616196970001</c:v>
                </c:pt>
                <c:pt idx="26">
                  <c:v>0</c:v>
                </c:pt>
                <c:pt idx="27">
                  <c:v>9675.1356240356999</c:v>
                </c:pt>
                <c:pt idx="28">
                  <c:v>10574.893931457</c:v>
                </c:pt>
                <c:pt idx="29">
                  <c:v>0</c:v>
                </c:pt>
                <c:pt idx="30">
                  <c:v>15396.304668224</c:v>
                </c:pt>
                <c:pt idx="31">
                  <c:v>0</c:v>
                </c:pt>
                <c:pt idx="32">
                  <c:v>10497.171612262</c:v>
                </c:pt>
                <c:pt idx="33">
                  <c:v>10462.548961731</c:v>
                </c:pt>
                <c:pt idx="34">
                  <c:v>0</c:v>
                </c:pt>
                <c:pt idx="35">
                  <c:v>10599.227367821</c:v>
                </c:pt>
                <c:pt idx="36">
                  <c:v>10615.618922468</c:v>
                </c:pt>
                <c:pt idx="37">
                  <c:v>0</c:v>
                </c:pt>
                <c:pt idx="38">
                  <c:v>10679.957069755001</c:v>
                </c:pt>
                <c:pt idx="39">
                  <c:v>11140.516891515001</c:v>
                </c:pt>
                <c:pt idx="40">
                  <c:v>10723.814938738</c:v>
                </c:pt>
                <c:pt idx="41">
                  <c:v>0</c:v>
                </c:pt>
                <c:pt idx="42">
                  <c:v>0</c:v>
                </c:pt>
                <c:pt idx="43">
                  <c:v>9850.0092310950004</c:v>
                </c:pt>
                <c:pt idx="44">
                  <c:v>11461.466132764001</c:v>
                </c:pt>
                <c:pt idx="45">
                  <c:v>11475.159923429999</c:v>
                </c:pt>
                <c:pt idx="46">
                  <c:v>10976.173857876</c:v>
                </c:pt>
                <c:pt idx="47">
                  <c:v>10610.177556647999</c:v>
                </c:pt>
                <c:pt idx="48">
                  <c:v>0</c:v>
                </c:pt>
                <c:pt idx="49">
                  <c:v>11544.296926956</c:v>
                </c:pt>
                <c:pt idx="50">
                  <c:v>0</c:v>
                </c:pt>
                <c:pt idx="51">
                  <c:v>12596.986198254999</c:v>
                </c:pt>
                <c:pt idx="52">
                  <c:v>11135.169124890001</c:v>
                </c:pt>
                <c:pt idx="53">
                  <c:v>12347.663546356</c:v>
                </c:pt>
                <c:pt idx="54">
                  <c:v>12422.279488546001</c:v>
                </c:pt>
                <c:pt idx="55">
                  <c:v>12736.494899470999</c:v>
                </c:pt>
                <c:pt idx="56">
                  <c:v>12712.156400971</c:v>
                </c:pt>
                <c:pt idx="57">
                  <c:v>9825.5572696562995</c:v>
                </c:pt>
                <c:pt idx="58">
                  <c:v>12985.079172694999</c:v>
                </c:pt>
                <c:pt idx="60">
                  <c:v>0</c:v>
                </c:pt>
                <c:pt idx="61">
                  <c:v>11861.580231836</c:v>
                </c:pt>
                <c:pt idx="62">
                  <c:v>16449.062765744999</c:v>
                </c:pt>
                <c:pt idx="63">
                  <c:v>16836.525748956999</c:v>
                </c:pt>
                <c:pt idx="64">
                  <c:v>10506.124771405001</c:v>
                </c:pt>
                <c:pt idx="65">
                  <c:v>10932.905270103</c:v>
                </c:pt>
                <c:pt idx="66">
                  <c:v>12233.863477385999</c:v>
                </c:pt>
                <c:pt idx="67">
                  <c:v>10595.94721962</c:v>
                </c:pt>
                <c:pt idx="68">
                  <c:v>10594.094696136999</c:v>
                </c:pt>
                <c:pt idx="69">
                  <c:v>10082.356193224001</c:v>
                </c:pt>
                <c:pt idx="70">
                  <c:v>10619.099993685</c:v>
                </c:pt>
                <c:pt idx="71">
                  <c:v>10337.345668413</c:v>
                </c:pt>
                <c:pt idx="72">
                  <c:v>0</c:v>
                </c:pt>
                <c:pt idx="73">
                  <c:v>10164.433970991</c:v>
                </c:pt>
                <c:pt idx="74">
                  <c:v>9421.8236719560009</c:v>
                </c:pt>
                <c:pt idx="75">
                  <c:v>10402.092719464999</c:v>
                </c:pt>
                <c:pt idx="76">
                  <c:v>11077.362421663</c:v>
                </c:pt>
                <c:pt idx="77">
                  <c:v>10853.213719961512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7-4F11-B79A-021EAE2F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24576"/>
        <c:axId val="203226112"/>
      </c:barChart>
      <c:catAx>
        <c:axId val="2032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226112"/>
        <c:crosses val="autoZero"/>
        <c:auto val="1"/>
        <c:lblAlgn val="ctr"/>
        <c:lblOffset val="100"/>
        <c:noMultiLvlLbl val="0"/>
      </c:catAx>
      <c:valAx>
        <c:axId val="20322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322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2.54283318751823E-2"/>
          <c:w val="0.84804374453193299"/>
          <c:h val="0.68651283172936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'Auswertung Swiss DRG KVG Publik'!$M$11</c:f>
              <c:strCache>
                <c:ptCount val="1"/>
                <c:pt idx="0">
                  <c:v>Kosten bei Fallgewicht 1.0  inkl. ANK VKL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'Auswertung Swiss DRG KVG Publik'!$A$12:$A$75</c:f>
              <c:numCache>
                <c:formatCode>General</c:formatCode>
                <c:ptCount val="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</c:numCache>
            </c:numRef>
          </c:cat>
          <c:val>
            <c:numRef>
              <c:f>'Auswertung Swiss DRG KVG Publik'!$M$12:$M$75</c:f>
              <c:numCache>
                <c:formatCode>_ * #,##0_ ;_ * \-#,##0_ ;_ * "-"??_ ;_ @_ </c:formatCode>
                <c:ptCount val="64"/>
                <c:pt idx="0">
                  <c:v>9893.7032142581993</c:v>
                </c:pt>
                <c:pt idx="1">
                  <c:v>9716.0258596577005</c:v>
                </c:pt>
                <c:pt idx="2">
                  <c:v>9381.0257621132005</c:v>
                </c:pt>
                <c:pt idx="3">
                  <c:v>0</c:v>
                </c:pt>
                <c:pt idx="4">
                  <c:v>10030.755328477</c:v>
                </c:pt>
                <c:pt idx="5">
                  <c:v>0</c:v>
                </c:pt>
                <c:pt idx="6">
                  <c:v>10360.014021257</c:v>
                </c:pt>
                <c:pt idx="7">
                  <c:v>9599.0561842334992</c:v>
                </c:pt>
                <c:pt idx="8">
                  <c:v>9616.6662556734009</c:v>
                </c:pt>
                <c:pt idx="9">
                  <c:v>9686.9307295947001</c:v>
                </c:pt>
                <c:pt idx="10">
                  <c:v>9742.6786594099995</c:v>
                </c:pt>
                <c:pt idx="11">
                  <c:v>0</c:v>
                </c:pt>
                <c:pt idx="12">
                  <c:v>0</c:v>
                </c:pt>
                <c:pt idx="13">
                  <c:v>10345.446502179</c:v>
                </c:pt>
                <c:pt idx="14">
                  <c:v>9846.6157809249999</c:v>
                </c:pt>
                <c:pt idx="15">
                  <c:v>10751.21163331</c:v>
                </c:pt>
                <c:pt idx="16">
                  <c:v>0</c:v>
                </c:pt>
                <c:pt idx="17">
                  <c:v>10306.347041462001</c:v>
                </c:pt>
                <c:pt idx="18">
                  <c:v>9521</c:v>
                </c:pt>
                <c:pt idx="19">
                  <c:v>10105.869707419</c:v>
                </c:pt>
                <c:pt idx="20">
                  <c:v>9197.2878229486996</c:v>
                </c:pt>
                <c:pt idx="21">
                  <c:v>10148</c:v>
                </c:pt>
                <c:pt idx="22">
                  <c:v>10151.576430474001</c:v>
                </c:pt>
                <c:pt idx="23">
                  <c:v>0</c:v>
                </c:pt>
                <c:pt idx="24">
                  <c:v>10210.437497969</c:v>
                </c:pt>
                <c:pt idx="25">
                  <c:v>10293.410327137</c:v>
                </c:pt>
                <c:pt idx="26">
                  <c:v>0</c:v>
                </c:pt>
                <c:pt idx="27">
                  <c:v>9576.2645364701002</c:v>
                </c:pt>
                <c:pt idx="28">
                  <c:v>10574.893931457</c:v>
                </c:pt>
                <c:pt idx="29">
                  <c:v>0</c:v>
                </c:pt>
                <c:pt idx="30">
                  <c:v>15147.210742478001</c:v>
                </c:pt>
                <c:pt idx="31">
                  <c:v>0</c:v>
                </c:pt>
                <c:pt idx="32">
                  <c:v>10422.196797140001</c:v>
                </c:pt>
                <c:pt idx="33">
                  <c:v>9698.8544227209004</c:v>
                </c:pt>
                <c:pt idx="34">
                  <c:v>10450.192753085999</c:v>
                </c:pt>
                <c:pt idx="35">
                  <c:v>10463.578476678</c:v>
                </c:pt>
                <c:pt idx="36">
                  <c:v>10506.695262769001</c:v>
                </c:pt>
                <c:pt idx="37">
                  <c:v>10878.260123806</c:v>
                </c:pt>
                <c:pt idx="38">
                  <c:v>10669.099306454</c:v>
                </c:pt>
                <c:pt idx="39">
                  <c:v>10671.638923250001</c:v>
                </c:pt>
                <c:pt idx="40">
                  <c:v>10696.549842999</c:v>
                </c:pt>
                <c:pt idx="41">
                  <c:v>0</c:v>
                </c:pt>
                <c:pt idx="42">
                  <c:v>0</c:v>
                </c:pt>
                <c:pt idx="43">
                  <c:v>9429.6277100708994</c:v>
                </c:pt>
                <c:pt idx="44">
                  <c:v>10781.883216476001</c:v>
                </c:pt>
                <c:pt idx="45">
                  <c:v>0</c:v>
                </c:pt>
                <c:pt idx="46">
                  <c:v>10816.340360384</c:v>
                </c:pt>
                <c:pt idx="47">
                  <c:v>10429.729267479001</c:v>
                </c:pt>
                <c:pt idx="48">
                  <c:v>10230.889610882001</c:v>
                </c:pt>
                <c:pt idx="49">
                  <c:v>11161.450441008999</c:v>
                </c:pt>
                <c:pt idx="50">
                  <c:v>0</c:v>
                </c:pt>
                <c:pt idx="51">
                  <c:v>11070.810615173001</c:v>
                </c:pt>
                <c:pt idx="52">
                  <c:v>10254.643421279001</c:v>
                </c:pt>
                <c:pt idx="53">
                  <c:v>11784.260144272999</c:v>
                </c:pt>
                <c:pt idx="54">
                  <c:v>12010.601253131001</c:v>
                </c:pt>
                <c:pt idx="55">
                  <c:v>12189.947954212001</c:v>
                </c:pt>
                <c:pt idx="56">
                  <c:v>12255.452725916</c:v>
                </c:pt>
                <c:pt idx="57">
                  <c:v>9443.3851072458001</c:v>
                </c:pt>
                <c:pt idx="58">
                  <c:v>12626.289184761001</c:v>
                </c:pt>
                <c:pt idx="59">
                  <c:v>12637</c:v>
                </c:pt>
                <c:pt idx="60">
                  <c:v>12663.484078899</c:v>
                </c:pt>
                <c:pt idx="61">
                  <c:v>11574.311528773</c:v>
                </c:pt>
                <c:pt idx="62">
                  <c:v>16080.703675727</c:v>
                </c:pt>
                <c:pt idx="63">
                  <c:v>16681.211056264001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4-4D15-AA09-3A12685B348B}"/>
            </c:ext>
          </c:extLst>
        </c:ser>
        <c:ser>
          <c:idx val="1"/>
          <c:order val="1"/>
          <c:tx>
            <c:v>#BEZUG!</c:v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5410.6425800000006</c:v>
              </c:pt>
              <c:pt idx="16">
                <c:v>23388</c:v>
              </c:pt>
              <c:pt idx="17">
                <c:v>6896</c:v>
              </c:pt>
              <c:pt idx="18">
                <c:v>10236</c:v>
              </c:pt>
              <c:pt idx="19">
                <c:v>9152.4969999999958</c:v>
              </c:pt>
              <c:pt idx="20">
                <c:v>2339.5450000000001</c:v>
              </c:pt>
              <c:pt idx="21">
                <c:v>8608</c:v>
              </c:pt>
              <c:pt idx="22">
                <c:v>24416.9745</c:v>
              </c:pt>
              <c:pt idx="23">
                <c:v>4168.0730000000003</c:v>
              </c:pt>
              <c:pt idx="24">
                <c:v>15946.502</c:v>
              </c:pt>
              <c:pt idx="25">
                <c:v>7973.19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22306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5729.23</c:v>
              </c:pt>
              <c:pt idx="45">
                <c:v>51949</c:v>
              </c:pt>
              <c:pt idx="46">
                <c:v>5053.3521000000001</c:v>
              </c:pt>
              <c:pt idx="47">
                <c:v>2962.6190000000001</c:v>
              </c:pt>
              <c:pt idx="48">
                <c:v>1655</c:v>
              </c:pt>
              <c:pt idx="49">
                <c:v>5813.8</c:v>
              </c:pt>
              <c:pt idx="50">
                <c:v>9022.681099999998</c:v>
              </c:pt>
              <c:pt idx="51">
                <c:v>48419.294999997997</c:v>
              </c:pt>
              <c:pt idx="52">
                <c:v>836.09839999999997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15184</c:v>
              </c:pt>
              <c:pt idx="60">
                <c:v>17856.163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</c:numLit>
          </c:val>
          <c:extLst>
            <c:ext xmlns:c16="http://schemas.microsoft.com/office/drawing/2014/chart" uri="{C3380CC4-5D6E-409C-BE32-E72D297353CC}">
              <c16:uniqueId val="{00000001-59E4-4D15-AA09-3A12685B348B}"/>
            </c:ext>
          </c:extLst>
        </c:ser>
        <c:ser>
          <c:idx val="2"/>
          <c:order val="2"/>
          <c:tx>
            <c:v>Anzahl TP REKOLE</c:v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0</c:v>
              </c:pt>
              <c:pt idx="16">
                <c:v>23388</c:v>
              </c:pt>
              <c:pt idx="17">
                <c:v>0</c:v>
              </c:pt>
              <c:pt idx="18">
                <c:v>10236</c:v>
              </c:pt>
              <c:pt idx="19">
                <c:v>0</c:v>
              </c:pt>
              <c:pt idx="20">
                <c:v>2339.5450000000001</c:v>
              </c:pt>
              <c:pt idx="21">
                <c:v>0</c:v>
              </c:pt>
              <c:pt idx="22">
                <c:v>0</c:v>
              </c:pt>
              <c:pt idx="23">
                <c:v>4168.0730000000003</c:v>
              </c:pt>
              <c:pt idx="24">
                <c:v>15946.502</c:v>
              </c:pt>
              <c:pt idx="25">
                <c:v>0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0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0</c:v>
              </c:pt>
              <c:pt idx="45">
                <c:v>51949</c:v>
              </c:pt>
              <c:pt idx="46">
                <c:v>5053.3521000000001</c:v>
              </c:pt>
              <c:pt idx="47">
                <c:v>0</c:v>
              </c:pt>
              <c:pt idx="48">
                <c:v>1655</c:v>
              </c:pt>
              <c:pt idx="49">
                <c:v>5813.8</c:v>
              </c:pt>
              <c:pt idx="50">
                <c:v>0</c:v>
              </c:pt>
              <c:pt idx="51">
                <c:v>48419.294999997997</c:v>
              </c:pt>
              <c:pt idx="52">
                <c:v>0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0</c:v>
              </c:pt>
              <c:pt idx="60">
                <c:v>0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</c:numLit>
          </c:val>
          <c:extLst>
            <c:ext xmlns:c16="http://schemas.microsoft.com/office/drawing/2014/chart" uri="{C3380CC4-5D6E-409C-BE32-E72D297353CC}">
              <c16:uniqueId val="{00000002-59E4-4D15-AA09-3A12685B348B}"/>
            </c:ext>
          </c:extLst>
        </c:ser>
        <c:ser>
          <c:idx val="3"/>
          <c:order val="3"/>
          <c:tx>
            <c:v>Anzahl TP VKL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0">
                <c:v>1577.7550000000001</c:v>
              </c:pt>
              <c:pt idx="1">
                <c:v>2519</c:v>
              </c:pt>
              <c:pt idx="2">
                <c:v>29350.818599999999</c:v>
              </c:pt>
              <c:pt idx="3">
                <c:v>6936.8130000000001</c:v>
              </c:pt>
              <c:pt idx="4">
                <c:v>7651.2695000000003</c:v>
              </c:pt>
              <c:pt idx="5">
                <c:v>2243.1799999999998</c:v>
              </c:pt>
              <c:pt idx="6">
                <c:v>8629.4</c:v>
              </c:pt>
              <c:pt idx="7">
                <c:v>828.85199999999986</c:v>
              </c:pt>
              <c:pt idx="8">
                <c:v>7146.1047000000008</c:v>
              </c:pt>
              <c:pt idx="9">
                <c:v>7688.3627999999999</c:v>
              </c:pt>
              <c:pt idx="10">
                <c:v>38377.632899999997</c:v>
              </c:pt>
              <c:pt idx="11">
                <c:v>5573.6365000000997</c:v>
              </c:pt>
              <c:pt idx="12">
                <c:v>4831.6000000000004</c:v>
              </c:pt>
              <c:pt idx="13">
                <c:v>34339.630799999999</c:v>
              </c:pt>
              <c:pt idx="14">
                <c:v>8825.9207000000006</c:v>
              </c:pt>
              <c:pt idx="15">
                <c:v>5410.6425800000006</c:v>
              </c:pt>
              <c:pt idx="16">
                <c:v>23388</c:v>
              </c:pt>
              <c:pt idx="17">
                <c:v>6896</c:v>
              </c:pt>
              <c:pt idx="18">
                <c:v>10236</c:v>
              </c:pt>
              <c:pt idx="19">
                <c:v>9152.4969999999958</c:v>
              </c:pt>
              <c:pt idx="20">
                <c:v>2339.5450000000001</c:v>
              </c:pt>
              <c:pt idx="21">
                <c:v>8608</c:v>
              </c:pt>
              <c:pt idx="22">
                <c:v>24416.9745</c:v>
              </c:pt>
              <c:pt idx="23">
                <c:v>4168.0730000000003</c:v>
              </c:pt>
              <c:pt idx="24">
                <c:v>15946.502</c:v>
              </c:pt>
              <c:pt idx="25">
                <c:v>7973.19</c:v>
              </c:pt>
              <c:pt idx="26">
                <c:v>16379.8</c:v>
              </c:pt>
              <c:pt idx="27">
                <c:v>10758.429599999999</c:v>
              </c:pt>
              <c:pt idx="28">
                <c:v>5855.4243999999999</c:v>
              </c:pt>
              <c:pt idx="29">
                <c:v>1139.24</c:v>
              </c:pt>
              <c:pt idx="30">
                <c:v>5168.2747999999992</c:v>
              </c:pt>
              <c:pt idx="31">
                <c:v>3763.9367999999999</c:v>
              </c:pt>
              <c:pt idx="32">
                <c:v>308.71699999999993</c:v>
              </c:pt>
              <c:pt idx="33">
                <c:v>23322</c:v>
              </c:pt>
              <c:pt idx="34">
                <c:v>22306</c:v>
              </c:pt>
              <c:pt idx="35">
                <c:v>16253.61</c:v>
              </c:pt>
              <c:pt idx="36">
                <c:v>4324</c:v>
              </c:pt>
              <c:pt idx="37">
                <c:v>7638.3819999999996</c:v>
              </c:pt>
              <c:pt idx="38">
                <c:v>23025</c:v>
              </c:pt>
              <c:pt idx="39">
                <c:v>42373.058999998997</c:v>
              </c:pt>
              <c:pt idx="40">
                <c:v>5528.4970000000003</c:v>
              </c:pt>
              <c:pt idx="41">
                <c:v>27953</c:v>
              </c:pt>
              <c:pt idx="42">
                <c:v>2213.3098</c:v>
              </c:pt>
              <c:pt idx="43">
                <c:v>55081.284</c:v>
              </c:pt>
              <c:pt idx="44">
                <c:v>5729.23</c:v>
              </c:pt>
              <c:pt idx="45">
                <c:v>51949</c:v>
              </c:pt>
              <c:pt idx="46">
                <c:v>5053.3521000000001</c:v>
              </c:pt>
              <c:pt idx="47">
                <c:v>2962.6190000000001</c:v>
              </c:pt>
              <c:pt idx="48">
                <c:v>1655</c:v>
              </c:pt>
              <c:pt idx="49">
                <c:v>5813.8</c:v>
              </c:pt>
              <c:pt idx="50">
                <c:v>9022.681099999998</c:v>
              </c:pt>
              <c:pt idx="51">
                <c:v>48419.294999997997</c:v>
              </c:pt>
              <c:pt idx="52">
                <c:v>836.09839999999997</c:v>
              </c:pt>
              <c:pt idx="53">
                <c:v>5622.0045</c:v>
              </c:pt>
              <c:pt idx="54">
                <c:v>720.16709999999989</c:v>
              </c:pt>
              <c:pt idx="55">
                <c:v>1265.4100000000001</c:v>
              </c:pt>
              <c:pt idx="56">
                <c:v>363.92649999999992</c:v>
              </c:pt>
              <c:pt idx="57">
                <c:v>2018.07</c:v>
              </c:pt>
              <c:pt idx="58">
                <c:v>1359.16</c:v>
              </c:pt>
              <c:pt idx="59">
                <c:v>15184</c:v>
              </c:pt>
              <c:pt idx="60">
                <c:v>17856.163</c:v>
              </c:pt>
              <c:pt idx="61">
                <c:v>497.17860000000002</c:v>
              </c:pt>
              <c:pt idx="62">
                <c:v>47.974600000000002</c:v>
              </c:pt>
              <c:pt idx="63">
                <c:v>75.819999999999993</c:v>
              </c:pt>
            </c:numLit>
          </c:val>
          <c:extLst>
            <c:ext xmlns:c16="http://schemas.microsoft.com/office/drawing/2014/chart" uri="{C3380CC4-5D6E-409C-BE32-E72D297353CC}">
              <c16:uniqueId val="{00000003-59E4-4D15-AA09-3A12685B348B}"/>
            </c:ext>
          </c:extLst>
        </c:ser>
        <c:ser>
          <c:idx val="4"/>
          <c:order val="4"/>
          <c:tx>
            <c:v>#BEZUG!</c:v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</c:numLit>
          </c:val>
          <c:extLst>
            <c:ext xmlns:c16="http://schemas.microsoft.com/office/drawing/2014/chart" uri="{C3380CC4-5D6E-409C-BE32-E72D297353CC}">
              <c16:uniqueId val="{00000004-59E4-4D15-AA09-3A12685B348B}"/>
            </c:ext>
          </c:extLst>
        </c:ser>
        <c:ser>
          <c:idx val="5"/>
          <c:order val="5"/>
          <c:tx>
            <c:v>#BEZUG!</c:v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</c:numLit>
          </c:val>
          <c:extLst>
            <c:ext xmlns:c16="http://schemas.microsoft.com/office/drawing/2014/chart" uri="{C3380CC4-5D6E-409C-BE32-E72D297353CC}">
              <c16:uniqueId val="{00000005-59E4-4D15-AA09-3A12685B348B}"/>
            </c:ext>
          </c:extLst>
        </c:ser>
        <c:ser>
          <c:idx val="6"/>
          <c:order val="6"/>
          <c:tx>
            <c:v>#BEZUG!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</c:numLit>
          </c:val>
          <c:extLst>
            <c:ext xmlns:c16="http://schemas.microsoft.com/office/drawing/2014/chart" uri="{C3380CC4-5D6E-409C-BE32-E72D297353CC}">
              <c16:uniqueId val="{00000006-59E4-4D15-AA09-3A12685B348B}"/>
            </c:ext>
          </c:extLst>
        </c:ser>
        <c:ser>
          <c:idx val="7"/>
          <c:order val="7"/>
          <c:tx>
            <c:v>#BEZUG!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4"/>
              <c:pt idx="0">
                <c:v>46</c:v>
              </c:pt>
              <c:pt idx="1">
                <c:v>53</c:v>
              </c:pt>
              <c:pt idx="2">
                <c:v>13</c:v>
              </c:pt>
              <c:pt idx="3">
                <c:v>63</c:v>
              </c:pt>
              <c:pt idx="4">
                <c:v>65</c:v>
              </c:pt>
              <c:pt idx="5">
                <c:v>54</c:v>
              </c:pt>
              <c:pt idx="6">
                <c:v>61</c:v>
              </c:pt>
              <c:pt idx="7">
                <c:v>14</c:v>
              </c:pt>
              <c:pt idx="8">
                <c:v>11</c:v>
              </c:pt>
              <c:pt idx="9">
                <c:v>29</c:v>
              </c:pt>
              <c:pt idx="10">
                <c:v>22</c:v>
              </c:pt>
              <c:pt idx="11">
                <c:v>39</c:v>
              </c:pt>
              <c:pt idx="12">
                <c:v>45</c:v>
              </c:pt>
              <c:pt idx="13">
                <c:v>15</c:v>
              </c:pt>
              <c:pt idx="14">
                <c:v>25</c:v>
              </c:pt>
              <c:pt idx="15">
                <c:v>72</c:v>
              </c:pt>
              <c:pt idx="16">
                <c:v>74</c:v>
              </c:pt>
              <c:pt idx="17">
                <c:v>62</c:v>
              </c:pt>
              <c:pt idx="18">
                <c:v>55</c:v>
              </c:pt>
              <c:pt idx="19">
                <c:v>28</c:v>
              </c:pt>
              <c:pt idx="20">
                <c:v>47</c:v>
              </c:pt>
              <c:pt idx="21">
                <c:v>26</c:v>
              </c:pt>
              <c:pt idx="22">
                <c:v>32</c:v>
              </c:pt>
              <c:pt idx="23">
                <c:v>40</c:v>
              </c:pt>
              <c:pt idx="24">
                <c:v>21</c:v>
              </c:pt>
              <c:pt idx="25">
                <c:v>67</c:v>
              </c:pt>
              <c:pt idx="26">
                <c:v>48</c:v>
              </c:pt>
              <c:pt idx="27">
                <c:v>64</c:v>
              </c:pt>
              <c:pt idx="28">
                <c:v>2</c:v>
              </c:pt>
              <c:pt idx="29">
                <c:v>58</c:v>
              </c:pt>
              <c:pt idx="30">
                <c:v>77</c:v>
              </c:pt>
              <c:pt idx="31">
                <c:v>3</c:v>
              </c:pt>
              <c:pt idx="32">
                <c:v>43</c:v>
              </c:pt>
              <c:pt idx="33">
                <c:v>41</c:v>
              </c:pt>
              <c:pt idx="34">
                <c:v>19</c:v>
              </c:pt>
              <c:pt idx="35">
                <c:v>24</c:v>
              </c:pt>
              <c:pt idx="36">
                <c:v>70</c:v>
              </c:pt>
              <c:pt idx="37">
                <c:v>52</c:v>
              </c:pt>
              <c:pt idx="38">
                <c:v>17</c:v>
              </c:pt>
              <c:pt idx="39">
                <c:v>35</c:v>
              </c:pt>
              <c:pt idx="40">
                <c:v>9</c:v>
              </c:pt>
              <c:pt idx="41">
                <c:v>50</c:v>
              </c:pt>
              <c:pt idx="42">
                <c:v>4</c:v>
              </c:pt>
              <c:pt idx="43">
                <c:v>66</c:v>
              </c:pt>
              <c:pt idx="44">
                <c:v>51</c:v>
              </c:pt>
              <c:pt idx="45">
                <c:v>76</c:v>
              </c:pt>
              <c:pt idx="46">
                <c:v>60</c:v>
              </c:pt>
              <c:pt idx="47">
                <c:v>42</c:v>
              </c:pt>
              <c:pt idx="48">
                <c:v>71</c:v>
              </c:pt>
              <c:pt idx="49">
                <c:v>20</c:v>
              </c:pt>
              <c:pt idx="50">
                <c:v>30</c:v>
              </c:pt>
              <c:pt idx="51">
                <c:v>73</c:v>
              </c:pt>
              <c:pt idx="52">
                <c:v>49</c:v>
              </c:pt>
              <c:pt idx="53">
                <c:v>27</c:v>
              </c:pt>
              <c:pt idx="54">
                <c:v>31</c:v>
              </c:pt>
              <c:pt idx="55">
                <c:v>16</c:v>
              </c:pt>
              <c:pt idx="56">
                <c:v>1</c:v>
              </c:pt>
              <c:pt idx="57">
                <c:v>68</c:v>
              </c:pt>
              <c:pt idx="58">
                <c:v>37</c:v>
              </c:pt>
              <c:pt idx="59">
                <c:v>18</c:v>
              </c:pt>
              <c:pt idx="60">
                <c:v>12</c:v>
              </c:pt>
              <c:pt idx="61">
                <c:v>75</c:v>
              </c:pt>
              <c:pt idx="62">
                <c:v>23</c:v>
              </c:pt>
              <c:pt idx="63">
                <c:v>33</c:v>
              </c:pt>
            </c:numLit>
          </c:cat>
          <c:val>
            <c:numLit>
              <c:formatCode>General</c:formatCode>
              <c:ptCount val="64"/>
              <c:pt idx="13">
                <c:v>0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59E4-4D15-AA09-3A12685B3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96064"/>
        <c:axId val="225097600"/>
      </c:barChart>
      <c:catAx>
        <c:axId val="22509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097600"/>
        <c:crosses val="autoZero"/>
        <c:auto val="1"/>
        <c:lblAlgn val="ctr"/>
        <c:lblOffset val="100"/>
        <c:noMultiLvlLbl val="0"/>
      </c:catAx>
      <c:valAx>
        <c:axId val="22509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0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1800" b="1">
                <a:effectLst/>
              </a:rPr>
              <a:t>Basispreis bei Fallgewicht 1.0 nach SwissDRG </a:t>
            </a:r>
            <a:r>
              <a:rPr lang="de-CH" sz="1800" b="1" baseline="0">
                <a:effectLst/>
              </a:rPr>
              <a:t>Krankenversicherung inkl. Anlagennutzungskosten nach VKL</a:t>
            </a:r>
            <a:endParaRPr lang="de-CH">
              <a:effectLst/>
            </a:endParaRPr>
          </a:p>
        </c:rich>
      </c:tx>
      <c:layout>
        <c:manualLayout>
          <c:xMode val="edge"/>
          <c:yMode val="edge"/>
          <c:x val="0.13578373173152"/>
          <c:y val="1.346025776628670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46079139436399E-2"/>
          <c:y val="0.115151515151515"/>
          <c:w val="0.91841274874197798"/>
          <c:h val="0.8305181673453260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'Auswertung Swiss DRG KVG o Uni'!$V$12</c:f>
              <c:strCache>
                <c:ptCount val="1"/>
                <c:pt idx="0">
                  <c:v>Kosten bei Fallgewicht 1.0  inkl. ANK VKL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'Auswertung Swiss DRG KVG o Uni'!$V$13:$V$81</c:f>
              <c:numCache>
                <c:formatCode>_ * #,##0_ ;_ * \-#,##0_ ;_ * "-"??_ ;_ @_ </c:formatCode>
                <c:ptCount val="69"/>
                <c:pt idx="0">
                  <c:v>9197.2878229486996</c:v>
                </c:pt>
                <c:pt idx="1">
                  <c:v>9245.3348628417007</c:v>
                </c:pt>
                <c:pt idx="2">
                  <c:v>9381.0257621132005</c:v>
                </c:pt>
                <c:pt idx="3">
                  <c:v>9429.6277100708994</c:v>
                </c:pt>
                <c:pt idx="4">
                  <c:v>9443.3851072458001</c:v>
                </c:pt>
                <c:pt idx="5">
                  <c:v>9521</c:v>
                </c:pt>
                <c:pt idx="6">
                  <c:v>9576.2645364701002</c:v>
                </c:pt>
                <c:pt idx="7">
                  <c:v>9599.0561842334992</c:v>
                </c:pt>
                <c:pt idx="8">
                  <c:v>9616.6662556734009</c:v>
                </c:pt>
                <c:pt idx="9">
                  <c:v>9686.9307295947001</c:v>
                </c:pt>
                <c:pt idx="10">
                  <c:v>9698.8544227209004</c:v>
                </c:pt>
                <c:pt idx="11">
                  <c:v>9716.0258596577005</c:v>
                </c:pt>
                <c:pt idx="12">
                  <c:v>9742.6786594099995</c:v>
                </c:pt>
                <c:pt idx="13">
                  <c:v>9812.3450764215995</c:v>
                </c:pt>
                <c:pt idx="14">
                  <c:v>9825.0070104420993</c:v>
                </c:pt>
                <c:pt idx="15">
                  <c:v>9846.6157809249999</c:v>
                </c:pt>
                <c:pt idx="16">
                  <c:v>9893.7032142581993</c:v>
                </c:pt>
                <c:pt idx="17">
                  <c:v>10006.718532925001</c:v>
                </c:pt>
                <c:pt idx="18">
                  <c:v>10026.762342559001</c:v>
                </c:pt>
                <c:pt idx="19">
                  <c:v>10030.755328477</c:v>
                </c:pt>
                <c:pt idx="20">
                  <c:v>10093.416569671001</c:v>
                </c:pt>
                <c:pt idx="21">
                  <c:v>10105.869707419</c:v>
                </c:pt>
                <c:pt idx="22">
                  <c:v>10147.866313095001</c:v>
                </c:pt>
                <c:pt idx="23">
                  <c:v>10151.576430474001</c:v>
                </c:pt>
                <c:pt idx="24">
                  <c:v>10164.433970991</c:v>
                </c:pt>
                <c:pt idx="25">
                  <c:v>10195.711900769</c:v>
                </c:pt>
                <c:pt idx="26">
                  <c:v>10210.437497969</c:v>
                </c:pt>
                <c:pt idx="27">
                  <c:v>10230.889610882001</c:v>
                </c:pt>
                <c:pt idx="28">
                  <c:v>10254.643421279001</c:v>
                </c:pt>
                <c:pt idx="29">
                  <c:v>10258.486594511</c:v>
                </c:pt>
                <c:pt idx="30">
                  <c:v>10293.410327137</c:v>
                </c:pt>
                <c:pt idx="31">
                  <c:v>10299.238880894</c:v>
                </c:pt>
                <c:pt idx="32">
                  <c:v>10306.347041462001</c:v>
                </c:pt>
                <c:pt idx="33">
                  <c:v>10317.789879235001</c:v>
                </c:pt>
                <c:pt idx="34">
                  <c:v>10360.014021257</c:v>
                </c:pt>
                <c:pt idx="35">
                  <c:v>10396.228082916999</c:v>
                </c:pt>
                <c:pt idx="36">
                  <c:v>10422.196797140001</c:v>
                </c:pt>
                <c:pt idx="37">
                  <c:v>10429.729267479001</c:v>
                </c:pt>
                <c:pt idx="38">
                  <c:v>10450.192753085999</c:v>
                </c:pt>
                <c:pt idx="39">
                  <c:v>10463.578476678</c:v>
                </c:pt>
                <c:pt idx="40">
                  <c:v>10476.908492088</c:v>
                </c:pt>
                <c:pt idx="41">
                  <c:v>10506.695262769001</c:v>
                </c:pt>
                <c:pt idx="42">
                  <c:v>10526.543353457</c:v>
                </c:pt>
                <c:pt idx="43">
                  <c:v>10574.893931457</c:v>
                </c:pt>
                <c:pt idx="44">
                  <c:v>10607.453687584</c:v>
                </c:pt>
                <c:pt idx="45">
                  <c:v>10669.099306454</c:v>
                </c:pt>
                <c:pt idx="46">
                  <c:v>10696.549842999</c:v>
                </c:pt>
                <c:pt idx="47">
                  <c:v>10751.21163331</c:v>
                </c:pt>
                <c:pt idx="48">
                  <c:v>10781.883216476001</c:v>
                </c:pt>
                <c:pt idx="49">
                  <c:v>10813.652384673</c:v>
                </c:pt>
                <c:pt idx="50">
                  <c:v>10816.340360384</c:v>
                </c:pt>
                <c:pt idx="51">
                  <c:v>10878.260123806</c:v>
                </c:pt>
                <c:pt idx="52">
                  <c:v>11045.671322607999</c:v>
                </c:pt>
                <c:pt idx="53">
                  <c:v>11070.810615173001</c:v>
                </c:pt>
                <c:pt idx="54">
                  <c:v>11161.450441008999</c:v>
                </c:pt>
                <c:pt idx="55">
                  <c:v>11185.588341469</c:v>
                </c:pt>
                <c:pt idx="56">
                  <c:v>11640.826633762999</c:v>
                </c:pt>
                <c:pt idx="57">
                  <c:v>11724.700494090001</c:v>
                </c:pt>
                <c:pt idx="58">
                  <c:v>11784.260144272999</c:v>
                </c:pt>
                <c:pt idx="59">
                  <c:v>12010.601253131001</c:v>
                </c:pt>
                <c:pt idx="60">
                  <c:v>12189.947954212001</c:v>
                </c:pt>
                <c:pt idx="61">
                  <c:v>12255.452725916</c:v>
                </c:pt>
                <c:pt idx="62">
                  <c:v>12535.911764332999</c:v>
                </c:pt>
                <c:pt idx="63">
                  <c:v>12626.289184761001</c:v>
                </c:pt>
                <c:pt idx="64">
                  <c:v>12636.717558034999</c:v>
                </c:pt>
                <c:pt idx="65">
                  <c:v>12663.484078899</c:v>
                </c:pt>
                <c:pt idx="66">
                  <c:v>15147.210742478001</c:v>
                </c:pt>
                <c:pt idx="67">
                  <c:v>16080.703675727</c:v>
                </c:pt>
                <c:pt idx="68">
                  <c:v>16681.211056264001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A-47B9-9948-274BCAE9E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225118464"/>
        <c:axId val="225157120"/>
      </c:barChart>
      <c:catAx>
        <c:axId val="2251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157120"/>
        <c:crosses val="autoZero"/>
        <c:auto val="1"/>
        <c:lblAlgn val="ctr"/>
        <c:lblOffset val="100"/>
        <c:noMultiLvlLbl val="0"/>
      </c:catAx>
      <c:valAx>
        <c:axId val="2251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511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Basispreis</a:t>
            </a:r>
            <a:r>
              <a:rPr lang="en-US" baseline="0"/>
              <a:t> bei Fallgewicht 1.0 nach Swiss DRG Krankenversicherung inkl. </a:t>
            </a:r>
            <a:br>
              <a:rPr lang="en-US" baseline="0"/>
            </a:br>
            <a:r>
              <a:rPr lang="en-US" baseline="0"/>
              <a:t>Anlagenutzungskosten nach VKL</a:t>
            </a:r>
            <a:endParaRPr lang="en-US"/>
          </a:p>
        </c:rich>
      </c:tx>
      <c:layout>
        <c:manualLayout>
          <c:xMode val="edge"/>
          <c:yMode val="edge"/>
          <c:x val="0.24507742294295001"/>
          <c:y val="1.3855898653998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751181102362201"/>
          <c:y val="0.30076443569553801"/>
          <c:w val="0.84242213473315797"/>
          <c:h val="0.61498432487605703"/>
        </c:manualLayout>
      </c:layout>
      <c:barChart>
        <c:barDir val="col"/>
        <c:grouping val="clustered"/>
        <c:varyColors val="0"/>
        <c:ser>
          <c:idx val="0"/>
          <c:order val="0"/>
          <c:tx>
            <c:v>Kosten bei Fallgewicht 1.0 ink. VKL</c:v>
          </c:tx>
          <c:spPr>
            <a:solidFill>
              <a:schemeClr val="accent2"/>
            </a:solidFill>
            <a:ln>
              <a:solidFill>
                <a:schemeClr val="tx1">
                  <a:lumMod val="15000"/>
                  <a:lumOff val="85000"/>
                  <a:alpha val="96000"/>
                </a:schemeClr>
              </a:solidFill>
            </a:ln>
            <a:effectLst/>
          </c:spPr>
          <c:invertIfNegative val="0"/>
          <c:val>
            <c:numRef>
              <c:f>'Auswertung Swiss DRG KVG o Uni'!$V$13:$V$81</c:f>
              <c:numCache>
                <c:formatCode>_ * #,##0_ ;_ * \-#,##0_ ;_ * "-"??_ ;_ @_ </c:formatCode>
                <c:ptCount val="69"/>
                <c:pt idx="0">
                  <c:v>9197.2878229486996</c:v>
                </c:pt>
                <c:pt idx="1">
                  <c:v>9245.3348628417007</c:v>
                </c:pt>
                <c:pt idx="2">
                  <c:v>9381.0257621132005</c:v>
                </c:pt>
                <c:pt idx="3">
                  <c:v>9429.6277100708994</c:v>
                </c:pt>
                <c:pt idx="4">
                  <c:v>9443.3851072458001</c:v>
                </c:pt>
                <c:pt idx="5">
                  <c:v>9521</c:v>
                </c:pt>
                <c:pt idx="6">
                  <c:v>9576.2645364701002</c:v>
                </c:pt>
                <c:pt idx="7">
                  <c:v>9599.0561842334992</c:v>
                </c:pt>
                <c:pt idx="8">
                  <c:v>9616.6662556734009</c:v>
                </c:pt>
                <c:pt idx="9">
                  <c:v>9686.9307295947001</c:v>
                </c:pt>
                <c:pt idx="10">
                  <c:v>9698.8544227209004</c:v>
                </c:pt>
                <c:pt idx="11">
                  <c:v>9716.0258596577005</c:v>
                </c:pt>
                <c:pt idx="12">
                  <c:v>9742.6786594099995</c:v>
                </c:pt>
                <c:pt idx="13">
                  <c:v>9812.3450764215995</c:v>
                </c:pt>
                <c:pt idx="14">
                  <c:v>9825.0070104420993</c:v>
                </c:pt>
                <c:pt idx="15">
                  <c:v>9846.6157809249999</c:v>
                </c:pt>
                <c:pt idx="16">
                  <c:v>9893.7032142581993</c:v>
                </c:pt>
                <c:pt idx="17">
                  <c:v>10006.718532925001</c:v>
                </c:pt>
                <c:pt idx="18">
                  <c:v>10026.762342559001</c:v>
                </c:pt>
                <c:pt idx="19">
                  <c:v>10030.755328477</c:v>
                </c:pt>
                <c:pt idx="20">
                  <c:v>10093.416569671001</c:v>
                </c:pt>
                <c:pt idx="21">
                  <c:v>10105.869707419</c:v>
                </c:pt>
                <c:pt idx="22">
                  <c:v>10147.866313095001</c:v>
                </c:pt>
                <c:pt idx="23">
                  <c:v>10151.576430474001</c:v>
                </c:pt>
                <c:pt idx="24">
                  <c:v>10164.433970991</c:v>
                </c:pt>
                <c:pt idx="25">
                  <c:v>10195.711900769</c:v>
                </c:pt>
                <c:pt idx="26">
                  <c:v>10210.437497969</c:v>
                </c:pt>
                <c:pt idx="27">
                  <c:v>10230.889610882001</c:v>
                </c:pt>
                <c:pt idx="28">
                  <c:v>10254.643421279001</c:v>
                </c:pt>
                <c:pt idx="29">
                  <c:v>10258.486594511</c:v>
                </c:pt>
                <c:pt idx="30">
                  <c:v>10293.410327137</c:v>
                </c:pt>
                <c:pt idx="31">
                  <c:v>10299.238880894</c:v>
                </c:pt>
                <c:pt idx="32">
                  <c:v>10306.347041462001</c:v>
                </c:pt>
                <c:pt idx="33">
                  <c:v>10317.789879235001</c:v>
                </c:pt>
                <c:pt idx="34">
                  <c:v>10360.014021257</c:v>
                </c:pt>
                <c:pt idx="35">
                  <c:v>10396.228082916999</c:v>
                </c:pt>
                <c:pt idx="36">
                  <c:v>10422.196797140001</c:v>
                </c:pt>
                <c:pt idx="37">
                  <c:v>10429.729267479001</c:v>
                </c:pt>
                <c:pt idx="38">
                  <c:v>10450.192753085999</c:v>
                </c:pt>
                <c:pt idx="39">
                  <c:v>10463.578476678</c:v>
                </c:pt>
                <c:pt idx="40">
                  <c:v>10476.908492088</c:v>
                </c:pt>
                <c:pt idx="41">
                  <c:v>10506.695262769001</c:v>
                </c:pt>
                <c:pt idx="42">
                  <c:v>10526.543353457</c:v>
                </c:pt>
                <c:pt idx="43">
                  <c:v>10574.893931457</c:v>
                </c:pt>
                <c:pt idx="44">
                  <c:v>10607.453687584</c:v>
                </c:pt>
                <c:pt idx="45">
                  <c:v>10669.099306454</c:v>
                </c:pt>
                <c:pt idx="46">
                  <c:v>10696.549842999</c:v>
                </c:pt>
                <c:pt idx="47">
                  <c:v>10751.21163331</c:v>
                </c:pt>
                <c:pt idx="48">
                  <c:v>10781.883216476001</c:v>
                </c:pt>
                <c:pt idx="49">
                  <c:v>10813.652384673</c:v>
                </c:pt>
                <c:pt idx="50">
                  <c:v>10816.340360384</c:v>
                </c:pt>
                <c:pt idx="51">
                  <c:v>10878.260123806</c:v>
                </c:pt>
                <c:pt idx="52">
                  <c:v>11045.671322607999</c:v>
                </c:pt>
                <c:pt idx="53">
                  <c:v>11070.810615173001</c:v>
                </c:pt>
                <c:pt idx="54">
                  <c:v>11161.450441008999</c:v>
                </c:pt>
                <c:pt idx="55">
                  <c:v>11185.588341469</c:v>
                </c:pt>
                <c:pt idx="56">
                  <c:v>11640.826633762999</c:v>
                </c:pt>
                <c:pt idx="57">
                  <c:v>11724.700494090001</c:v>
                </c:pt>
                <c:pt idx="58">
                  <c:v>11784.260144272999</c:v>
                </c:pt>
                <c:pt idx="59">
                  <c:v>12010.601253131001</c:v>
                </c:pt>
                <c:pt idx="60">
                  <c:v>12189.947954212001</c:v>
                </c:pt>
                <c:pt idx="61">
                  <c:v>12255.452725916</c:v>
                </c:pt>
                <c:pt idx="62">
                  <c:v>12535.911764332999</c:v>
                </c:pt>
                <c:pt idx="63">
                  <c:v>12626.289184761001</c:v>
                </c:pt>
                <c:pt idx="64">
                  <c:v>12636.717558034999</c:v>
                </c:pt>
                <c:pt idx="65">
                  <c:v>12663.484078899</c:v>
                </c:pt>
                <c:pt idx="66">
                  <c:v>15147.210742478001</c:v>
                </c:pt>
                <c:pt idx="67">
                  <c:v>16080.703675727</c:v>
                </c:pt>
                <c:pt idx="68">
                  <c:v>16681.211056264001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5-41C6-8159-71B77EA4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230103680"/>
        <c:axId val="230105472"/>
      </c:barChart>
      <c:lineChart>
        <c:grouping val="standard"/>
        <c:varyColors val="0"/>
        <c:ser>
          <c:idx val="1"/>
          <c:order val="1"/>
          <c:tx>
            <c:v>Mittelwert 10'745</c:v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'Auswertung Swiss DRG KVG o Uni'!$W$13:$W$81</c:f>
              <c:numCache>
                <c:formatCode>_ * #,##0_ ;_ * \-#,##0_ ;_ * "-"??_ ;_ @_ </c:formatCode>
                <c:ptCount val="69"/>
                <c:pt idx="0">
                  <c:v>10744.759888767127</c:v>
                </c:pt>
                <c:pt idx="1">
                  <c:v>10744.759888767127</c:v>
                </c:pt>
                <c:pt idx="2">
                  <c:v>10744.759888767127</c:v>
                </c:pt>
                <c:pt idx="3">
                  <c:v>10744.759888767127</c:v>
                </c:pt>
                <c:pt idx="4">
                  <c:v>10744.759888767127</c:v>
                </c:pt>
                <c:pt idx="5">
                  <c:v>10744.759888767127</c:v>
                </c:pt>
                <c:pt idx="6">
                  <c:v>10744.759888767127</c:v>
                </c:pt>
                <c:pt idx="7">
                  <c:v>10744.759888767127</c:v>
                </c:pt>
                <c:pt idx="8">
                  <c:v>10744.759888767127</c:v>
                </c:pt>
                <c:pt idx="9">
                  <c:v>10744.759888767127</c:v>
                </c:pt>
                <c:pt idx="10">
                  <c:v>10744.759888767127</c:v>
                </c:pt>
                <c:pt idx="11">
                  <c:v>10744.759888767127</c:v>
                </c:pt>
                <c:pt idx="12">
                  <c:v>10744.759888767127</c:v>
                </c:pt>
                <c:pt idx="13">
                  <c:v>10744.759888767127</c:v>
                </c:pt>
                <c:pt idx="14">
                  <c:v>10744.759888767127</c:v>
                </c:pt>
                <c:pt idx="15">
                  <c:v>10744.759888767127</c:v>
                </c:pt>
                <c:pt idx="16">
                  <c:v>10744.759888767127</c:v>
                </c:pt>
                <c:pt idx="17">
                  <c:v>10744.759888767127</c:v>
                </c:pt>
                <c:pt idx="18">
                  <c:v>10744.759888767127</c:v>
                </c:pt>
                <c:pt idx="19">
                  <c:v>10744.759888767127</c:v>
                </c:pt>
                <c:pt idx="20">
                  <c:v>10744.759888767127</c:v>
                </c:pt>
                <c:pt idx="21">
                  <c:v>10744.759888767127</c:v>
                </c:pt>
                <c:pt idx="22">
                  <c:v>10744.759888767127</c:v>
                </c:pt>
                <c:pt idx="23">
                  <c:v>10744.759888767127</c:v>
                </c:pt>
                <c:pt idx="24">
                  <c:v>10744.759888767127</c:v>
                </c:pt>
                <c:pt idx="25">
                  <c:v>10744.759888767127</c:v>
                </c:pt>
                <c:pt idx="26">
                  <c:v>10744.759888767127</c:v>
                </c:pt>
                <c:pt idx="27">
                  <c:v>10744.759888767127</c:v>
                </c:pt>
                <c:pt idx="28">
                  <c:v>10744.759888767127</c:v>
                </c:pt>
                <c:pt idx="29">
                  <c:v>10744.759888767127</c:v>
                </c:pt>
                <c:pt idx="30">
                  <c:v>10744.759888767127</c:v>
                </c:pt>
                <c:pt idx="31">
                  <c:v>10744.759888767127</c:v>
                </c:pt>
                <c:pt idx="32">
                  <c:v>10744.759888767127</c:v>
                </c:pt>
                <c:pt idx="33">
                  <c:v>10744.759888767127</c:v>
                </c:pt>
                <c:pt idx="34">
                  <c:v>10744.759888767127</c:v>
                </c:pt>
                <c:pt idx="35">
                  <c:v>10744.759888767127</c:v>
                </c:pt>
                <c:pt idx="36">
                  <c:v>10744.759888767127</c:v>
                </c:pt>
                <c:pt idx="37">
                  <c:v>10744.759888767127</c:v>
                </c:pt>
                <c:pt idx="38">
                  <c:v>10744.759888767127</c:v>
                </c:pt>
                <c:pt idx="39">
                  <c:v>10744.759888767127</c:v>
                </c:pt>
                <c:pt idx="40">
                  <c:v>10744.759888767127</c:v>
                </c:pt>
                <c:pt idx="41">
                  <c:v>10744.759888767127</c:v>
                </c:pt>
                <c:pt idx="42">
                  <c:v>10744.759888767127</c:v>
                </c:pt>
                <c:pt idx="43">
                  <c:v>10744.759888767127</c:v>
                </c:pt>
                <c:pt idx="44">
                  <c:v>10744.759888767127</c:v>
                </c:pt>
                <c:pt idx="45">
                  <c:v>10744.759888767127</c:v>
                </c:pt>
                <c:pt idx="46">
                  <c:v>10744.759888767127</c:v>
                </c:pt>
                <c:pt idx="47">
                  <c:v>10744.759888767127</c:v>
                </c:pt>
                <c:pt idx="48">
                  <c:v>10744.759888767127</c:v>
                </c:pt>
                <c:pt idx="49">
                  <c:v>10744.759888767127</c:v>
                </c:pt>
                <c:pt idx="50">
                  <c:v>10744.759888767127</c:v>
                </c:pt>
                <c:pt idx="51">
                  <c:v>10744.759888767127</c:v>
                </c:pt>
                <c:pt idx="52">
                  <c:v>10744.759888767127</c:v>
                </c:pt>
                <c:pt idx="53">
                  <c:v>10744.759888767127</c:v>
                </c:pt>
                <c:pt idx="54">
                  <c:v>10744.759888767127</c:v>
                </c:pt>
                <c:pt idx="55">
                  <c:v>10744.759888767127</c:v>
                </c:pt>
                <c:pt idx="56">
                  <c:v>10744.759888767127</c:v>
                </c:pt>
                <c:pt idx="57">
                  <c:v>10744.759888767127</c:v>
                </c:pt>
                <c:pt idx="58">
                  <c:v>10744.759888767127</c:v>
                </c:pt>
                <c:pt idx="59">
                  <c:v>10744.759888767127</c:v>
                </c:pt>
                <c:pt idx="60">
                  <c:v>10744.759888767127</c:v>
                </c:pt>
                <c:pt idx="61">
                  <c:v>10744.759888767127</c:v>
                </c:pt>
                <c:pt idx="62">
                  <c:v>10744.759888767127</c:v>
                </c:pt>
                <c:pt idx="63">
                  <c:v>10744.759888767127</c:v>
                </c:pt>
                <c:pt idx="64">
                  <c:v>10744.759888767127</c:v>
                </c:pt>
                <c:pt idx="65">
                  <c:v>10744.759888767127</c:v>
                </c:pt>
                <c:pt idx="66">
                  <c:v>10744.759888767127</c:v>
                </c:pt>
                <c:pt idx="67">
                  <c:v>10744.759888767127</c:v>
                </c:pt>
                <c:pt idx="68">
                  <c:v>10744.759888767127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05-41C6-8159-71B77EA44B4F}"/>
            </c:ext>
          </c:extLst>
        </c:ser>
        <c:ser>
          <c:idx val="2"/>
          <c:order val="2"/>
          <c:tx>
            <c:v>Median 10'360</c:v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val>
            <c:numRef>
              <c:f>'Auswertung Swiss DRG KVG o Uni'!$X$13:$X$81</c:f>
              <c:numCache>
                <c:formatCode>_ * #,##0_ ;_ * \-#,##0_ ;_ * "-"??_ ;_ @_ </c:formatCode>
                <c:ptCount val="69"/>
                <c:pt idx="0">
                  <c:v>10360.014021257</c:v>
                </c:pt>
                <c:pt idx="1">
                  <c:v>10360.014021257</c:v>
                </c:pt>
                <c:pt idx="2">
                  <c:v>10360.014021257</c:v>
                </c:pt>
                <c:pt idx="3">
                  <c:v>10360.014021257</c:v>
                </c:pt>
                <c:pt idx="4">
                  <c:v>10360.014021257</c:v>
                </c:pt>
                <c:pt idx="5">
                  <c:v>10360.014021257</c:v>
                </c:pt>
                <c:pt idx="6">
                  <c:v>10360.014021257</c:v>
                </c:pt>
                <c:pt idx="7">
                  <c:v>10360.014021257</c:v>
                </c:pt>
                <c:pt idx="8">
                  <c:v>10360.014021257</c:v>
                </c:pt>
                <c:pt idx="9">
                  <c:v>10360.014021257</c:v>
                </c:pt>
                <c:pt idx="10">
                  <c:v>10360.014021257</c:v>
                </c:pt>
                <c:pt idx="11">
                  <c:v>10360.014021257</c:v>
                </c:pt>
                <c:pt idx="12">
                  <c:v>10360.014021257</c:v>
                </c:pt>
                <c:pt idx="13">
                  <c:v>10360.014021257</c:v>
                </c:pt>
                <c:pt idx="14">
                  <c:v>10360.014021257</c:v>
                </c:pt>
                <c:pt idx="15">
                  <c:v>10360.014021257</c:v>
                </c:pt>
                <c:pt idx="16">
                  <c:v>10360.014021257</c:v>
                </c:pt>
                <c:pt idx="17">
                  <c:v>10360.014021257</c:v>
                </c:pt>
                <c:pt idx="18">
                  <c:v>10360.014021257</c:v>
                </c:pt>
                <c:pt idx="19">
                  <c:v>10360.014021257</c:v>
                </c:pt>
                <c:pt idx="20">
                  <c:v>10360.014021257</c:v>
                </c:pt>
                <c:pt idx="21">
                  <c:v>10360.014021257</c:v>
                </c:pt>
                <c:pt idx="22">
                  <c:v>10360.014021257</c:v>
                </c:pt>
                <c:pt idx="23">
                  <c:v>10360.014021257</c:v>
                </c:pt>
                <c:pt idx="24">
                  <c:v>10360.014021257</c:v>
                </c:pt>
                <c:pt idx="25">
                  <c:v>10360.014021257</c:v>
                </c:pt>
                <c:pt idx="26">
                  <c:v>10360.014021257</c:v>
                </c:pt>
                <c:pt idx="27">
                  <c:v>10360.014021257</c:v>
                </c:pt>
                <c:pt idx="28">
                  <c:v>10360.014021257</c:v>
                </c:pt>
                <c:pt idx="29">
                  <c:v>10360.014021257</c:v>
                </c:pt>
                <c:pt idx="30">
                  <c:v>10360.014021257</c:v>
                </c:pt>
                <c:pt idx="31">
                  <c:v>10360.014021257</c:v>
                </c:pt>
                <c:pt idx="32">
                  <c:v>10360.014021257</c:v>
                </c:pt>
                <c:pt idx="33">
                  <c:v>10360.014021257</c:v>
                </c:pt>
                <c:pt idx="34">
                  <c:v>10360.014021257</c:v>
                </c:pt>
                <c:pt idx="35">
                  <c:v>10360.014021257</c:v>
                </c:pt>
                <c:pt idx="36">
                  <c:v>10360.014021257</c:v>
                </c:pt>
                <c:pt idx="37">
                  <c:v>10360.014021257</c:v>
                </c:pt>
                <c:pt idx="38">
                  <c:v>10360.014021257</c:v>
                </c:pt>
                <c:pt idx="39">
                  <c:v>10360.014021257</c:v>
                </c:pt>
                <c:pt idx="40">
                  <c:v>10360.014021257</c:v>
                </c:pt>
                <c:pt idx="41">
                  <c:v>10360.014021257</c:v>
                </c:pt>
                <c:pt idx="42">
                  <c:v>10360.014021257</c:v>
                </c:pt>
                <c:pt idx="43">
                  <c:v>10360.014021257</c:v>
                </c:pt>
                <c:pt idx="44">
                  <c:v>10360.014021257</c:v>
                </c:pt>
                <c:pt idx="45">
                  <c:v>10360.014021257</c:v>
                </c:pt>
                <c:pt idx="46">
                  <c:v>10360.014021257</c:v>
                </c:pt>
                <c:pt idx="47">
                  <c:v>10360.014021257</c:v>
                </c:pt>
                <c:pt idx="48">
                  <c:v>10360.014021257</c:v>
                </c:pt>
                <c:pt idx="49">
                  <c:v>10360.014021257</c:v>
                </c:pt>
                <c:pt idx="50">
                  <c:v>10360.014021257</c:v>
                </c:pt>
                <c:pt idx="51">
                  <c:v>10360.014021257</c:v>
                </c:pt>
                <c:pt idx="52">
                  <c:v>10360.014021257</c:v>
                </c:pt>
                <c:pt idx="53">
                  <c:v>10360.014021257</c:v>
                </c:pt>
                <c:pt idx="54">
                  <c:v>10360.014021257</c:v>
                </c:pt>
                <c:pt idx="55">
                  <c:v>10360.014021257</c:v>
                </c:pt>
                <c:pt idx="56">
                  <c:v>10360.014021257</c:v>
                </c:pt>
                <c:pt idx="57">
                  <c:v>10360.014021257</c:v>
                </c:pt>
                <c:pt idx="58">
                  <c:v>10360.014021257</c:v>
                </c:pt>
                <c:pt idx="59">
                  <c:v>10360.014021257</c:v>
                </c:pt>
                <c:pt idx="60">
                  <c:v>10360.014021257</c:v>
                </c:pt>
                <c:pt idx="61">
                  <c:v>10360.014021257</c:v>
                </c:pt>
                <c:pt idx="62">
                  <c:v>10360.014021257</c:v>
                </c:pt>
                <c:pt idx="63">
                  <c:v>10360.014021257</c:v>
                </c:pt>
                <c:pt idx="64">
                  <c:v>10360.014021257</c:v>
                </c:pt>
                <c:pt idx="65">
                  <c:v>10360.014021257</c:v>
                </c:pt>
                <c:pt idx="66">
                  <c:v>10360.014021257</c:v>
                </c:pt>
                <c:pt idx="67">
                  <c:v>10360.014021257</c:v>
                </c:pt>
                <c:pt idx="68">
                  <c:v>10360.014021257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5-41C6-8159-71B77EA44B4F}"/>
            </c:ext>
          </c:extLst>
        </c:ser>
        <c:ser>
          <c:idx val="3"/>
          <c:order val="3"/>
          <c:tx>
            <c:v>Gew. Arithm. Mittel 10'362</c:v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'Auswertung Swiss DRG KVG o Uni'!$Y$13:$Y$81</c:f>
              <c:numCache>
                <c:formatCode>General</c:formatCode>
                <c:ptCount val="69"/>
                <c:pt idx="0">
                  <c:v>10362</c:v>
                </c:pt>
                <c:pt idx="1">
                  <c:v>10362</c:v>
                </c:pt>
                <c:pt idx="2">
                  <c:v>10362</c:v>
                </c:pt>
                <c:pt idx="3">
                  <c:v>10362</c:v>
                </c:pt>
                <c:pt idx="4">
                  <c:v>10362</c:v>
                </c:pt>
                <c:pt idx="5">
                  <c:v>10362</c:v>
                </c:pt>
                <c:pt idx="6">
                  <c:v>10362</c:v>
                </c:pt>
                <c:pt idx="7">
                  <c:v>10362</c:v>
                </c:pt>
                <c:pt idx="8">
                  <c:v>10362</c:v>
                </c:pt>
                <c:pt idx="9">
                  <c:v>10362</c:v>
                </c:pt>
                <c:pt idx="10">
                  <c:v>10362</c:v>
                </c:pt>
                <c:pt idx="11">
                  <c:v>10362</c:v>
                </c:pt>
                <c:pt idx="12">
                  <c:v>10362</c:v>
                </c:pt>
                <c:pt idx="13">
                  <c:v>10362</c:v>
                </c:pt>
                <c:pt idx="14">
                  <c:v>10362</c:v>
                </c:pt>
                <c:pt idx="15">
                  <c:v>10362</c:v>
                </c:pt>
                <c:pt idx="16">
                  <c:v>10362</c:v>
                </c:pt>
                <c:pt idx="17">
                  <c:v>10362</c:v>
                </c:pt>
                <c:pt idx="18">
                  <c:v>10362</c:v>
                </c:pt>
                <c:pt idx="19">
                  <c:v>10362</c:v>
                </c:pt>
                <c:pt idx="20">
                  <c:v>10362</c:v>
                </c:pt>
                <c:pt idx="21">
                  <c:v>10362</c:v>
                </c:pt>
                <c:pt idx="22">
                  <c:v>10362</c:v>
                </c:pt>
                <c:pt idx="23">
                  <c:v>10362</c:v>
                </c:pt>
                <c:pt idx="24">
                  <c:v>10362</c:v>
                </c:pt>
                <c:pt idx="25">
                  <c:v>10362</c:v>
                </c:pt>
                <c:pt idx="26">
                  <c:v>10362</c:v>
                </c:pt>
                <c:pt idx="27">
                  <c:v>10362</c:v>
                </c:pt>
                <c:pt idx="28">
                  <c:v>10362</c:v>
                </c:pt>
                <c:pt idx="29">
                  <c:v>10362</c:v>
                </c:pt>
                <c:pt idx="30">
                  <c:v>10362</c:v>
                </c:pt>
                <c:pt idx="31">
                  <c:v>10362</c:v>
                </c:pt>
                <c:pt idx="32">
                  <c:v>10362</c:v>
                </c:pt>
                <c:pt idx="33">
                  <c:v>10362</c:v>
                </c:pt>
                <c:pt idx="34">
                  <c:v>10362</c:v>
                </c:pt>
                <c:pt idx="35">
                  <c:v>10362</c:v>
                </c:pt>
                <c:pt idx="36">
                  <c:v>10362</c:v>
                </c:pt>
                <c:pt idx="37">
                  <c:v>10362</c:v>
                </c:pt>
                <c:pt idx="38">
                  <c:v>10362</c:v>
                </c:pt>
                <c:pt idx="39">
                  <c:v>10362</c:v>
                </c:pt>
                <c:pt idx="40">
                  <c:v>10362</c:v>
                </c:pt>
                <c:pt idx="41">
                  <c:v>10362</c:v>
                </c:pt>
                <c:pt idx="42">
                  <c:v>10362</c:v>
                </c:pt>
                <c:pt idx="43">
                  <c:v>10362</c:v>
                </c:pt>
                <c:pt idx="44">
                  <c:v>10362</c:v>
                </c:pt>
                <c:pt idx="45">
                  <c:v>10362</c:v>
                </c:pt>
                <c:pt idx="46">
                  <c:v>10362</c:v>
                </c:pt>
                <c:pt idx="47">
                  <c:v>10362</c:v>
                </c:pt>
                <c:pt idx="48">
                  <c:v>10362</c:v>
                </c:pt>
                <c:pt idx="49">
                  <c:v>10362</c:v>
                </c:pt>
                <c:pt idx="50">
                  <c:v>10362</c:v>
                </c:pt>
                <c:pt idx="51">
                  <c:v>10362</c:v>
                </c:pt>
                <c:pt idx="52">
                  <c:v>10362</c:v>
                </c:pt>
                <c:pt idx="53">
                  <c:v>10362</c:v>
                </c:pt>
                <c:pt idx="54">
                  <c:v>10362</c:v>
                </c:pt>
                <c:pt idx="55">
                  <c:v>10362</c:v>
                </c:pt>
                <c:pt idx="56">
                  <c:v>10362</c:v>
                </c:pt>
                <c:pt idx="57">
                  <c:v>10362</c:v>
                </c:pt>
                <c:pt idx="58">
                  <c:v>10362</c:v>
                </c:pt>
                <c:pt idx="59">
                  <c:v>10362</c:v>
                </c:pt>
                <c:pt idx="60">
                  <c:v>10362</c:v>
                </c:pt>
                <c:pt idx="61">
                  <c:v>10362</c:v>
                </c:pt>
                <c:pt idx="62">
                  <c:v>10362</c:v>
                </c:pt>
                <c:pt idx="63">
                  <c:v>10362</c:v>
                </c:pt>
                <c:pt idx="64">
                  <c:v>10362</c:v>
                </c:pt>
                <c:pt idx="65">
                  <c:v>10362</c:v>
                </c:pt>
                <c:pt idx="66">
                  <c:v>10362</c:v>
                </c:pt>
                <c:pt idx="67">
                  <c:v>10362</c:v>
                </c:pt>
                <c:pt idx="68">
                  <c:v>10362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05-41C6-8159-71B77EA4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103680"/>
        <c:axId val="230105472"/>
      </c:lineChart>
      <c:catAx>
        <c:axId val="230103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de-CH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0105472"/>
        <c:crosses val="autoZero"/>
        <c:auto val="1"/>
        <c:lblAlgn val="ctr"/>
        <c:lblOffset val="100"/>
        <c:noMultiLvlLbl val="0"/>
      </c:catAx>
      <c:valAx>
        <c:axId val="23010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010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200546204958581"/>
          <c:y val="0.95472066882376105"/>
          <c:w val="0.61390900486881494"/>
          <c:h val="3.3402846615669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7.pn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204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590550</xdr:colOff>
      <xdr:row>40</xdr:row>
      <xdr:rowOff>123825</xdr:rowOff>
    </xdr:to>
    <xdr:graphicFrame macro="">
      <xdr:nvGraphicFramePr>
        <xdr:cNvPr id="1025" name="Diagramm 3">
          <a:extLst>
            <a:ext uri="{FF2B5EF4-FFF2-40B4-BE49-F238E27FC236}">
              <a16:creationId xmlns:a16="http://schemas.microsoft.com/office/drawing/2014/main" id="{00000000-0008-0000-14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30</xdr:col>
      <xdr:colOff>251460</xdr:colOff>
      <xdr:row>46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0.37621</cdr:x>
      <cdr:y>0.95012</cdr:y>
    </cdr:from>
    <cdr:to>
      <cdr:x>0.44387</cdr:x>
      <cdr:y>0.98694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3855720" y="6096000"/>
          <a:ext cx="6934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CH" sz="1100"/>
        </a:p>
        <a:p xmlns:a="http://schemas.openxmlformats.org/drawingml/2006/main">
          <a:endParaRPr lang="de-CH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638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5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8765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740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6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843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700-000001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1945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8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048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9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150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A00-00000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252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B00-000001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514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355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C00-000001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3</xdr:col>
      <xdr:colOff>0</xdr:colOff>
      <xdr:row>3</xdr:row>
      <xdr:rowOff>85725</xdr:rowOff>
    </xdr:to>
    <xdr:pic>
      <xdr:nvPicPr>
        <xdr:cNvPr id="307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B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18669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11</xdr:col>
      <xdr:colOff>476250</xdr:colOff>
      <xdr:row>121</xdr:row>
      <xdr:rowOff>114300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00000000-0008-0000-0B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097375"/>
          <a:ext cx="6762750" cy="9715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457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D00-00000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0</xdr:colOff>
      <xdr:row>3</xdr:row>
      <xdr:rowOff>85725</xdr:rowOff>
    </xdr:to>
    <xdr:pic>
      <xdr:nvPicPr>
        <xdr:cNvPr id="2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45720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0</xdr:row>
      <xdr:rowOff>83655</xdr:rowOff>
    </xdr:from>
    <xdr:to>
      <xdr:col>2</xdr:col>
      <xdr:colOff>1104623</xdr:colOff>
      <xdr:row>4</xdr:row>
      <xdr:rowOff>199612</xdr:rowOff>
    </xdr:to>
    <xdr:pic>
      <xdr:nvPicPr>
        <xdr:cNvPr id="2" name="955A80E2-0216-4AE5-BBF2-199A4269EA2A" descr="image00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83655"/>
          <a:ext cx="5181323" cy="700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2662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200-00000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104775</xdr:rowOff>
    </xdr:from>
    <xdr:to>
      <xdr:col>4</xdr:col>
      <xdr:colOff>800100</xdr:colOff>
      <xdr:row>3</xdr:row>
      <xdr:rowOff>85725</xdr:rowOff>
    </xdr:to>
    <xdr:pic>
      <xdr:nvPicPr>
        <xdr:cNvPr id="2764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300-000001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04775"/>
          <a:ext cx="24288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2867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400-000001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2969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500-000001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072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600-000001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174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700-000001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276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800-000001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3</xdr:col>
      <xdr:colOff>0</xdr:colOff>
      <xdr:row>3</xdr:row>
      <xdr:rowOff>85725</xdr:rowOff>
    </xdr:to>
    <xdr:pic>
      <xdr:nvPicPr>
        <xdr:cNvPr id="512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C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479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379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900-000001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514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481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A00-000001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584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B00-000001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514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4</xdr:col>
      <xdr:colOff>38100</xdr:colOff>
      <xdr:row>3</xdr:row>
      <xdr:rowOff>85725</xdr:rowOff>
    </xdr:to>
    <xdr:pic>
      <xdr:nvPicPr>
        <xdr:cNvPr id="3686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3C00-00000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95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104775</xdr:rowOff>
    </xdr:from>
    <xdr:to>
      <xdr:col>4</xdr:col>
      <xdr:colOff>800100</xdr:colOff>
      <xdr:row>3</xdr:row>
      <xdr:rowOff>85725</xdr:rowOff>
    </xdr:to>
    <xdr:pic>
      <xdr:nvPicPr>
        <xdr:cNvPr id="614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D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04775"/>
          <a:ext cx="31337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7169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E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3143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3</xdr:col>
      <xdr:colOff>0</xdr:colOff>
      <xdr:row>3</xdr:row>
      <xdr:rowOff>85725</xdr:rowOff>
    </xdr:to>
    <xdr:pic>
      <xdr:nvPicPr>
        <xdr:cNvPr id="8193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0F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3526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9217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000-00000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6574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0241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2838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5</xdr:col>
      <xdr:colOff>38100</xdr:colOff>
      <xdr:row>3</xdr:row>
      <xdr:rowOff>85725</xdr:rowOff>
    </xdr:to>
    <xdr:pic>
      <xdr:nvPicPr>
        <xdr:cNvPr id="11265" name="Picture 1" descr="F:\GL\COMMON\MK\Verein SpitalBenchmark\Logo.bmp">
          <a:extLst>
            <a:ext uri="{FF2B5EF4-FFF2-40B4-BE49-F238E27FC236}">
              <a16:creationId xmlns:a16="http://schemas.microsoft.com/office/drawing/2014/main" id="{00000000-0008-0000-13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4775"/>
          <a:ext cx="18669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552450</xdr:colOff>
      <xdr:row>0</xdr:row>
      <xdr:rowOff>0</xdr:rowOff>
    </xdr:from>
    <xdr:to>
      <xdr:col>33</xdr:col>
      <xdr:colOff>247650</xdr:colOff>
      <xdr:row>15</xdr:row>
      <xdr:rowOff>47625</xdr:rowOff>
    </xdr:to>
    <xdr:graphicFrame macro="">
      <xdr:nvGraphicFramePr>
        <xdr:cNvPr id="11266" name="Diagramm 2">
          <a:extLst>
            <a:ext uri="{FF2B5EF4-FFF2-40B4-BE49-F238E27FC236}">
              <a16:creationId xmlns:a16="http://schemas.microsoft.com/office/drawing/2014/main" id="{00000000-0008-0000-13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285750</xdr:colOff>
      <xdr:row>17</xdr:row>
      <xdr:rowOff>114300</xdr:rowOff>
    </xdr:from>
    <xdr:to>
      <xdr:col>33</xdr:col>
      <xdr:colOff>590550</xdr:colOff>
      <xdr:row>36</xdr:row>
      <xdr:rowOff>142875</xdr:rowOff>
    </xdr:to>
    <xdr:graphicFrame macro="">
      <xdr:nvGraphicFramePr>
        <xdr:cNvPr id="11267" name="Diagramm 3">
          <a:extLst>
            <a:ext uri="{FF2B5EF4-FFF2-40B4-BE49-F238E27FC236}">
              <a16:creationId xmlns:a16="http://schemas.microsoft.com/office/drawing/2014/main" id="{00000000-0008-0000-13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314325</xdr:colOff>
      <xdr:row>38</xdr:row>
      <xdr:rowOff>114300</xdr:rowOff>
    </xdr:from>
    <xdr:to>
      <xdr:col>34</xdr:col>
      <xdr:colOff>19050</xdr:colOff>
      <xdr:row>57</xdr:row>
      <xdr:rowOff>142875</xdr:rowOff>
    </xdr:to>
    <xdr:graphicFrame macro="">
      <xdr:nvGraphicFramePr>
        <xdr:cNvPr id="11268" name="Diagramm 4">
          <a:extLst>
            <a:ext uri="{FF2B5EF4-FFF2-40B4-BE49-F238E27FC236}">
              <a16:creationId xmlns:a16="http://schemas.microsoft.com/office/drawing/2014/main" id="{00000000-0008-0000-13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8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2">
        <v>46922493.790821999</v>
      </c>
      <c r="H2" s="106"/>
      <c r="I2" s="12">
        <v>4283.8870999999999</v>
      </c>
      <c r="J2" s="12">
        <v>5674</v>
      </c>
      <c r="K2" s="12">
        <v>10953.251730378999</v>
      </c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643296196.43438005</v>
      </c>
      <c r="H3" s="108">
        <v>627692161.01074004</v>
      </c>
      <c r="I3" s="108">
        <v>54158.795999998001</v>
      </c>
      <c r="J3" s="108">
        <v>37382</v>
      </c>
      <c r="K3" s="108">
        <v>11877.963395538</v>
      </c>
      <c r="L3" s="108">
        <v>11589.847030772</v>
      </c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2">
        <v>61092121.831946999</v>
      </c>
      <c r="H4" s="106"/>
      <c r="I4" s="12">
        <v>6505.3861999999999</v>
      </c>
      <c r="J4" s="12">
        <v>6370</v>
      </c>
      <c r="K4" s="12">
        <v>9391.0061530163002</v>
      </c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8">
        <v>28365367.651105002</v>
      </c>
      <c r="H5" s="107"/>
      <c r="I5" s="108">
        <v>3102.9881</v>
      </c>
      <c r="J5" s="108">
        <v>3585</v>
      </c>
      <c r="K5" s="108">
        <v>9141.3072615731999</v>
      </c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2">
        <v>10363405.476694999</v>
      </c>
      <c r="H6" s="12">
        <v>10016836.964423001</v>
      </c>
      <c r="I6" s="12">
        <v>857.11300000000006</v>
      </c>
      <c r="J6" s="12">
        <v>1129</v>
      </c>
      <c r="K6" s="12">
        <v>12091.060894765</v>
      </c>
      <c r="L6" s="12">
        <v>11686.716879132</v>
      </c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8">
        <v>22418027.344110001</v>
      </c>
      <c r="H7" s="108">
        <v>21783029.344110001</v>
      </c>
      <c r="I7" s="108">
        <v>1722.2639999999999</v>
      </c>
      <c r="J7" s="108">
        <v>2264</v>
      </c>
      <c r="K7" s="108">
        <v>13016.603345428</v>
      </c>
      <c r="L7" s="108">
        <v>12647.903773237</v>
      </c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2">
        <v>72738210.834176004</v>
      </c>
      <c r="I8" s="12">
        <v>7222</v>
      </c>
      <c r="J8" s="12">
        <v>8905</v>
      </c>
      <c r="K8" s="106"/>
      <c r="L8" s="12">
        <v>10071.754477177001</v>
      </c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100388775.42538001</v>
      </c>
      <c r="H9" s="108">
        <v>92076237.225381002</v>
      </c>
      <c r="I9" s="108">
        <v>9311.3649999999998</v>
      </c>
      <c r="J9" s="108">
        <v>11407</v>
      </c>
      <c r="K9" s="108">
        <v>10781.316748445</v>
      </c>
      <c r="L9" s="108">
        <v>9888.5863915097998</v>
      </c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2">
        <v>365881059.60785002</v>
      </c>
      <c r="H10" s="12">
        <v>385376559.60785002</v>
      </c>
      <c r="I10" s="12">
        <v>37411.913500000002</v>
      </c>
      <c r="J10" s="12">
        <v>38349</v>
      </c>
      <c r="K10" s="12">
        <v>9779.8007473701</v>
      </c>
      <c r="L10" s="12">
        <v>10300.904806910001</v>
      </c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8">
        <v>64945359.763925999</v>
      </c>
      <c r="I11" s="108">
        <v>5962.24</v>
      </c>
      <c r="J11" s="108">
        <v>2951</v>
      </c>
      <c r="K11" s="107"/>
      <c r="L11" s="108">
        <v>10892.778513432</v>
      </c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78448413.833021998</v>
      </c>
      <c r="H12" s="12">
        <v>76376148.279049993</v>
      </c>
      <c r="I12" s="12">
        <v>7857.0941999999995</v>
      </c>
      <c r="J12" s="12">
        <v>9722</v>
      </c>
      <c r="K12" s="12">
        <v>9984.4054094478997</v>
      </c>
      <c r="L12" s="12">
        <v>9720.6608874627</v>
      </c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65847322.803268</v>
      </c>
      <c r="H13" s="108">
        <v>65679837.803268</v>
      </c>
      <c r="I13" s="108">
        <v>6057.4030000000002</v>
      </c>
      <c r="J13" s="108">
        <v>7453</v>
      </c>
      <c r="K13" s="108">
        <v>10870.553404366001</v>
      </c>
      <c r="L13" s="108">
        <v>10842.903766394</v>
      </c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2">
        <v>20330833.655044001</v>
      </c>
      <c r="H14" s="12">
        <v>20250287.724654999</v>
      </c>
      <c r="I14" s="12">
        <v>2225.011</v>
      </c>
      <c r="J14" s="12">
        <v>2254</v>
      </c>
      <c r="K14" s="12">
        <v>9137.4081544064993</v>
      </c>
      <c r="L14" s="12">
        <v>9101.2079152216993</v>
      </c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8">
        <v>62431518.842464998</v>
      </c>
      <c r="H15" s="108">
        <v>59231027.214276999</v>
      </c>
      <c r="I15" s="108">
        <v>5705.6406999999999</v>
      </c>
      <c r="J15" s="108">
        <v>7664</v>
      </c>
      <c r="K15" s="108">
        <v>10942.069808648001</v>
      </c>
      <c r="L15" s="108">
        <v>10381.135148289</v>
      </c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2">
        <v>84505180.426704004</v>
      </c>
      <c r="H16" s="12">
        <v>78985397.426704004</v>
      </c>
      <c r="I16" s="12">
        <v>8151.3598000000002</v>
      </c>
      <c r="J16" s="12">
        <v>10134</v>
      </c>
      <c r="K16" s="12">
        <v>10367.004095034999</v>
      </c>
      <c r="L16" s="12">
        <v>9689.8430893338009</v>
      </c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8">
        <v>239784536.81448001</v>
      </c>
      <c r="I17" s="108">
        <v>19009.161</v>
      </c>
      <c r="J17" s="108">
        <v>17792</v>
      </c>
      <c r="K17" s="107"/>
      <c r="L17" s="108">
        <v>12614.15676444</v>
      </c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2">
        <v>269202597.63226002</v>
      </c>
      <c r="H18" s="12">
        <v>264594178.78424999</v>
      </c>
      <c r="I18" s="12">
        <v>25175</v>
      </c>
      <c r="J18" s="12">
        <v>18128</v>
      </c>
      <c r="K18" s="12">
        <v>10693.25114726</v>
      </c>
      <c r="L18" s="12">
        <v>10510.195780904</v>
      </c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43940706.025472999</v>
      </c>
      <c r="H19" s="107"/>
      <c r="I19" s="108">
        <v>4159.1854000000003</v>
      </c>
      <c r="J19" s="108">
        <v>5262</v>
      </c>
      <c r="K19" s="108">
        <v>10564.738476307</v>
      </c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71519676.178428993</v>
      </c>
      <c r="H20" s="12">
        <v>69136374.048428997</v>
      </c>
      <c r="I20" s="12">
        <v>6175.25</v>
      </c>
      <c r="J20" s="12">
        <v>7488</v>
      </c>
      <c r="K20" s="12">
        <v>11581.664900762</v>
      </c>
      <c r="L20" s="12">
        <v>11195.720666925001</v>
      </c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167808872.86107999</v>
      </c>
      <c r="H22" s="106"/>
      <c r="I22" s="12">
        <v>15604.002500000001</v>
      </c>
      <c r="J22" s="12">
        <v>19367</v>
      </c>
      <c r="K22" s="12">
        <v>10754.219813864</v>
      </c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631942990.91074002</v>
      </c>
      <c r="H23" s="107"/>
      <c r="I23" s="108">
        <v>51911.456700000002</v>
      </c>
      <c r="J23" s="108">
        <v>42124</v>
      </c>
      <c r="K23" s="108">
        <v>12173.478285589001</v>
      </c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312744136.58385998</v>
      </c>
      <c r="H24" s="12">
        <v>298159992.69385999</v>
      </c>
      <c r="I24" s="12">
        <v>31835.042399999998</v>
      </c>
      <c r="J24" s="12">
        <v>32904</v>
      </c>
      <c r="K24" s="12">
        <v>9823.8957138583992</v>
      </c>
      <c r="L24" s="12">
        <v>9365.7796634145998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8">
        <v>701454731.73949003</v>
      </c>
      <c r="H25" s="108">
        <v>686790780.70424998</v>
      </c>
      <c r="I25" s="108">
        <v>63118.036999999997</v>
      </c>
      <c r="J25" s="108">
        <v>41155</v>
      </c>
      <c r="K25" s="108">
        <v>11113.380027003999</v>
      </c>
      <c r="L25" s="108">
        <v>10881.054185894</v>
      </c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  <c r="K26" s="106"/>
      <c r="L26" s="106"/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8">
        <v>10060261.924986999</v>
      </c>
      <c r="I27" s="108">
        <v>864.06539999999995</v>
      </c>
      <c r="J27" s="108">
        <v>1039</v>
      </c>
      <c r="K27" s="107"/>
      <c r="L27" s="108">
        <v>11642.940366536001</v>
      </c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8">
        <v>343998887.27761</v>
      </c>
      <c r="H29" s="108">
        <v>323429149.99584001</v>
      </c>
      <c r="I29" s="108">
        <v>29931</v>
      </c>
      <c r="J29" s="108">
        <v>26426</v>
      </c>
      <c r="K29" s="108">
        <v>11493.063622251</v>
      </c>
      <c r="L29" s="108">
        <v>10805.825064175</v>
      </c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2">
        <v>189792947.8233</v>
      </c>
      <c r="H30" s="12">
        <v>174798222.10330001</v>
      </c>
      <c r="I30" s="12">
        <v>17141</v>
      </c>
      <c r="J30" s="12">
        <v>18594</v>
      </c>
      <c r="K30" s="12">
        <v>11072.454805629999</v>
      </c>
      <c r="L30" s="12">
        <v>10197.667703360001</v>
      </c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279489862.69182003</v>
      </c>
      <c r="H31" s="107"/>
      <c r="I31" s="108">
        <v>26101</v>
      </c>
      <c r="J31" s="108">
        <v>26971</v>
      </c>
      <c r="K31" s="108">
        <v>10708.013589204</v>
      </c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8">
        <v>47530941.504715003</v>
      </c>
      <c r="H33" s="108">
        <v>44728929.244714998</v>
      </c>
      <c r="I33" s="108">
        <v>4374.0510000000004</v>
      </c>
      <c r="J33" s="108">
        <v>4806</v>
      </c>
      <c r="K33" s="108">
        <v>10866.57231585</v>
      </c>
      <c r="L33" s="108">
        <v>10225.973415654</v>
      </c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2">
        <v>194367495.96428001</v>
      </c>
      <c r="H34" s="12">
        <v>187433283.69973999</v>
      </c>
      <c r="I34" s="12">
        <v>18173.462299999999</v>
      </c>
      <c r="J34" s="12">
        <v>17164</v>
      </c>
      <c r="K34" s="12">
        <v>10695.127475202</v>
      </c>
      <c r="L34" s="12">
        <v>10313.570447153999</v>
      </c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2">
        <v>43795189.156677999</v>
      </c>
      <c r="H36" s="12">
        <v>43329589.386678003</v>
      </c>
      <c r="I36" s="12">
        <v>4164.8166000000001</v>
      </c>
      <c r="J36" s="12">
        <v>4968</v>
      </c>
      <c r="K36" s="12">
        <v>10515.514454269</v>
      </c>
      <c r="L36" s="12">
        <v>10403.720871329</v>
      </c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8">
        <v>26478422.600237001</v>
      </c>
      <c r="H37" s="108">
        <v>26186012.490237001</v>
      </c>
      <c r="I37" s="108">
        <v>2422.8216000000002</v>
      </c>
      <c r="J37" s="108">
        <v>3075</v>
      </c>
      <c r="K37" s="108">
        <v>10928.754556356</v>
      </c>
      <c r="L37" s="108">
        <v>10808.064650834</v>
      </c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  <c r="K38" s="106"/>
      <c r="L38" s="106"/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83341736.460375994</v>
      </c>
      <c r="H39" s="107"/>
      <c r="I39" s="108">
        <v>8054.1841999999997</v>
      </c>
      <c r="J39" s="108">
        <v>8825</v>
      </c>
      <c r="K39" s="108">
        <v>10347.632285387001</v>
      </c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2">
        <v>34885570.731210001</v>
      </c>
      <c r="I40" s="12">
        <v>3175.8829999999998</v>
      </c>
      <c r="J40" s="12">
        <v>3711</v>
      </c>
      <c r="K40" s="106"/>
      <c r="L40" s="12">
        <v>10984.526423425999</v>
      </c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8">
        <v>260224340.25762999</v>
      </c>
      <c r="H41" s="108">
        <v>255699894.25762999</v>
      </c>
      <c r="I41" s="108">
        <v>25495</v>
      </c>
      <c r="J41" s="108">
        <v>24874</v>
      </c>
      <c r="K41" s="108">
        <v>10206.877437051</v>
      </c>
      <c r="L41" s="108">
        <v>10029.413385276999</v>
      </c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2">
        <v>87168221.540068999</v>
      </c>
      <c r="H42" s="12">
        <v>86273178.414603993</v>
      </c>
      <c r="I42" s="12">
        <v>9062.9</v>
      </c>
      <c r="J42" s="12">
        <v>10426</v>
      </c>
      <c r="K42" s="12">
        <v>9618.1378521299994</v>
      </c>
      <c r="L42" s="12">
        <v>9519.3788317872004</v>
      </c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8">
        <v>97414178.041059002</v>
      </c>
      <c r="H43" s="108">
        <v>83090933.481059</v>
      </c>
      <c r="I43" s="108">
        <v>7347.8334000000004</v>
      </c>
      <c r="J43" s="108">
        <v>7189</v>
      </c>
      <c r="K43" s="108">
        <v>13257.537662879</v>
      </c>
      <c r="L43" s="108">
        <v>11308.222295984</v>
      </c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2">
        <v>443622923.47617</v>
      </c>
      <c r="H44" s="12">
        <v>425603630.47617</v>
      </c>
      <c r="I44" s="12">
        <v>43633.689599999998</v>
      </c>
      <c r="J44" s="12">
        <v>39290</v>
      </c>
      <c r="K44" s="12">
        <v>10166.981695634</v>
      </c>
      <c r="L44" s="12">
        <v>9754.0142577392999</v>
      </c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7"/>
      <c r="H45" s="107"/>
      <c r="I45" s="107"/>
      <c r="J45" s="107"/>
      <c r="K45" s="107"/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2">
        <v>76867630.821424007</v>
      </c>
      <c r="H46" s="106"/>
      <c r="I46" s="12">
        <v>7283.7326999999996</v>
      </c>
      <c r="J46" s="12">
        <v>6886</v>
      </c>
      <c r="K46" s="12">
        <v>10553.329451727999</v>
      </c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8">
        <v>59834440.673808999</v>
      </c>
      <c r="H47" s="108">
        <v>58933908.029462002</v>
      </c>
      <c r="I47" s="108">
        <v>6067.4428000000999</v>
      </c>
      <c r="J47" s="108">
        <v>7767</v>
      </c>
      <c r="K47" s="108">
        <v>9861.5582620420992</v>
      </c>
      <c r="L47" s="108">
        <v>9713.1378032045995</v>
      </c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2">
        <v>816133.61397872004</v>
      </c>
      <c r="H48" s="12">
        <v>797848.54397871997</v>
      </c>
      <c r="I48" s="12">
        <v>48.961599999999997</v>
      </c>
      <c r="J48" s="12">
        <v>47</v>
      </c>
      <c r="K48" s="12">
        <v>16668.850976657999</v>
      </c>
      <c r="L48" s="12">
        <v>16295.393614152999</v>
      </c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  <c r="K49" s="107"/>
      <c r="L49" s="107"/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06"/>
      <c r="H50" s="106"/>
      <c r="I50" s="106"/>
      <c r="J50" s="106"/>
      <c r="K50" s="106"/>
      <c r="L50" s="106"/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  <c r="K51" s="107"/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  <c r="K52" s="106"/>
      <c r="L52" s="106"/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7"/>
      <c r="H53" s="107"/>
      <c r="I53" s="107"/>
      <c r="J53" s="107"/>
      <c r="K53" s="107"/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  <c r="K54" s="106"/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78716264.569756001</v>
      </c>
      <c r="H55" s="108">
        <v>75652219.069756001</v>
      </c>
      <c r="I55" s="108">
        <v>8029.0398999999998</v>
      </c>
      <c r="J55" s="108">
        <v>9355</v>
      </c>
      <c r="K55" s="108">
        <v>9803.9448738766005</v>
      </c>
      <c r="L55" s="108">
        <v>9422.3244636953004</v>
      </c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2">
        <v>24477615.900543999</v>
      </c>
      <c r="H56" s="12">
        <v>24051226.939383999</v>
      </c>
      <c r="I56" s="12">
        <v>2504.1799999999998</v>
      </c>
      <c r="J56" s="12">
        <v>5045.18</v>
      </c>
      <c r="K56" s="12">
        <v>9774.7030567068996</v>
      </c>
      <c r="L56" s="12">
        <v>9604.4321651733007</v>
      </c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8">
        <v>17432252.795635998</v>
      </c>
      <c r="H57" s="108">
        <v>16681815.585635999</v>
      </c>
      <c r="I57" s="108">
        <v>1370.45</v>
      </c>
      <c r="J57" s="108">
        <v>1756</v>
      </c>
      <c r="K57" s="108">
        <v>12720.093980543999</v>
      </c>
      <c r="L57" s="108">
        <v>12172.509457212</v>
      </c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2">
        <v>22995036.207315002</v>
      </c>
      <c r="H58" s="12">
        <v>20172686.427315</v>
      </c>
      <c r="I58" s="12">
        <v>1849</v>
      </c>
      <c r="J58" s="12">
        <v>2540</v>
      </c>
      <c r="K58" s="12">
        <v>12436.471718396</v>
      </c>
      <c r="L58" s="12">
        <v>10910.052151062</v>
      </c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8">
        <v>31093451.983704001</v>
      </c>
      <c r="H59" s="108">
        <v>29020188.633703999</v>
      </c>
      <c r="I59" s="108">
        <v>2316.15</v>
      </c>
      <c r="J59" s="108">
        <v>3019</v>
      </c>
      <c r="K59" s="108">
        <v>13424.627931569001</v>
      </c>
      <c r="L59" s="108">
        <v>12529.494477345999</v>
      </c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2">
        <v>88083217.393395007</v>
      </c>
      <c r="I60" s="12">
        <v>8694.82</v>
      </c>
      <c r="J60" s="12">
        <v>10252</v>
      </c>
      <c r="K60" s="106"/>
      <c r="L60" s="12">
        <v>10130.539492870001</v>
      </c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8">
        <v>109876200.51767001</v>
      </c>
      <c r="H61" s="108">
        <v>109876200.51767001</v>
      </c>
      <c r="I61" s="108">
        <v>10837.218000000001</v>
      </c>
      <c r="J61" s="108">
        <v>9985</v>
      </c>
      <c r="K61" s="108">
        <v>10138.782897757999</v>
      </c>
      <c r="L61" s="108">
        <v>10138.782897757999</v>
      </c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2">
        <v>99631668.776500002</v>
      </c>
      <c r="I62" s="12">
        <v>9901.2180000000008</v>
      </c>
      <c r="J62" s="12">
        <v>11634</v>
      </c>
      <c r="K62" s="106"/>
      <c r="L62" s="12">
        <v>10062.566926261001</v>
      </c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8">
        <v>28303153.83289</v>
      </c>
      <c r="H63" s="108">
        <v>27250091.60289</v>
      </c>
      <c r="I63" s="108">
        <v>2764.4666000000002</v>
      </c>
      <c r="J63" s="108">
        <v>3620</v>
      </c>
      <c r="K63" s="108">
        <v>10238.197065897</v>
      </c>
      <c r="L63" s="108">
        <v>9857.2692478506997</v>
      </c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2">
        <v>48925216.737788998</v>
      </c>
      <c r="H64" s="106"/>
      <c r="I64" s="12">
        <v>4443.0929999999998</v>
      </c>
      <c r="J64" s="12">
        <v>5302</v>
      </c>
      <c r="K64" s="12">
        <v>11011.522094583001</v>
      </c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8">
        <v>73166749.700617</v>
      </c>
      <c r="H65" s="108">
        <v>69832859.729983002</v>
      </c>
      <c r="I65" s="108">
        <v>5942.8206</v>
      </c>
      <c r="J65" s="108">
        <v>7202</v>
      </c>
      <c r="K65" s="108">
        <v>12311.788395668</v>
      </c>
      <c r="L65" s="108">
        <v>11750.793845263001</v>
      </c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2">
        <v>25938410.553653002</v>
      </c>
      <c r="H66" s="12">
        <v>25488361.018144</v>
      </c>
      <c r="I66" s="12">
        <v>2749</v>
      </c>
      <c r="J66" s="12">
        <v>3819</v>
      </c>
      <c r="K66" s="12">
        <v>9435.5804123874004</v>
      </c>
      <c r="L66" s="12">
        <v>9271.8665035082995</v>
      </c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182330577.43366</v>
      </c>
      <c r="H67" s="108">
        <v>179989914.96131</v>
      </c>
      <c r="I67" s="108">
        <v>17150.12</v>
      </c>
      <c r="J67" s="108">
        <v>18204</v>
      </c>
      <c r="K67" s="108">
        <v>10631.44616094</v>
      </c>
      <c r="L67" s="108">
        <v>10494.965339095001</v>
      </c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256977897.68087</v>
      </c>
      <c r="H68" s="12">
        <v>256727897.68087</v>
      </c>
      <c r="I68" s="12">
        <v>24087</v>
      </c>
      <c r="J68" s="12">
        <v>24972</v>
      </c>
      <c r="K68" s="12">
        <v>10668.738227296</v>
      </c>
      <c r="L68" s="12">
        <v>10658.359184659001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7"/>
      <c r="H69" s="107"/>
      <c r="I69" s="107"/>
      <c r="J69" s="107"/>
      <c r="K69" s="107"/>
      <c r="L69" s="107"/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2">
        <v>8004504.0622873995</v>
      </c>
      <c r="H70" s="12">
        <v>7874566.2380459001</v>
      </c>
      <c r="I70" s="12">
        <v>517.30960000000005</v>
      </c>
      <c r="J70" s="12">
        <v>150</v>
      </c>
      <c r="K70" s="12">
        <v>15473.333690863999</v>
      </c>
      <c r="L70" s="12">
        <v>15222.153692964001</v>
      </c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8">
        <v>72221986.396015003</v>
      </c>
      <c r="H71" s="108">
        <v>69147432.396015003</v>
      </c>
      <c r="I71" s="108">
        <v>7363.6120000000001</v>
      </c>
      <c r="J71" s="108">
        <v>8139</v>
      </c>
      <c r="K71" s="108">
        <v>9807.9565294878994</v>
      </c>
      <c r="L71" s="108">
        <v>9390.4231233280007</v>
      </c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2">
        <v>53346281.392273001</v>
      </c>
      <c r="H72" s="12">
        <v>51256068.392273001</v>
      </c>
      <c r="I72" s="12">
        <v>5272.9</v>
      </c>
      <c r="J72" s="12">
        <v>6407</v>
      </c>
      <c r="K72" s="12">
        <v>10117.066773933</v>
      </c>
      <c r="L72" s="12">
        <v>9720.6600527741994</v>
      </c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246855162.08660001</v>
      </c>
      <c r="I73" s="108">
        <v>23603</v>
      </c>
      <c r="J73" s="108">
        <v>26302</v>
      </c>
      <c r="K73" s="107"/>
      <c r="L73" s="108">
        <v>10458.635007694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2">
        <v>13905195.546521001</v>
      </c>
      <c r="H74" s="12">
        <v>12892912.546521001</v>
      </c>
      <c r="I74" s="12">
        <v>1260.03</v>
      </c>
      <c r="J74" s="12">
        <v>1708</v>
      </c>
      <c r="K74" s="12">
        <v>11035.606728823999</v>
      </c>
      <c r="L74" s="12">
        <v>10232.226650572</v>
      </c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8">
        <v>144361891.41701999</v>
      </c>
      <c r="H75" s="107"/>
      <c r="I75" s="108">
        <v>14503.91</v>
      </c>
      <c r="J75" s="108">
        <v>15581</v>
      </c>
      <c r="K75" s="108">
        <v>9953.3085503853999</v>
      </c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2">
        <v>261014853.62777001</v>
      </c>
      <c r="I76" s="12">
        <v>25569.6708</v>
      </c>
      <c r="J76" s="12">
        <v>23353</v>
      </c>
      <c r="K76" s="106"/>
      <c r="L76" s="12">
        <v>10207.986472308001</v>
      </c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8">
        <v>63803185.113006003</v>
      </c>
      <c r="H77" s="108">
        <v>63173403.347006001</v>
      </c>
      <c r="I77" s="108">
        <v>6157.6125000000002</v>
      </c>
      <c r="J77" s="108">
        <v>8396</v>
      </c>
      <c r="K77" s="108">
        <v>10361.675911402999</v>
      </c>
      <c r="L77" s="108">
        <v>10259.398971111999</v>
      </c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124460492.56869</v>
      </c>
      <c r="H78" s="12">
        <v>118878213.0679</v>
      </c>
      <c r="I78" s="12">
        <v>11485.502399999999</v>
      </c>
      <c r="J78" s="12">
        <v>12384</v>
      </c>
      <c r="K78" s="12">
        <v>10836.312442779001</v>
      </c>
      <c r="L78" s="12">
        <v>10350.284117122001</v>
      </c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8">
        <v>87345889.569178998</v>
      </c>
      <c r="H79" s="108">
        <v>86449165.569178998</v>
      </c>
      <c r="I79" s="108">
        <v>8117.665</v>
      </c>
      <c r="J79" s="108">
        <v>9731</v>
      </c>
      <c r="K79" s="108">
        <v>10759.977107848001</v>
      </c>
      <c r="L79" s="108">
        <v>10649.511351993</v>
      </c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2">
        <v>67461900.636262998</v>
      </c>
      <c r="I80" s="12">
        <v>6674.5021399999996</v>
      </c>
      <c r="J80" s="12">
        <v>4824</v>
      </c>
      <c r="K80" s="106"/>
      <c r="L80" s="12">
        <v>10107.405649324</v>
      </c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  <c r="K81" s="107"/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06"/>
      <c r="H82" s="106"/>
      <c r="I82" s="106"/>
      <c r="J82" s="106"/>
      <c r="K82" s="106"/>
      <c r="L82" s="106"/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8">
        <v>508593009.28042001</v>
      </c>
      <c r="H83" s="108">
        <v>487208935.04010999</v>
      </c>
      <c r="I83" s="108">
        <v>45172.251999999004</v>
      </c>
      <c r="J83" s="108">
        <v>33705</v>
      </c>
      <c r="K83" s="108">
        <v>11258.969539096999</v>
      </c>
      <c r="L83" s="108">
        <v>10785.579940538</v>
      </c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2">
        <v>639857794.84703004</v>
      </c>
      <c r="H84" s="12">
        <v>634409711.38857996</v>
      </c>
      <c r="I84" s="12">
        <v>57670</v>
      </c>
      <c r="J84" s="12">
        <v>38598</v>
      </c>
      <c r="K84" s="12">
        <v>11095.158571996</v>
      </c>
      <c r="L84" s="12">
        <v>11000.688596993001</v>
      </c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8">
        <v>84565621.429176003</v>
      </c>
      <c r="H85" s="107"/>
      <c r="I85" s="108">
        <v>8395</v>
      </c>
      <c r="J85" s="108">
        <v>10095</v>
      </c>
      <c r="K85" s="108">
        <v>10073.331915328001</v>
      </c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8304716.6440300001</v>
      </c>
      <c r="H87" s="108">
        <v>7956196.9164143</v>
      </c>
      <c r="I87" s="108">
        <v>828.85199999999998</v>
      </c>
      <c r="J87" s="108">
        <v>578</v>
      </c>
      <c r="K87" s="108">
        <v>10019.541056823</v>
      </c>
      <c r="L87" s="108">
        <v>9599.0561842334992</v>
      </c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  <c r="K88" s="106"/>
      <c r="L88" s="106"/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7"/>
      <c r="H89" s="107"/>
      <c r="I89" s="107"/>
      <c r="J89" s="107"/>
      <c r="K89" s="107"/>
      <c r="L89" s="107"/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06"/>
      <c r="H90" s="106"/>
      <c r="I90" s="106"/>
      <c r="J90" s="106"/>
      <c r="K90" s="106"/>
      <c r="L90" s="106"/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8">
        <v>4708161.9932388002</v>
      </c>
      <c r="H91" s="108">
        <v>4538238.5232387995</v>
      </c>
      <c r="I91" s="108">
        <v>368.82859999999999</v>
      </c>
      <c r="J91" s="108">
        <v>527</v>
      </c>
      <c r="K91" s="108">
        <v>12765.176001099</v>
      </c>
      <c r="L91" s="108">
        <v>12304.464792695</v>
      </c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2">
        <v>1320863.74881</v>
      </c>
      <c r="H92" s="12">
        <v>1308744.47881</v>
      </c>
      <c r="I92" s="12">
        <v>79.900000000000006</v>
      </c>
      <c r="J92" s="12">
        <v>137</v>
      </c>
      <c r="K92" s="12">
        <v>16531.461186609002</v>
      </c>
      <c r="L92" s="12">
        <v>16379.780711014</v>
      </c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2">
        <v>7919590.4181081997</v>
      </c>
      <c r="H94" s="106"/>
      <c r="I94" s="12">
        <v>688.09559999999999</v>
      </c>
      <c r="J94" s="12">
        <v>969</v>
      </c>
      <c r="K94" s="12">
        <v>11509.433308551999</v>
      </c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8">
        <v>48493910.128021002</v>
      </c>
      <c r="H95" s="108">
        <v>47993587.097176999</v>
      </c>
      <c r="I95" s="108">
        <v>4547</v>
      </c>
      <c r="J95" s="108">
        <v>5495</v>
      </c>
      <c r="K95" s="108">
        <v>10665.034116565001</v>
      </c>
      <c r="L95" s="108">
        <v>10555.000461222</v>
      </c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2">
        <v>3908001.4482876998</v>
      </c>
      <c r="H96" s="12">
        <v>3879207.4482876998</v>
      </c>
      <c r="I96" s="12">
        <v>372.97300000000001</v>
      </c>
      <c r="J96" s="12">
        <v>565</v>
      </c>
      <c r="K96" s="12">
        <v>10477.974138309</v>
      </c>
      <c r="L96" s="12">
        <v>10400.772839556001</v>
      </c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7"/>
      <c r="H97" s="107"/>
      <c r="I97" s="107"/>
      <c r="J97" s="107"/>
      <c r="K97" s="107"/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  <c r="K99" s="107"/>
      <c r="L99" s="107"/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2">
        <v>106452265.69734</v>
      </c>
      <c r="I100" s="12">
        <v>9546.1715000000004</v>
      </c>
      <c r="J100" s="12">
        <v>9121</v>
      </c>
      <c r="K100" s="106"/>
      <c r="L100" s="12">
        <v>11151.304551498</v>
      </c>
    </row>
    <row r="101" spans="1:12" x14ac:dyDescent="0.25">
      <c r="A101" s="109"/>
      <c r="B101" s="109"/>
      <c r="C101" s="109"/>
      <c r="D101" s="109"/>
      <c r="E101" s="109"/>
      <c r="F101" s="109"/>
      <c r="G101" s="110">
        <v>8799001704.8734932</v>
      </c>
      <c r="H101" s="110">
        <v>8190076281.8575258</v>
      </c>
      <c r="I101" s="110">
        <v>931696.80403999728</v>
      </c>
      <c r="J101" s="110">
        <v>884991.17999999993</v>
      </c>
      <c r="K101" s="110">
        <v>707336.00034085789</v>
      </c>
      <c r="L101" s="110">
        <v>669162.28818975575</v>
      </c>
    </row>
    <row r="103" spans="1:12" x14ac:dyDescent="0.25">
      <c r="F103" s="10" t="s">
        <v>346</v>
      </c>
      <c r="G103" s="10" t="s">
        <v>545</v>
      </c>
      <c r="H103" s="10" t="s">
        <v>546</v>
      </c>
      <c r="I103" s="10" t="s">
        <v>547</v>
      </c>
      <c r="J103" s="10" t="s">
        <v>547</v>
      </c>
      <c r="K103" s="10" t="s">
        <v>545</v>
      </c>
      <c r="L103" s="10" t="s">
        <v>546</v>
      </c>
    </row>
    <row r="104" spans="1:12" x14ac:dyDescent="0.25">
      <c r="F104" s="11" t="s">
        <v>350</v>
      </c>
      <c r="G104" s="11" t="s">
        <v>572</v>
      </c>
      <c r="H104" s="11" t="s">
        <v>573</v>
      </c>
      <c r="I104" s="11" t="s">
        <v>574</v>
      </c>
      <c r="J104" s="11" t="s">
        <v>575</v>
      </c>
      <c r="K104" s="11" t="s">
        <v>576</v>
      </c>
      <c r="L104" s="11" t="s">
        <v>577</v>
      </c>
    </row>
    <row r="105" spans="1:12" x14ac:dyDescent="0.25">
      <c r="F105" s="10" t="s">
        <v>357</v>
      </c>
      <c r="G105" s="10" t="s">
        <v>578</v>
      </c>
      <c r="H105" s="10" t="s">
        <v>579</v>
      </c>
      <c r="I105" s="10" t="s">
        <v>580</v>
      </c>
      <c r="J105" s="10" t="s">
        <v>581</v>
      </c>
      <c r="K105" s="10" t="s">
        <v>582</v>
      </c>
      <c r="L105" s="10" t="s">
        <v>583</v>
      </c>
    </row>
    <row r="106" spans="1:12" x14ac:dyDescent="0.25">
      <c r="F106" s="11" t="s">
        <v>364</v>
      </c>
      <c r="G106" s="11" t="s">
        <v>584</v>
      </c>
      <c r="H106" s="11" t="s">
        <v>585</v>
      </c>
      <c r="I106" s="11" t="s">
        <v>586</v>
      </c>
      <c r="J106" s="11" t="s">
        <v>587</v>
      </c>
      <c r="K106" s="11" t="s">
        <v>588</v>
      </c>
      <c r="L106" s="11" t="s">
        <v>589</v>
      </c>
    </row>
    <row r="107" spans="1:12" x14ac:dyDescent="0.25">
      <c r="F107" s="10" t="s">
        <v>371</v>
      </c>
      <c r="G107" s="10" t="s">
        <v>590</v>
      </c>
      <c r="H107" s="10" t="s">
        <v>591</v>
      </c>
      <c r="I107" s="10" t="s">
        <v>592</v>
      </c>
      <c r="J107" s="10" t="s">
        <v>593</v>
      </c>
      <c r="K107" s="10" t="s">
        <v>594</v>
      </c>
      <c r="L107" s="10" t="s">
        <v>595</v>
      </c>
    </row>
    <row r="108" spans="1:12" x14ac:dyDescent="0.25">
      <c r="F108" s="11" t="s">
        <v>378</v>
      </c>
      <c r="G108" s="11" t="s">
        <v>596</v>
      </c>
      <c r="H108" s="11" t="s">
        <v>597</v>
      </c>
      <c r="I108" s="11" t="s">
        <v>598</v>
      </c>
      <c r="J108" s="11" t="s">
        <v>599</v>
      </c>
      <c r="K108" s="11" t="s">
        <v>600</v>
      </c>
      <c r="L108" s="11" t="s">
        <v>601</v>
      </c>
    </row>
    <row r="109" spans="1:12" x14ac:dyDescent="0.25">
      <c r="F109" s="10" t="s">
        <v>385</v>
      </c>
      <c r="G109" s="10" t="s">
        <v>602</v>
      </c>
      <c r="H109" s="10" t="s">
        <v>603</v>
      </c>
      <c r="I109" s="10" t="s">
        <v>604</v>
      </c>
      <c r="J109" s="10" t="s">
        <v>605</v>
      </c>
      <c r="K109" s="10" t="s">
        <v>606</v>
      </c>
      <c r="L109" s="10" t="s">
        <v>607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13" t="s">
        <v>0</v>
      </c>
      <c r="B1" s="113" t="s">
        <v>1</v>
      </c>
      <c r="C1" s="113" t="s">
        <v>2</v>
      </c>
      <c r="D1" s="113" t="s">
        <v>3</v>
      </c>
      <c r="E1" s="113" t="s">
        <v>4</v>
      </c>
      <c r="F1" s="113" t="s">
        <v>5</v>
      </c>
      <c r="G1" s="113" t="s">
        <v>8</v>
      </c>
      <c r="H1" s="113" t="s">
        <v>413</v>
      </c>
      <c r="I1" s="113" t="s">
        <v>476</v>
      </c>
      <c r="J1" s="113" t="s">
        <v>432</v>
      </c>
      <c r="K1" s="113" t="s">
        <v>415</v>
      </c>
      <c r="L1" s="113" t="s">
        <v>416</v>
      </c>
    </row>
    <row r="2" spans="1:12" x14ac:dyDescent="0.25">
      <c r="A2" s="114" t="s">
        <v>12</v>
      </c>
      <c r="B2" s="114" t="s">
        <v>13</v>
      </c>
      <c r="C2" s="114" t="s">
        <v>14</v>
      </c>
      <c r="D2" s="114" t="s">
        <v>15</v>
      </c>
      <c r="E2" s="114" t="s">
        <v>16</v>
      </c>
      <c r="F2" s="114" t="s">
        <v>17</v>
      </c>
      <c r="G2" s="119">
        <v>2234435.879313</v>
      </c>
      <c r="H2" s="115"/>
      <c r="I2" s="119">
        <v>2327573</v>
      </c>
      <c r="J2" s="115"/>
      <c r="K2" s="119">
        <v>0.95998530628811996</v>
      </c>
      <c r="L2" s="115"/>
    </row>
    <row r="3" spans="1:12" x14ac:dyDescent="0.25">
      <c r="A3" s="116" t="s">
        <v>12</v>
      </c>
      <c r="B3" s="116" t="s">
        <v>18</v>
      </c>
      <c r="C3" s="116" t="s">
        <v>19</v>
      </c>
      <c r="D3" s="116" t="s">
        <v>20</v>
      </c>
      <c r="E3" s="116" t="s">
        <v>21</v>
      </c>
      <c r="F3" s="116" t="s">
        <v>22</v>
      </c>
      <c r="G3" s="117">
        <v>4820637.5489951</v>
      </c>
      <c r="H3" s="117">
        <v>4706572.2347906996</v>
      </c>
      <c r="I3" s="117">
        <v>2771849.1729228999</v>
      </c>
      <c r="J3" s="118"/>
      <c r="K3" s="117">
        <v>1.7391413631326</v>
      </c>
      <c r="L3" s="117">
        <v>1.6979900208017999</v>
      </c>
    </row>
    <row r="4" spans="1:12" x14ac:dyDescent="0.25">
      <c r="A4" s="114" t="s">
        <v>12</v>
      </c>
      <c r="B4" s="114" t="s">
        <v>23</v>
      </c>
      <c r="C4" s="114" t="s">
        <v>24</v>
      </c>
      <c r="D4" s="114" t="s">
        <v>25</v>
      </c>
      <c r="E4" s="114" t="s">
        <v>26</v>
      </c>
      <c r="F4" s="114" t="s">
        <v>27</v>
      </c>
      <c r="G4" s="119">
        <v>1360361.2911499999</v>
      </c>
      <c r="H4" s="115"/>
      <c r="I4" s="119">
        <v>1113691.8715462999</v>
      </c>
      <c r="J4" s="115"/>
      <c r="K4" s="119">
        <v>1.2214880308511</v>
      </c>
      <c r="L4" s="115"/>
    </row>
    <row r="5" spans="1:12" x14ac:dyDescent="0.25">
      <c r="A5" s="116" t="s">
        <v>12</v>
      </c>
      <c r="B5" s="116" t="s">
        <v>28</v>
      </c>
      <c r="C5" s="116" t="s">
        <v>29</v>
      </c>
      <c r="D5" s="116" t="s">
        <v>30</v>
      </c>
      <c r="E5" s="116" t="s">
        <v>26</v>
      </c>
      <c r="F5" s="116" t="s">
        <v>17</v>
      </c>
      <c r="G5" s="117">
        <v>24765.502591049</v>
      </c>
      <c r="H5" s="118"/>
      <c r="I5" s="117">
        <v>16699</v>
      </c>
      <c r="J5" s="118"/>
      <c r="K5" s="117">
        <v>1.4830530325797</v>
      </c>
      <c r="L5" s="118"/>
    </row>
    <row r="6" spans="1:12" x14ac:dyDescent="0.25">
      <c r="A6" s="114" t="s">
        <v>12</v>
      </c>
      <c r="B6" s="114" t="s">
        <v>31</v>
      </c>
      <c r="C6" s="114" t="s">
        <v>32</v>
      </c>
      <c r="D6" s="114" t="s">
        <v>33</v>
      </c>
      <c r="E6" s="114" t="s">
        <v>34</v>
      </c>
      <c r="F6" s="114" t="s">
        <v>35</v>
      </c>
      <c r="G6" s="119">
        <v>349496.57818821003</v>
      </c>
      <c r="H6" s="119">
        <v>332632.36650821002</v>
      </c>
      <c r="I6" s="119">
        <v>210960</v>
      </c>
      <c r="J6" s="115"/>
      <c r="K6" s="119">
        <v>1.6566959527314</v>
      </c>
      <c r="L6" s="119">
        <v>1.5767556243279</v>
      </c>
    </row>
    <row r="7" spans="1:12" x14ac:dyDescent="0.25">
      <c r="A7" s="116" t="s">
        <v>12</v>
      </c>
      <c r="B7" s="116" t="s">
        <v>36</v>
      </c>
      <c r="C7" s="116" t="s">
        <v>37</v>
      </c>
      <c r="D7" s="116" t="s">
        <v>38</v>
      </c>
      <c r="E7" s="116" t="s">
        <v>34</v>
      </c>
      <c r="F7" s="116" t="s">
        <v>35</v>
      </c>
      <c r="G7" s="117">
        <v>818351.51955332002</v>
      </c>
      <c r="H7" s="117">
        <v>768884.51955332002</v>
      </c>
      <c r="I7" s="117">
        <v>738807</v>
      </c>
      <c r="J7" s="118"/>
      <c r="K7" s="117">
        <v>1.1076661693153</v>
      </c>
      <c r="L7" s="117">
        <v>1.0407109293135</v>
      </c>
    </row>
    <row r="8" spans="1:12" x14ac:dyDescent="0.25">
      <c r="A8" s="114" t="s">
        <v>12</v>
      </c>
      <c r="B8" s="114" t="s">
        <v>39</v>
      </c>
      <c r="C8" s="114" t="s">
        <v>40</v>
      </c>
      <c r="D8" s="114" t="s">
        <v>41</v>
      </c>
      <c r="E8" s="114" t="s">
        <v>21</v>
      </c>
      <c r="F8" s="114" t="s">
        <v>27</v>
      </c>
      <c r="G8" s="115"/>
      <c r="H8" s="115"/>
      <c r="I8" s="115"/>
      <c r="J8" s="115"/>
      <c r="K8" s="115"/>
      <c r="L8" s="115"/>
    </row>
    <row r="9" spans="1:12" x14ac:dyDescent="0.25">
      <c r="A9" s="116" t="s">
        <v>12</v>
      </c>
      <c r="B9" s="116" t="s">
        <v>42</v>
      </c>
      <c r="C9" s="116" t="s">
        <v>43</v>
      </c>
      <c r="D9" s="116" t="s">
        <v>44</v>
      </c>
      <c r="E9" s="116" t="s">
        <v>21</v>
      </c>
      <c r="F9" s="116" t="s">
        <v>45</v>
      </c>
      <c r="G9" s="117">
        <v>1119385.2605244</v>
      </c>
      <c r="H9" s="117">
        <v>1119385.2605244</v>
      </c>
      <c r="I9" s="117">
        <v>979007</v>
      </c>
      <c r="J9" s="118"/>
      <c r="K9" s="117">
        <v>1.1433884134887999</v>
      </c>
      <c r="L9" s="117">
        <v>1.1433884134887999</v>
      </c>
    </row>
    <row r="10" spans="1:12" x14ac:dyDescent="0.25">
      <c r="A10" s="114" t="s">
        <v>12</v>
      </c>
      <c r="B10" s="114" t="s">
        <v>46</v>
      </c>
      <c r="C10" s="114" t="s">
        <v>47</v>
      </c>
      <c r="D10" s="114" t="s">
        <v>48</v>
      </c>
      <c r="E10" s="114" t="s">
        <v>26</v>
      </c>
      <c r="F10" s="114" t="s">
        <v>45</v>
      </c>
      <c r="G10" s="119">
        <v>2057806.9029582001</v>
      </c>
      <c r="H10" s="119">
        <v>2271506.9029581998</v>
      </c>
      <c r="I10" s="119">
        <v>2583604.16</v>
      </c>
      <c r="J10" s="115"/>
      <c r="K10" s="119">
        <v>0.79648691344348999</v>
      </c>
      <c r="L10" s="119">
        <v>0.87920082268259003</v>
      </c>
    </row>
    <row r="11" spans="1:12" x14ac:dyDescent="0.25">
      <c r="A11" s="116" t="s">
        <v>12</v>
      </c>
      <c r="B11" s="116" t="s">
        <v>49</v>
      </c>
      <c r="C11" s="116" t="s">
        <v>50</v>
      </c>
      <c r="D11" s="116" t="s">
        <v>51</v>
      </c>
      <c r="E11" s="116" t="s">
        <v>26</v>
      </c>
      <c r="F11" s="116" t="s">
        <v>35</v>
      </c>
      <c r="G11" s="118"/>
      <c r="H11" s="118"/>
      <c r="I11" s="118"/>
      <c r="J11" s="118"/>
      <c r="K11" s="118"/>
      <c r="L11" s="118"/>
    </row>
    <row r="12" spans="1:12" x14ac:dyDescent="0.25">
      <c r="A12" s="114" t="s">
        <v>12</v>
      </c>
      <c r="B12" s="114" t="s">
        <v>52</v>
      </c>
      <c r="C12" s="114" t="s">
        <v>53</v>
      </c>
      <c r="D12" s="114" t="s">
        <v>54</v>
      </c>
      <c r="E12" s="114" t="s">
        <v>55</v>
      </c>
      <c r="F12" s="114" t="s">
        <v>45</v>
      </c>
      <c r="G12" s="119">
        <v>1472791.9194980999</v>
      </c>
      <c r="H12" s="119">
        <v>1432630.4304392</v>
      </c>
      <c r="I12" s="119">
        <v>1681984</v>
      </c>
      <c r="J12" s="115"/>
      <c r="K12" s="119">
        <v>0.87562778212998005</v>
      </c>
      <c r="L12" s="119">
        <v>0.85175033201220995</v>
      </c>
    </row>
    <row r="13" spans="1:12" x14ac:dyDescent="0.25">
      <c r="A13" s="116" t="s">
        <v>12</v>
      </c>
      <c r="B13" s="116" t="s">
        <v>56</v>
      </c>
      <c r="C13" s="116" t="s">
        <v>57</v>
      </c>
      <c r="D13" s="116" t="s">
        <v>58</v>
      </c>
      <c r="E13" s="116" t="s">
        <v>21</v>
      </c>
      <c r="F13" s="116" t="s">
        <v>27</v>
      </c>
      <c r="G13" s="117">
        <v>544657.65664946998</v>
      </c>
      <c r="H13" s="117">
        <v>486595.65664946998</v>
      </c>
      <c r="I13" s="117">
        <v>312919</v>
      </c>
      <c r="J13" s="118"/>
      <c r="K13" s="117">
        <v>1.7405707440247</v>
      </c>
      <c r="L13" s="117">
        <v>1.5550211289486</v>
      </c>
    </row>
    <row r="14" spans="1:12" x14ac:dyDescent="0.25">
      <c r="A14" s="114" t="s">
        <v>12</v>
      </c>
      <c r="B14" s="114" t="s">
        <v>59</v>
      </c>
      <c r="C14" s="114" t="s">
        <v>60</v>
      </c>
      <c r="D14" s="114" t="s">
        <v>61</v>
      </c>
      <c r="E14" s="114" t="s">
        <v>34</v>
      </c>
      <c r="F14" s="114" t="s">
        <v>62</v>
      </c>
      <c r="G14" s="115"/>
      <c r="H14" s="115"/>
      <c r="I14" s="119">
        <v>7364</v>
      </c>
      <c r="J14" s="115"/>
      <c r="K14" s="115"/>
      <c r="L14" s="115"/>
    </row>
    <row r="15" spans="1:12" x14ac:dyDescent="0.25">
      <c r="A15" s="116" t="s">
        <v>12</v>
      </c>
      <c r="B15" s="116" t="s">
        <v>63</v>
      </c>
      <c r="C15" s="116" t="s">
        <v>64</v>
      </c>
      <c r="D15" s="116" t="s">
        <v>65</v>
      </c>
      <c r="E15" s="116" t="s">
        <v>66</v>
      </c>
      <c r="F15" s="116" t="s">
        <v>27</v>
      </c>
      <c r="G15" s="117">
        <v>1174534.4430573999</v>
      </c>
      <c r="H15" s="117">
        <v>1074670.6649774001</v>
      </c>
      <c r="I15" s="117">
        <v>874859</v>
      </c>
      <c r="J15" s="118"/>
      <c r="K15" s="117">
        <v>1.3425414187399001</v>
      </c>
      <c r="L15" s="117">
        <v>1.2283929924449</v>
      </c>
    </row>
    <row r="16" spans="1:12" x14ac:dyDescent="0.25">
      <c r="A16" s="114" t="s">
        <v>12</v>
      </c>
      <c r="B16" s="114" t="s">
        <v>67</v>
      </c>
      <c r="C16" s="114" t="s">
        <v>68</v>
      </c>
      <c r="D16" s="114" t="s">
        <v>69</v>
      </c>
      <c r="E16" s="114" t="s">
        <v>70</v>
      </c>
      <c r="F16" s="114" t="s">
        <v>45</v>
      </c>
      <c r="G16" s="119">
        <v>991023.36684787995</v>
      </c>
      <c r="H16" s="119">
        <v>904730.36684787995</v>
      </c>
      <c r="I16" s="119">
        <v>761200</v>
      </c>
      <c r="J16" s="115"/>
      <c r="K16" s="119">
        <v>1.3019224472515001</v>
      </c>
      <c r="L16" s="119">
        <v>1.1885580226588</v>
      </c>
    </row>
    <row r="17" spans="1:12" x14ac:dyDescent="0.25">
      <c r="A17" s="116" t="s">
        <v>12</v>
      </c>
      <c r="B17" s="116" t="s">
        <v>71</v>
      </c>
      <c r="C17" s="116" t="s">
        <v>72</v>
      </c>
      <c r="D17" s="116" t="s">
        <v>73</v>
      </c>
      <c r="E17" s="116" t="s">
        <v>74</v>
      </c>
      <c r="F17" s="116" t="s">
        <v>45</v>
      </c>
      <c r="G17" s="118"/>
      <c r="H17" s="117">
        <v>2801974.8043358</v>
      </c>
      <c r="I17" s="117">
        <v>2380056</v>
      </c>
      <c r="J17" s="118"/>
      <c r="K17" s="118"/>
      <c r="L17" s="117">
        <v>1.1772726374236</v>
      </c>
    </row>
    <row r="18" spans="1:12" x14ac:dyDescent="0.25">
      <c r="A18" s="114" t="s">
        <v>12</v>
      </c>
      <c r="B18" s="114" t="s">
        <v>75</v>
      </c>
      <c r="C18" s="114" t="s">
        <v>76</v>
      </c>
      <c r="D18" s="114" t="s">
        <v>77</v>
      </c>
      <c r="E18" s="114" t="s">
        <v>70</v>
      </c>
      <c r="F18" s="114" t="s">
        <v>45</v>
      </c>
      <c r="G18" s="115"/>
      <c r="H18" s="115"/>
      <c r="I18" s="119">
        <v>437392</v>
      </c>
      <c r="J18" s="115"/>
      <c r="K18" s="115"/>
      <c r="L18" s="115"/>
    </row>
    <row r="19" spans="1:12" x14ac:dyDescent="0.25">
      <c r="A19" s="116" t="s">
        <v>12</v>
      </c>
      <c r="B19" s="116" t="s">
        <v>78</v>
      </c>
      <c r="C19" s="116" t="s">
        <v>79</v>
      </c>
      <c r="D19" s="116" t="s">
        <v>80</v>
      </c>
      <c r="E19" s="116" t="s">
        <v>21</v>
      </c>
      <c r="F19" s="116" t="s">
        <v>27</v>
      </c>
      <c r="G19" s="117">
        <v>644122.87401202996</v>
      </c>
      <c r="H19" s="118"/>
      <c r="I19" s="117">
        <v>984124</v>
      </c>
      <c r="J19" s="118"/>
      <c r="K19" s="117">
        <v>0.65451393728028995</v>
      </c>
      <c r="L19" s="118"/>
    </row>
    <row r="20" spans="1:12" x14ac:dyDescent="0.25">
      <c r="A20" s="114" t="s">
        <v>12</v>
      </c>
      <c r="B20" s="114" t="s">
        <v>81</v>
      </c>
      <c r="C20" s="114" t="s">
        <v>82</v>
      </c>
      <c r="D20" s="114" t="s">
        <v>83</v>
      </c>
      <c r="E20" s="114" t="s">
        <v>84</v>
      </c>
      <c r="F20" s="114" t="s">
        <v>27</v>
      </c>
      <c r="G20" s="119">
        <v>1623475.2965621001</v>
      </c>
      <c r="H20" s="119">
        <v>1524454.1365620999</v>
      </c>
      <c r="I20" s="119">
        <v>2085383</v>
      </c>
      <c r="J20" s="115"/>
      <c r="K20" s="119">
        <v>0.77850222072495001</v>
      </c>
      <c r="L20" s="119">
        <v>0.73101878003323995</v>
      </c>
    </row>
    <row r="21" spans="1:12" x14ac:dyDescent="0.25">
      <c r="A21" s="116" t="s">
        <v>12</v>
      </c>
      <c r="B21" s="116" t="s">
        <v>85</v>
      </c>
      <c r="C21" s="116" t="s">
        <v>86</v>
      </c>
      <c r="D21" s="116" t="s">
        <v>87</v>
      </c>
      <c r="E21" s="116" t="s">
        <v>88</v>
      </c>
      <c r="F21" s="116" t="s">
        <v>45</v>
      </c>
      <c r="G21" s="118"/>
      <c r="H21" s="118"/>
      <c r="I21" s="118"/>
      <c r="J21" s="118"/>
      <c r="K21" s="118"/>
      <c r="L21" s="118"/>
    </row>
    <row r="22" spans="1:12" x14ac:dyDescent="0.25">
      <c r="A22" s="114" t="s">
        <v>12</v>
      </c>
      <c r="B22" s="114" t="s">
        <v>89</v>
      </c>
      <c r="C22" s="114" t="s">
        <v>90</v>
      </c>
      <c r="D22" s="114" t="s">
        <v>91</v>
      </c>
      <c r="E22" s="114" t="s">
        <v>21</v>
      </c>
      <c r="F22" s="114" t="s">
        <v>45</v>
      </c>
      <c r="G22" s="115"/>
      <c r="H22" s="115"/>
      <c r="I22" s="119">
        <v>1475529</v>
      </c>
      <c r="J22" s="115"/>
      <c r="K22" s="115"/>
      <c r="L22" s="115"/>
    </row>
    <row r="23" spans="1:12" x14ac:dyDescent="0.25">
      <c r="A23" s="116" t="s">
        <v>12</v>
      </c>
      <c r="B23" s="116" t="s">
        <v>92</v>
      </c>
      <c r="C23" s="116" t="s">
        <v>93</v>
      </c>
      <c r="D23" s="116" t="s">
        <v>94</v>
      </c>
      <c r="E23" s="116" t="s">
        <v>95</v>
      </c>
      <c r="F23" s="116" t="s">
        <v>22</v>
      </c>
      <c r="G23" s="117">
        <v>2499801.4535103999</v>
      </c>
      <c r="H23" s="118"/>
      <c r="I23" s="117">
        <v>1192819.3174796</v>
      </c>
      <c r="J23" s="118"/>
      <c r="K23" s="117">
        <v>2.0957083917724999</v>
      </c>
      <c r="L23" s="118"/>
    </row>
    <row r="24" spans="1:12" x14ac:dyDescent="0.25">
      <c r="A24" s="114" t="s">
        <v>12</v>
      </c>
      <c r="B24" s="114" t="s">
        <v>96</v>
      </c>
      <c r="C24" s="114" t="s">
        <v>97</v>
      </c>
      <c r="D24" s="114" t="s">
        <v>98</v>
      </c>
      <c r="E24" s="114" t="s">
        <v>99</v>
      </c>
      <c r="F24" s="114" t="s">
        <v>45</v>
      </c>
      <c r="G24" s="115"/>
      <c r="H24" s="115"/>
      <c r="I24" s="115"/>
      <c r="J24" s="115"/>
      <c r="K24" s="115"/>
      <c r="L24" s="115"/>
    </row>
    <row r="25" spans="1:12" x14ac:dyDescent="0.25">
      <c r="A25" s="116" t="s">
        <v>12</v>
      </c>
      <c r="B25" s="116" t="s">
        <v>100</v>
      </c>
      <c r="C25" s="116" t="s">
        <v>101</v>
      </c>
      <c r="D25" s="116" t="s">
        <v>102</v>
      </c>
      <c r="E25" s="116" t="s">
        <v>55</v>
      </c>
      <c r="F25" s="116" t="s">
        <v>22</v>
      </c>
      <c r="G25" s="117">
        <v>3053162.7876716</v>
      </c>
      <c r="H25" s="117">
        <v>2981867.1031320002</v>
      </c>
      <c r="I25" s="117">
        <v>2079351</v>
      </c>
      <c r="J25" s="118"/>
      <c r="K25" s="117">
        <v>1.4683248704387</v>
      </c>
      <c r="L25" s="117">
        <v>1.4340374006754999</v>
      </c>
    </row>
    <row r="26" spans="1:12" x14ac:dyDescent="0.25">
      <c r="A26" s="114" t="s">
        <v>12</v>
      </c>
      <c r="B26" s="114" t="s">
        <v>103</v>
      </c>
      <c r="C26" s="114" t="s">
        <v>104</v>
      </c>
      <c r="D26" s="114" t="s">
        <v>105</v>
      </c>
      <c r="E26" s="114" t="s">
        <v>66</v>
      </c>
      <c r="F26" s="114" t="s">
        <v>106</v>
      </c>
      <c r="G26" s="115"/>
      <c r="H26" s="115"/>
      <c r="I26" s="115"/>
      <c r="J26" s="115"/>
      <c r="K26" s="115"/>
      <c r="L26" s="115"/>
    </row>
    <row r="27" spans="1:12" x14ac:dyDescent="0.25">
      <c r="A27" s="116" t="s">
        <v>12</v>
      </c>
      <c r="B27" s="116" t="s">
        <v>107</v>
      </c>
      <c r="C27" s="116" t="s">
        <v>108</v>
      </c>
      <c r="D27" s="116" t="s">
        <v>109</v>
      </c>
      <c r="E27" s="116" t="s">
        <v>110</v>
      </c>
      <c r="F27" s="116" t="s">
        <v>35</v>
      </c>
      <c r="G27" s="118"/>
      <c r="H27" s="118"/>
      <c r="I27" s="117">
        <v>114779</v>
      </c>
      <c r="J27" s="118"/>
      <c r="K27" s="118"/>
      <c r="L27" s="118"/>
    </row>
    <row r="28" spans="1:12" x14ac:dyDescent="0.25">
      <c r="A28" s="114" t="s">
        <v>12</v>
      </c>
      <c r="B28" s="114" t="s">
        <v>111</v>
      </c>
      <c r="C28" s="114" t="s">
        <v>112</v>
      </c>
      <c r="D28" s="114" t="s">
        <v>113</v>
      </c>
      <c r="E28" s="114" t="s">
        <v>114</v>
      </c>
      <c r="F28" s="114" t="s">
        <v>106</v>
      </c>
      <c r="G28" s="115"/>
      <c r="H28" s="115"/>
      <c r="I28" s="115"/>
      <c r="J28" s="115"/>
      <c r="K28" s="115"/>
      <c r="L28" s="115"/>
    </row>
    <row r="29" spans="1:12" x14ac:dyDescent="0.25">
      <c r="A29" s="116" t="s">
        <v>12</v>
      </c>
      <c r="B29" s="116" t="s">
        <v>115</v>
      </c>
      <c r="C29" s="116" t="s">
        <v>116</v>
      </c>
      <c r="D29" s="116" t="s">
        <v>117</v>
      </c>
      <c r="E29" s="116" t="s">
        <v>66</v>
      </c>
      <c r="F29" s="116" t="s">
        <v>45</v>
      </c>
      <c r="G29" s="117">
        <v>3024473.7734027999</v>
      </c>
      <c r="H29" s="117">
        <v>2744018.7026664</v>
      </c>
      <c r="I29" s="117">
        <v>2528995</v>
      </c>
      <c r="J29" s="118"/>
      <c r="K29" s="117">
        <v>1.1959192380384001</v>
      </c>
      <c r="L29" s="117">
        <v>1.0850233799064</v>
      </c>
    </row>
    <row r="30" spans="1:12" x14ac:dyDescent="0.25">
      <c r="A30" s="114" t="s">
        <v>12</v>
      </c>
      <c r="B30" s="114" t="s">
        <v>118</v>
      </c>
      <c r="C30" s="114" t="s">
        <v>119</v>
      </c>
      <c r="D30" s="114" t="s">
        <v>120</v>
      </c>
      <c r="E30" s="114" t="s">
        <v>66</v>
      </c>
      <c r="F30" s="114" t="s">
        <v>45</v>
      </c>
      <c r="G30" s="119">
        <v>1444255.9767173</v>
      </c>
      <c r="H30" s="119">
        <v>1283490.1867173</v>
      </c>
      <c r="I30" s="119">
        <v>1251836</v>
      </c>
      <c r="J30" s="115"/>
      <c r="K30" s="119">
        <v>1.1537102118147</v>
      </c>
      <c r="L30" s="119">
        <v>1.0252862089899999</v>
      </c>
    </row>
    <row r="31" spans="1:12" x14ac:dyDescent="0.25">
      <c r="A31" s="116" t="s">
        <v>12</v>
      </c>
      <c r="B31" s="116" t="s">
        <v>121</v>
      </c>
      <c r="C31" s="116" t="s">
        <v>122</v>
      </c>
      <c r="D31" s="116" t="s">
        <v>123</v>
      </c>
      <c r="E31" s="116" t="s">
        <v>110</v>
      </c>
      <c r="F31" s="116" t="s">
        <v>45</v>
      </c>
      <c r="G31" s="117">
        <v>3651591.7099366998</v>
      </c>
      <c r="H31" s="118"/>
      <c r="I31" s="117">
        <v>3127352</v>
      </c>
      <c r="J31" s="118"/>
      <c r="K31" s="117">
        <v>1.1676305417288</v>
      </c>
      <c r="L31" s="118"/>
    </row>
    <row r="32" spans="1:12" x14ac:dyDescent="0.25">
      <c r="A32" s="114" t="s">
        <v>12</v>
      </c>
      <c r="B32" s="114" t="s">
        <v>124</v>
      </c>
      <c r="C32" s="114" t="s">
        <v>125</v>
      </c>
      <c r="D32" s="114" t="s">
        <v>126</v>
      </c>
      <c r="E32" s="114" t="s">
        <v>127</v>
      </c>
      <c r="F32" s="114" t="s">
        <v>45</v>
      </c>
      <c r="G32" s="115"/>
      <c r="H32" s="115"/>
      <c r="I32" s="115"/>
      <c r="J32" s="115"/>
      <c r="K32" s="115"/>
      <c r="L32" s="115"/>
    </row>
    <row r="33" spans="1:12" x14ac:dyDescent="0.25">
      <c r="A33" s="116" t="s">
        <v>12</v>
      </c>
      <c r="B33" s="116" t="s">
        <v>128</v>
      </c>
      <c r="C33" s="116" t="s">
        <v>129</v>
      </c>
      <c r="D33" s="116" t="s">
        <v>130</v>
      </c>
      <c r="E33" s="116" t="s">
        <v>131</v>
      </c>
      <c r="F33" s="116" t="s">
        <v>17</v>
      </c>
      <c r="G33" s="117">
        <v>913221.45443536004</v>
      </c>
      <c r="H33" s="117">
        <v>839478.30443536001</v>
      </c>
      <c r="I33" s="117">
        <v>705740</v>
      </c>
      <c r="J33" s="118"/>
      <c r="K33" s="117">
        <v>1.2939913487054</v>
      </c>
      <c r="L33" s="117">
        <v>1.1895008139476</v>
      </c>
    </row>
    <row r="34" spans="1:12" x14ac:dyDescent="0.25">
      <c r="A34" s="114" t="s">
        <v>12</v>
      </c>
      <c r="B34" s="114" t="s">
        <v>132</v>
      </c>
      <c r="C34" s="114" t="s">
        <v>133</v>
      </c>
      <c r="D34" s="114" t="s">
        <v>134</v>
      </c>
      <c r="E34" s="114" t="s">
        <v>34</v>
      </c>
      <c r="F34" s="114" t="s">
        <v>45</v>
      </c>
      <c r="G34" s="119">
        <v>650546.95880330005</v>
      </c>
      <c r="H34" s="119">
        <v>608491.40500661999</v>
      </c>
      <c r="I34" s="119">
        <v>702497</v>
      </c>
      <c r="J34" s="115"/>
      <c r="K34" s="119">
        <v>0.92604944761800001</v>
      </c>
      <c r="L34" s="119">
        <v>0.86618363495733997</v>
      </c>
    </row>
    <row r="35" spans="1:12" x14ac:dyDescent="0.25">
      <c r="A35" s="116" t="s">
        <v>12</v>
      </c>
      <c r="B35" s="116" t="s">
        <v>135</v>
      </c>
      <c r="C35" s="116" t="s">
        <v>136</v>
      </c>
      <c r="D35" s="116" t="s">
        <v>137</v>
      </c>
      <c r="E35" s="116" t="s">
        <v>127</v>
      </c>
      <c r="F35" s="116" t="s">
        <v>45</v>
      </c>
      <c r="G35" s="118"/>
      <c r="H35" s="118"/>
      <c r="I35" s="118"/>
      <c r="J35" s="118"/>
      <c r="K35" s="118"/>
      <c r="L35" s="118"/>
    </row>
    <row r="36" spans="1:12" x14ac:dyDescent="0.25">
      <c r="A36" s="114" t="s">
        <v>12</v>
      </c>
      <c r="B36" s="114" t="s">
        <v>138</v>
      </c>
      <c r="C36" s="114" t="s">
        <v>139</v>
      </c>
      <c r="D36" s="114" t="s">
        <v>140</v>
      </c>
      <c r="E36" s="114" t="s">
        <v>141</v>
      </c>
      <c r="F36" s="114" t="s">
        <v>17</v>
      </c>
      <c r="G36" s="119">
        <v>793802.77306218003</v>
      </c>
      <c r="H36" s="119">
        <v>789431.25306218001</v>
      </c>
      <c r="I36" s="119">
        <v>921479</v>
      </c>
      <c r="J36" s="115"/>
      <c r="K36" s="119">
        <v>0.86144423591008001</v>
      </c>
      <c r="L36" s="119">
        <v>0.85670021027303001</v>
      </c>
    </row>
    <row r="37" spans="1:12" x14ac:dyDescent="0.25">
      <c r="A37" s="116" t="s">
        <v>12</v>
      </c>
      <c r="B37" s="116" t="s">
        <v>142</v>
      </c>
      <c r="C37" s="116" t="s">
        <v>143</v>
      </c>
      <c r="D37" s="116" t="s">
        <v>144</v>
      </c>
      <c r="E37" s="116" t="s">
        <v>145</v>
      </c>
      <c r="F37" s="116" t="s">
        <v>17</v>
      </c>
      <c r="G37" s="117">
        <v>492783.47312222002</v>
      </c>
      <c r="H37" s="117">
        <v>492783.47312222002</v>
      </c>
      <c r="I37" s="117">
        <v>471550</v>
      </c>
      <c r="J37" s="118"/>
      <c r="K37" s="117">
        <v>1.0450291021572</v>
      </c>
      <c r="L37" s="117">
        <v>1.0450291021572</v>
      </c>
    </row>
    <row r="38" spans="1:12" x14ac:dyDescent="0.25">
      <c r="A38" s="114" t="s">
        <v>12</v>
      </c>
      <c r="B38" s="114" t="s">
        <v>146</v>
      </c>
      <c r="C38" s="114" t="s">
        <v>147</v>
      </c>
      <c r="D38" s="114" t="s">
        <v>148</v>
      </c>
      <c r="E38" s="114" t="s">
        <v>66</v>
      </c>
      <c r="F38" s="114" t="s">
        <v>106</v>
      </c>
      <c r="G38" s="115"/>
      <c r="H38" s="115"/>
      <c r="I38" s="115"/>
      <c r="J38" s="115"/>
      <c r="K38" s="115"/>
      <c r="L38" s="115"/>
    </row>
    <row r="39" spans="1:12" x14ac:dyDescent="0.25">
      <c r="A39" s="116" t="s">
        <v>12</v>
      </c>
      <c r="B39" s="116" t="s">
        <v>149</v>
      </c>
      <c r="C39" s="116" t="s">
        <v>150</v>
      </c>
      <c r="D39" s="116" t="s">
        <v>151</v>
      </c>
      <c r="E39" s="116" t="s">
        <v>152</v>
      </c>
      <c r="F39" s="116" t="s">
        <v>27</v>
      </c>
      <c r="G39" s="118"/>
      <c r="H39" s="118"/>
      <c r="I39" s="118"/>
      <c r="J39" s="118"/>
      <c r="K39" s="118"/>
      <c r="L39" s="118"/>
    </row>
    <row r="40" spans="1:12" x14ac:dyDescent="0.25">
      <c r="A40" s="114" t="s">
        <v>12</v>
      </c>
      <c r="B40" s="114" t="s">
        <v>153</v>
      </c>
      <c r="C40" s="114" t="s">
        <v>154</v>
      </c>
      <c r="D40" s="114" t="s">
        <v>155</v>
      </c>
      <c r="E40" s="114" t="s">
        <v>156</v>
      </c>
      <c r="F40" s="114" t="s">
        <v>17</v>
      </c>
      <c r="G40" s="115"/>
      <c r="H40" s="119">
        <v>756450.19820632006</v>
      </c>
      <c r="I40" s="119">
        <v>860711</v>
      </c>
      <c r="J40" s="115"/>
      <c r="K40" s="115"/>
      <c r="L40" s="119">
        <v>0.87886665583027002</v>
      </c>
    </row>
    <row r="41" spans="1:12" x14ac:dyDescent="0.25">
      <c r="A41" s="116" t="s">
        <v>12</v>
      </c>
      <c r="B41" s="116" t="s">
        <v>157</v>
      </c>
      <c r="C41" s="116" t="s">
        <v>158</v>
      </c>
      <c r="D41" s="116" t="s">
        <v>159</v>
      </c>
      <c r="E41" s="116" t="s">
        <v>70</v>
      </c>
      <c r="F41" s="116" t="s">
        <v>45</v>
      </c>
      <c r="G41" s="117">
        <v>1945907.1650665</v>
      </c>
      <c r="H41" s="117">
        <v>1916446.4068272</v>
      </c>
      <c r="I41" s="117">
        <v>1621641</v>
      </c>
      <c r="J41" s="118"/>
      <c r="K41" s="117">
        <v>1.1999617455814999</v>
      </c>
      <c r="L41" s="117">
        <v>1.1817944950992001</v>
      </c>
    </row>
    <row r="42" spans="1:12" x14ac:dyDescent="0.25">
      <c r="A42" s="114" t="s">
        <v>12</v>
      </c>
      <c r="B42" s="114" t="s">
        <v>160</v>
      </c>
      <c r="C42" s="114" t="s">
        <v>161</v>
      </c>
      <c r="D42" s="114" t="s">
        <v>162</v>
      </c>
      <c r="E42" s="114" t="s">
        <v>70</v>
      </c>
      <c r="F42" s="114" t="s">
        <v>45</v>
      </c>
      <c r="G42" s="119">
        <v>1387890.8785758</v>
      </c>
      <c r="H42" s="119">
        <v>1357256.1044858</v>
      </c>
      <c r="I42" s="119">
        <v>1116463</v>
      </c>
      <c r="J42" s="115"/>
      <c r="K42" s="119">
        <v>1.2431140831140999</v>
      </c>
      <c r="L42" s="119">
        <v>1.2156749524935999</v>
      </c>
    </row>
    <row r="43" spans="1:12" x14ac:dyDescent="0.25">
      <c r="A43" s="116" t="s">
        <v>12</v>
      </c>
      <c r="B43" s="116" t="s">
        <v>163</v>
      </c>
      <c r="C43" s="116" t="s">
        <v>164</v>
      </c>
      <c r="D43" s="116" t="s">
        <v>165</v>
      </c>
      <c r="E43" s="116" t="s">
        <v>95</v>
      </c>
      <c r="F43" s="116" t="s">
        <v>27</v>
      </c>
      <c r="G43" s="117">
        <v>5505576.2199999997</v>
      </c>
      <c r="H43" s="117">
        <v>4683421.72</v>
      </c>
      <c r="I43" s="117">
        <v>3270240.54</v>
      </c>
      <c r="J43" s="118"/>
      <c r="K43" s="117">
        <v>1.6835386121169</v>
      </c>
      <c r="L43" s="117">
        <v>1.4321337108737999</v>
      </c>
    </row>
    <row r="44" spans="1:12" x14ac:dyDescent="0.25">
      <c r="A44" s="114" t="s">
        <v>12</v>
      </c>
      <c r="B44" s="114" t="s">
        <v>166</v>
      </c>
      <c r="C44" s="114" t="s">
        <v>167</v>
      </c>
      <c r="D44" s="114" t="s">
        <v>168</v>
      </c>
      <c r="E44" s="114" t="s">
        <v>169</v>
      </c>
      <c r="F44" s="114" t="s">
        <v>45</v>
      </c>
      <c r="G44" s="119">
        <v>3852824.4485770999</v>
      </c>
      <c r="H44" s="119">
        <v>3641442.4485770999</v>
      </c>
      <c r="I44" s="119">
        <v>3178771</v>
      </c>
      <c r="J44" s="115"/>
      <c r="K44" s="119">
        <v>1.2120484453196001</v>
      </c>
      <c r="L44" s="119">
        <v>1.1455504182519001</v>
      </c>
    </row>
    <row r="45" spans="1:12" x14ac:dyDescent="0.25">
      <c r="A45" s="116" t="s">
        <v>12</v>
      </c>
      <c r="B45" s="116" t="s">
        <v>170</v>
      </c>
      <c r="C45" s="116" t="s">
        <v>171</v>
      </c>
      <c r="D45" s="116" t="s">
        <v>172</v>
      </c>
      <c r="E45" s="116" t="s">
        <v>169</v>
      </c>
      <c r="F45" s="116" t="s">
        <v>106</v>
      </c>
      <c r="G45" s="117">
        <v>9767.7405528395993</v>
      </c>
      <c r="H45" s="118"/>
      <c r="I45" s="117">
        <v>8269</v>
      </c>
      <c r="J45" s="118"/>
      <c r="K45" s="117">
        <v>1.1812481016858001</v>
      </c>
      <c r="L45" s="118"/>
    </row>
    <row r="46" spans="1:12" x14ac:dyDescent="0.25">
      <c r="A46" s="114" t="s">
        <v>12</v>
      </c>
      <c r="B46" s="114" t="s">
        <v>173</v>
      </c>
      <c r="C46" s="114" t="s">
        <v>174</v>
      </c>
      <c r="D46" s="114" t="s">
        <v>175</v>
      </c>
      <c r="E46" s="114" t="s">
        <v>16</v>
      </c>
      <c r="F46" s="114" t="s">
        <v>62</v>
      </c>
      <c r="G46" s="119">
        <v>1848537.1363737001</v>
      </c>
      <c r="H46" s="115"/>
      <c r="I46" s="119">
        <v>1175117</v>
      </c>
      <c r="J46" s="115"/>
      <c r="K46" s="119">
        <v>1.5730664575303002</v>
      </c>
      <c r="L46" s="115"/>
    </row>
    <row r="47" spans="1:12" x14ac:dyDescent="0.25">
      <c r="A47" s="116" t="s">
        <v>12</v>
      </c>
      <c r="B47" s="116" t="s">
        <v>176</v>
      </c>
      <c r="C47" s="116" t="s">
        <v>177</v>
      </c>
      <c r="D47" s="116" t="s">
        <v>178</v>
      </c>
      <c r="E47" s="116" t="s">
        <v>66</v>
      </c>
      <c r="F47" s="116" t="s">
        <v>27</v>
      </c>
      <c r="G47" s="117">
        <v>862154.75357974996</v>
      </c>
      <c r="H47" s="117">
        <v>844786.56438194995</v>
      </c>
      <c r="I47" s="117">
        <v>708258</v>
      </c>
      <c r="J47" s="118"/>
      <c r="K47" s="117">
        <v>1.2172891143902</v>
      </c>
      <c r="L47" s="117">
        <v>1.1927667098457999</v>
      </c>
    </row>
    <row r="48" spans="1:12" x14ac:dyDescent="0.25">
      <c r="A48" s="114" t="s">
        <v>12</v>
      </c>
      <c r="B48" s="114" t="s">
        <v>179</v>
      </c>
      <c r="C48" s="114" t="s">
        <v>180</v>
      </c>
      <c r="D48" s="114" t="s">
        <v>181</v>
      </c>
      <c r="E48" s="114" t="s">
        <v>34</v>
      </c>
      <c r="F48" s="114" t="s">
        <v>35</v>
      </c>
      <c r="G48" s="119">
        <v>429329.58016900998</v>
      </c>
      <c r="H48" s="119">
        <v>417507.58016900998</v>
      </c>
      <c r="I48" s="119">
        <v>270634</v>
      </c>
      <c r="J48" s="115"/>
      <c r="K48" s="119">
        <v>1.5863844903782001</v>
      </c>
      <c r="L48" s="119">
        <v>1.5427018784372999</v>
      </c>
    </row>
    <row r="49" spans="1:12" x14ac:dyDescent="0.25">
      <c r="A49" s="116" t="s">
        <v>12</v>
      </c>
      <c r="B49" s="116" t="s">
        <v>182</v>
      </c>
      <c r="C49" s="116" t="s">
        <v>183</v>
      </c>
      <c r="D49" s="116" t="s">
        <v>184</v>
      </c>
      <c r="E49" s="116" t="s">
        <v>66</v>
      </c>
      <c r="F49" s="116" t="s">
        <v>106</v>
      </c>
      <c r="G49" s="118"/>
      <c r="H49" s="118"/>
      <c r="I49" s="118"/>
      <c r="J49" s="118"/>
      <c r="K49" s="118"/>
      <c r="L49" s="118"/>
    </row>
    <row r="50" spans="1:12" x14ac:dyDescent="0.25">
      <c r="A50" s="114" t="s">
        <v>12</v>
      </c>
      <c r="B50" s="114" t="s">
        <v>185</v>
      </c>
      <c r="C50" s="114" t="s">
        <v>186</v>
      </c>
      <c r="D50" s="114" t="s">
        <v>187</v>
      </c>
      <c r="E50" s="114" t="s">
        <v>34</v>
      </c>
      <c r="F50" s="114" t="s">
        <v>188</v>
      </c>
      <c r="G50" s="115"/>
      <c r="H50" s="115"/>
      <c r="I50" s="115"/>
      <c r="J50" s="115"/>
      <c r="K50" s="115"/>
      <c r="L50" s="115"/>
    </row>
    <row r="51" spans="1:12" x14ac:dyDescent="0.25">
      <c r="A51" s="116" t="s">
        <v>12</v>
      </c>
      <c r="B51" s="116" t="s">
        <v>189</v>
      </c>
      <c r="C51" s="116" t="s">
        <v>190</v>
      </c>
      <c r="D51" s="116" t="s">
        <v>191</v>
      </c>
      <c r="E51" s="116" t="s">
        <v>55</v>
      </c>
      <c r="F51" s="116" t="s">
        <v>106</v>
      </c>
      <c r="G51" s="118"/>
      <c r="H51" s="118"/>
      <c r="I51" s="117">
        <v>1425</v>
      </c>
      <c r="J51" s="118"/>
      <c r="K51" s="118"/>
      <c r="L51" s="118"/>
    </row>
    <row r="52" spans="1:12" x14ac:dyDescent="0.25">
      <c r="A52" s="114" t="s">
        <v>12</v>
      </c>
      <c r="B52" s="114" t="s">
        <v>192</v>
      </c>
      <c r="C52" s="114" t="s">
        <v>193</v>
      </c>
      <c r="D52" s="114" t="s">
        <v>194</v>
      </c>
      <c r="E52" s="114" t="s">
        <v>114</v>
      </c>
      <c r="F52" s="114" t="s">
        <v>106</v>
      </c>
      <c r="G52" s="115"/>
      <c r="H52" s="115"/>
      <c r="I52" s="115"/>
      <c r="J52" s="115"/>
      <c r="K52" s="115"/>
      <c r="L52" s="115"/>
    </row>
    <row r="53" spans="1:12" x14ac:dyDescent="0.25">
      <c r="A53" s="116" t="s">
        <v>12</v>
      </c>
      <c r="B53" s="116" t="s">
        <v>195</v>
      </c>
      <c r="C53" s="116" t="s">
        <v>196</v>
      </c>
      <c r="D53" s="116" t="s">
        <v>197</v>
      </c>
      <c r="E53" s="116" t="s">
        <v>55</v>
      </c>
      <c r="F53" s="116" t="s">
        <v>106</v>
      </c>
      <c r="G53" s="118"/>
      <c r="H53" s="118"/>
      <c r="I53" s="117">
        <v>10398</v>
      </c>
      <c r="J53" s="118"/>
      <c r="K53" s="118"/>
      <c r="L53" s="118"/>
    </row>
    <row r="54" spans="1:12" x14ac:dyDescent="0.25">
      <c r="A54" s="114" t="s">
        <v>12</v>
      </c>
      <c r="B54" s="114" t="s">
        <v>198</v>
      </c>
      <c r="C54" s="114" t="s">
        <v>199</v>
      </c>
      <c r="D54" s="114" t="s">
        <v>200</v>
      </c>
      <c r="E54" s="114" t="s">
        <v>55</v>
      </c>
      <c r="F54" s="114" t="s">
        <v>188</v>
      </c>
      <c r="G54" s="115"/>
      <c r="H54" s="115"/>
      <c r="I54" s="115"/>
      <c r="J54" s="115"/>
      <c r="K54" s="115"/>
      <c r="L54" s="115"/>
    </row>
    <row r="55" spans="1:12" x14ac:dyDescent="0.25">
      <c r="A55" s="116" t="s">
        <v>12</v>
      </c>
      <c r="B55" s="116" t="s">
        <v>201</v>
      </c>
      <c r="C55" s="116" t="s">
        <v>202</v>
      </c>
      <c r="D55" s="116" t="s">
        <v>203</v>
      </c>
      <c r="E55" s="116" t="s">
        <v>55</v>
      </c>
      <c r="F55" s="116" t="s">
        <v>45</v>
      </c>
      <c r="G55" s="117">
        <v>1024795.6157547</v>
      </c>
      <c r="H55" s="117">
        <v>958578.69575472001</v>
      </c>
      <c r="I55" s="117">
        <v>994969</v>
      </c>
      <c r="J55" s="118"/>
      <c r="K55" s="117">
        <v>1.0299774322162001</v>
      </c>
      <c r="L55" s="117">
        <v>0.96342569040313997</v>
      </c>
    </row>
    <row r="56" spans="1:12" x14ac:dyDescent="0.25">
      <c r="A56" s="114" t="s">
        <v>12</v>
      </c>
      <c r="B56" s="114" t="s">
        <v>204</v>
      </c>
      <c r="C56" s="114" t="s">
        <v>205</v>
      </c>
      <c r="D56" s="114" t="s">
        <v>206</v>
      </c>
      <c r="E56" s="114" t="s">
        <v>66</v>
      </c>
      <c r="F56" s="114" t="s">
        <v>17</v>
      </c>
      <c r="G56" s="119">
        <v>858064.57851242996</v>
      </c>
      <c r="H56" s="119">
        <v>843933.92696545995</v>
      </c>
      <c r="I56" s="119">
        <v>816925.5</v>
      </c>
      <c r="J56" s="115"/>
      <c r="K56" s="119">
        <v>1.0503584213156001</v>
      </c>
      <c r="L56" s="119">
        <v>1.0330610648895999</v>
      </c>
    </row>
    <row r="57" spans="1:12" x14ac:dyDescent="0.25">
      <c r="A57" s="116" t="s">
        <v>12</v>
      </c>
      <c r="B57" s="116" t="s">
        <v>207</v>
      </c>
      <c r="C57" s="116" t="s">
        <v>208</v>
      </c>
      <c r="D57" s="116" t="s">
        <v>209</v>
      </c>
      <c r="E57" s="116" t="s">
        <v>34</v>
      </c>
      <c r="F57" s="116" t="s">
        <v>35</v>
      </c>
      <c r="G57" s="117">
        <v>716182.42479902995</v>
      </c>
      <c r="H57" s="117">
        <v>664748.97479902999</v>
      </c>
      <c r="I57" s="117">
        <v>507196</v>
      </c>
      <c r="J57" s="118"/>
      <c r="K57" s="117">
        <v>1.412042730619</v>
      </c>
      <c r="L57" s="117">
        <v>1.3106352865540001</v>
      </c>
    </row>
    <row r="58" spans="1:12" x14ac:dyDescent="0.25">
      <c r="A58" s="114" t="s">
        <v>12</v>
      </c>
      <c r="B58" s="114" t="s">
        <v>210</v>
      </c>
      <c r="C58" s="114" t="s">
        <v>211</v>
      </c>
      <c r="D58" s="114" t="s">
        <v>212</v>
      </c>
      <c r="E58" s="114" t="s">
        <v>34</v>
      </c>
      <c r="F58" s="114" t="s">
        <v>35</v>
      </c>
      <c r="G58" s="119">
        <v>640469.83935602999</v>
      </c>
      <c r="H58" s="119">
        <v>561506.08935602999</v>
      </c>
      <c r="I58" s="119">
        <v>541315</v>
      </c>
      <c r="J58" s="115"/>
      <c r="K58" s="119">
        <v>1.1831740102455</v>
      </c>
      <c r="L58" s="119">
        <v>1.0373000736282001</v>
      </c>
    </row>
    <row r="59" spans="1:12" x14ac:dyDescent="0.25">
      <c r="A59" s="116" t="s">
        <v>12</v>
      </c>
      <c r="B59" s="116" t="s">
        <v>213</v>
      </c>
      <c r="C59" s="116" t="s">
        <v>214</v>
      </c>
      <c r="D59" s="116" t="s">
        <v>215</v>
      </c>
      <c r="E59" s="116" t="s">
        <v>34</v>
      </c>
      <c r="F59" s="116" t="s">
        <v>17</v>
      </c>
      <c r="G59" s="117">
        <v>654213.43020993005</v>
      </c>
      <c r="H59" s="117">
        <v>573100.75020993</v>
      </c>
      <c r="I59" s="117">
        <v>427777</v>
      </c>
      <c r="J59" s="118"/>
      <c r="K59" s="117">
        <v>1.5293328771999</v>
      </c>
      <c r="L59" s="117">
        <v>1.3397184753035001</v>
      </c>
    </row>
    <row r="60" spans="1:12" x14ac:dyDescent="0.25">
      <c r="A60" s="114" t="s">
        <v>12</v>
      </c>
      <c r="B60" s="114" t="s">
        <v>216</v>
      </c>
      <c r="C60" s="114" t="s">
        <v>217</v>
      </c>
      <c r="D60" s="114" t="s">
        <v>218</v>
      </c>
      <c r="E60" s="114" t="s">
        <v>70</v>
      </c>
      <c r="F60" s="114" t="s">
        <v>45</v>
      </c>
      <c r="G60" s="115"/>
      <c r="H60" s="119">
        <v>975855.57821217005</v>
      </c>
      <c r="I60" s="119">
        <v>1195462</v>
      </c>
      <c r="J60" s="115"/>
      <c r="K60" s="115"/>
      <c r="L60" s="119">
        <v>0.81629995617774997</v>
      </c>
    </row>
    <row r="61" spans="1:12" x14ac:dyDescent="0.25">
      <c r="A61" s="116" t="s">
        <v>12</v>
      </c>
      <c r="B61" s="116" t="s">
        <v>219</v>
      </c>
      <c r="C61" s="116" t="s">
        <v>220</v>
      </c>
      <c r="D61" s="116" t="s">
        <v>221</v>
      </c>
      <c r="E61" s="116" t="s">
        <v>16</v>
      </c>
      <c r="F61" s="116" t="s">
        <v>45</v>
      </c>
      <c r="G61" s="117">
        <v>842137.79440348002</v>
      </c>
      <c r="H61" s="117">
        <v>842137.79440348002</v>
      </c>
      <c r="I61" s="117">
        <v>857603</v>
      </c>
      <c r="J61" s="118"/>
      <c r="K61" s="117">
        <v>0.98196694088462999</v>
      </c>
      <c r="L61" s="117">
        <v>0.98196694088462999</v>
      </c>
    </row>
    <row r="62" spans="1:12" x14ac:dyDescent="0.25">
      <c r="A62" s="114" t="s">
        <v>12</v>
      </c>
      <c r="B62" s="114" t="s">
        <v>222</v>
      </c>
      <c r="C62" s="114" t="s">
        <v>223</v>
      </c>
      <c r="D62" s="114" t="s">
        <v>224</v>
      </c>
      <c r="E62" s="114" t="s">
        <v>70</v>
      </c>
      <c r="F62" s="114" t="s">
        <v>45</v>
      </c>
      <c r="G62" s="115"/>
      <c r="H62" s="119">
        <v>1519648.1804648</v>
      </c>
      <c r="I62" s="119">
        <v>1022150</v>
      </c>
      <c r="J62" s="115"/>
      <c r="K62" s="115"/>
      <c r="L62" s="119">
        <v>1.4867173902702999</v>
      </c>
    </row>
    <row r="63" spans="1:12" x14ac:dyDescent="0.25">
      <c r="A63" s="116" t="s">
        <v>12</v>
      </c>
      <c r="B63" s="116" t="s">
        <v>225</v>
      </c>
      <c r="C63" s="116" t="s">
        <v>226</v>
      </c>
      <c r="D63" s="116" t="s">
        <v>227</v>
      </c>
      <c r="E63" s="116" t="s">
        <v>228</v>
      </c>
      <c r="F63" s="116" t="s">
        <v>17</v>
      </c>
      <c r="G63" s="117">
        <v>912205.84407126997</v>
      </c>
      <c r="H63" s="117">
        <v>854000.84407126997</v>
      </c>
      <c r="I63" s="117">
        <v>880445</v>
      </c>
      <c r="J63" s="118"/>
      <c r="K63" s="117">
        <v>1.0360736264857999</v>
      </c>
      <c r="L63" s="117">
        <v>0.96996501095612997</v>
      </c>
    </row>
    <row r="64" spans="1:12" x14ac:dyDescent="0.25">
      <c r="A64" s="114" t="s">
        <v>12</v>
      </c>
      <c r="B64" s="114" t="s">
        <v>229</v>
      </c>
      <c r="C64" s="114" t="s">
        <v>230</v>
      </c>
      <c r="D64" s="114" t="s">
        <v>231</v>
      </c>
      <c r="E64" s="114" t="s">
        <v>228</v>
      </c>
      <c r="F64" s="114" t="s">
        <v>17</v>
      </c>
      <c r="G64" s="119">
        <v>1326917.9967322</v>
      </c>
      <c r="H64" s="115"/>
      <c r="I64" s="119">
        <v>1087047</v>
      </c>
      <c r="J64" s="115"/>
      <c r="K64" s="119">
        <v>1.2206629490097001</v>
      </c>
      <c r="L64" s="115"/>
    </row>
    <row r="65" spans="1:12" x14ac:dyDescent="0.25">
      <c r="A65" s="116" t="s">
        <v>12</v>
      </c>
      <c r="B65" s="116" t="s">
        <v>232</v>
      </c>
      <c r="C65" s="116" t="s">
        <v>233</v>
      </c>
      <c r="D65" s="116" t="s">
        <v>234</v>
      </c>
      <c r="E65" s="116" t="s">
        <v>70</v>
      </c>
      <c r="F65" s="116" t="s">
        <v>27</v>
      </c>
      <c r="G65" s="117">
        <v>874216.22563771997</v>
      </c>
      <c r="H65" s="117">
        <v>822189.77828764997</v>
      </c>
      <c r="I65" s="117">
        <v>663551</v>
      </c>
      <c r="J65" s="118"/>
      <c r="K65" s="117">
        <v>1.3174815886612001</v>
      </c>
      <c r="L65" s="117">
        <v>1.2390754867186999</v>
      </c>
    </row>
    <row r="66" spans="1:12" x14ac:dyDescent="0.25">
      <c r="A66" s="114" t="s">
        <v>12</v>
      </c>
      <c r="B66" s="114" t="s">
        <v>235</v>
      </c>
      <c r="C66" s="114" t="s">
        <v>236</v>
      </c>
      <c r="D66" s="114" t="s">
        <v>237</v>
      </c>
      <c r="E66" s="114" t="s">
        <v>66</v>
      </c>
      <c r="F66" s="114" t="s">
        <v>17</v>
      </c>
      <c r="G66" s="119">
        <v>96145.605327551006</v>
      </c>
      <c r="H66" s="119">
        <v>93136.921633182996</v>
      </c>
      <c r="I66" s="119">
        <v>91776</v>
      </c>
      <c r="J66" s="115"/>
      <c r="K66" s="119">
        <v>1.0476116340607</v>
      </c>
      <c r="L66" s="119">
        <v>1.0148287311844</v>
      </c>
    </row>
    <row r="67" spans="1:12" x14ac:dyDescent="0.25">
      <c r="A67" s="116" t="s">
        <v>12</v>
      </c>
      <c r="B67" s="116" t="s">
        <v>238</v>
      </c>
      <c r="C67" s="116" t="s">
        <v>239</v>
      </c>
      <c r="D67" s="116" t="s">
        <v>240</v>
      </c>
      <c r="E67" s="116" t="s">
        <v>55</v>
      </c>
      <c r="F67" s="116" t="s">
        <v>45</v>
      </c>
      <c r="G67" s="117">
        <v>2440636.7985447999</v>
      </c>
      <c r="H67" s="117">
        <v>2399538.6892889999</v>
      </c>
      <c r="I67" s="117">
        <v>2202086</v>
      </c>
      <c r="J67" s="118"/>
      <c r="K67" s="117">
        <v>1.1083294651275</v>
      </c>
      <c r="L67" s="117">
        <v>1.0896662025410999</v>
      </c>
    </row>
    <row r="68" spans="1:12" x14ac:dyDescent="0.25">
      <c r="A68" s="114" t="s">
        <v>12</v>
      </c>
      <c r="B68" s="114" t="s">
        <v>241</v>
      </c>
      <c r="C68" s="114" t="s">
        <v>242</v>
      </c>
      <c r="D68" s="114" t="s">
        <v>243</v>
      </c>
      <c r="E68" s="114" t="s">
        <v>244</v>
      </c>
      <c r="F68" s="114" t="s">
        <v>45</v>
      </c>
      <c r="G68" s="119">
        <v>2457042.6575952</v>
      </c>
      <c r="H68" s="119">
        <v>2457042.6575952</v>
      </c>
      <c r="I68" s="119">
        <v>2257025.1198871001</v>
      </c>
      <c r="J68" s="115"/>
      <c r="K68" s="119">
        <v>1.0886199874097999</v>
      </c>
      <c r="L68" s="119">
        <v>1.0886199874097999</v>
      </c>
    </row>
    <row r="69" spans="1:12" x14ac:dyDescent="0.25">
      <c r="A69" s="116" t="s">
        <v>12</v>
      </c>
      <c r="B69" s="116" t="s">
        <v>245</v>
      </c>
      <c r="C69" s="116" t="s">
        <v>246</v>
      </c>
      <c r="D69" s="116" t="s">
        <v>247</v>
      </c>
      <c r="E69" s="116" t="s">
        <v>70</v>
      </c>
      <c r="F69" s="116" t="s">
        <v>45</v>
      </c>
      <c r="G69" s="118"/>
      <c r="H69" s="118"/>
      <c r="I69" s="117">
        <v>12538</v>
      </c>
      <c r="J69" s="118"/>
      <c r="K69" s="118"/>
      <c r="L69" s="118"/>
    </row>
    <row r="70" spans="1:12" x14ac:dyDescent="0.25">
      <c r="A70" s="114" t="s">
        <v>12</v>
      </c>
      <c r="B70" s="114" t="s">
        <v>248</v>
      </c>
      <c r="C70" s="114" t="s">
        <v>249</v>
      </c>
      <c r="D70" s="114" t="s">
        <v>250</v>
      </c>
      <c r="E70" s="114" t="s">
        <v>169</v>
      </c>
      <c r="F70" s="114" t="s">
        <v>251</v>
      </c>
      <c r="G70" s="119">
        <v>1544692.5555322999</v>
      </c>
      <c r="H70" s="119">
        <v>1526220.3006923001</v>
      </c>
      <c r="I70" s="119">
        <v>1117996</v>
      </c>
      <c r="J70" s="115"/>
      <c r="K70" s="119">
        <v>1.3816619697496999</v>
      </c>
      <c r="L70" s="119">
        <v>1.3651393213323999</v>
      </c>
    </row>
    <row r="71" spans="1:12" x14ac:dyDescent="0.25">
      <c r="A71" s="116" t="s">
        <v>12</v>
      </c>
      <c r="B71" s="116" t="s">
        <v>252</v>
      </c>
      <c r="C71" s="116" t="s">
        <v>253</v>
      </c>
      <c r="D71" s="116" t="s">
        <v>254</v>
      </c>
      <c r="E71" s="116" t="s">
        <v>55</v>
      </c>
      <c r="F71" s="116" t="s">
        <v>27</v>
      </c>
      <c r="G71" s="117">
        <v>2485979.9228762998</v>
      </c>
      <c r="H71" s="117">
        <v>2334097.9228762998</v>
      </c>
      <c r="I71" s="117">
        <v>2172332</v>
      </c>
      <c r="J71" s="118"/>
      <c r="K71" s="117">
        <v>1.1443830514286999</v>
      </c>
      <c r="L71" s="117">
        <v>1.0744664825065</v>
      </c>
    </row>
    <row r="72" spans="1:12" x14ac:dyDescent="0.25">
      <c r="A72" s="114" t="s">
        <v>12</v>
      </c>
      <c r="B72" s="114" t="s">
        <v>255</v>
      </c>
      <c r="C72" s="114" t="s">
        <v>256</v>
      </c>
      <c r="D72" s="114" t="s">
        <v>257</v>
      </c>
      <c r="E72" s="114" t="s">
        <v>228</v>
      </c>
      <c r="F72" s="114" t="s">
        <v>27</v>
      </c>
      <c r="G72" s="119">
        <v>594814.13831521</v>
      </c>
      <c r="H72" s="119">
        <v>556077.37008207</v>
      </c>
      <c r="I72" s="119">
        <v>712981</v>
      </c>
      <c r="J72" s="115"/>
      <c r="K72" s="119">
        <v>0.83426365964199001</v>
      </c>
      <c r="L72" s="119">
        <v>0.77993294362972998</v>
      </c>
    </row>
    <row r="73" spans="1:12" x14ac:dyDescent="0.25">
      <c r="A73" s="116" t="s">
        <v>12</v>
      </c>
      <c r="B73" s="116" t="s">
        <v>258</v>
      </c>
      <c r="C73" s="116" t="s">
        <v>259</v>
      </c>
      <c r="D73" s="116" t="s">
        <v>260</v>
      </c>
      <c r="E73" s="117"/>
      <c r="F73" s="116" t="s">
        <v>45</v>
      </c>
      <c r="G73" s="118"/>
      <c r="H73" s="117">
        <v>2952841.6065408001</v>
      </c>
      <c r="I73" s="117">
        <v>2483797</v>
      </c>
      <c r="J73" s="118"/>
      <c r="K73" s="118"/>
      <c r="L73" s="117">
        <v>1.1888417638562001</v>
      </c>
    </row>
    <row r="74" spans="1:12" x14ac:dyDescent="0.25">
      <c r="A74" s="114" t="s">
        <v>12</v>
      </c>
      <c r="B74" s="114" t="s">
        <v>261</v>
      </c>
      <c r="C74" s="114" t="s">
        <v>262</v>
      </c>
      <c r="D74" s="114" t="s">
        <v>263</v>
      </c>
      <c r="E74" s="114" t="s">
        <v>34</v>
      </c>
      <c r="F74" s="114" t="s">
        <v>35</v>
      </c>
      <c r="G74" s="119">
        <v>277005.12291208003</v>
      </c>
      <c r="H74" s="119">
        <v>239471.12291208</v>
      </c>
      <c r="I74" s="119">
        <v>263029</v>
      </c>
      <c r="J74" s="115"/>
      <c r="K74" s="119">
        <v>1.0531352927322999</v>
      </c>
      <c r="L74" s="119">
        <v>0.91043619871603998</v>
      </c>
    </row>
    <row r="75" spans="1:12" x14ac:dyDescent="0.25">
      <c r="A75" s="116" t="s">
        <v>12</v>
      </c>
      <c r="B75" s="116" t="s">
        <v>264</v>
      </c>
      <c r="C75" s="116" t="s">
        <v>265</v>
      </c>
      <c r="D75" s="116" t="s">
        <v>266</v>
      </c>
      <c r="E75" s="116" t="s">
        <v>55</v>
      </c>
      <c r="F75" s="116" t="s">
        <v>45</v>
      </c>
      <c r="G75" s="117">
        <v>1360199.8869934999</v>
      </c>
      <c r="H75" s="118"/>
      <c r="I75" s="117">
        <v>1319012</v>
      </c>
      <c r="J75" s="118"/>
      <c r="K75" s="117">
        <v>1.0312263171173</v>
      </c>
      <c r="L75" s="118"/>
    </row>
    <row r="76" spans="1:12" x14ac:dyDescent="0.25">
      <c r="A76" s="114" t="s">
        <v>12</v>
      </c>
      <c r="B76" s="114" t="s">
        <v>267</v>
      </c>
      <c r="C76" s="114" t="s">
        <v>268</v>
      </c>
      <c r="D76" s="114" t="s">
        <v>269</v>
      </c>
      <c r="E76" s="114" t="s">
        <v>70</v>
      </c>
      <c r="F76" s="114" t="s">
        <v>45</v>
      </c>
      <c r="G76" s="115"/>
      <c r="H76" s="119">
        <v>2277823.537116</v>
      </c>
      <c r="I76" s="119">
        <v>1516901</v>
      </c>
      <c r="J76" s="115"/>
      <c r="K76" s="115"/>
      <c r="L76" s="119">
        <v>1.5016296627901</v>
      </c>
    </row>
    <row r="77" spans="1:12" x14ac:dyDescent="0.25">
      <c r="A77" s="116" t="s">
        <v>12</v>
      </c>
      <c r="B77" s="116" t="s">
        <v>270</v>
      </c>
      <c r="C77" s="116" t="s">
        <v>271</v>
      </c>
      <c r="D77" s="116" t="s">
        <v>272</v>
      </c>
      <c r="E77" s="116" t="s">
        <v>273</v>
      </c>
      <c r="F77" s="116" t="s">
        <v>27</v>
      </c>
      <c r="G77" s="117">
        <v>1100514.1854467001</v>
      </c>
      <c r="H77" s="117">
        <v>1075946.5754467</v>
      </c>
      <c r="I77" s="117">
        <v>814212</v>
      </c>
      <c r="J77" s="118"/>
      <c r="K77" s="117">
        <v>1.3516310069696</v>
      </c>
      <c r="L77" s="117">
        <v>1.3214575263527</v>
      </c>
    </row>
    <row r="78" spans="1:12" x14ac:dyDescent="0.25">
      <c r="A78" s="114" t="s">
        <v>12</v>
      </c>
      <c r="B78" s="114" t="s">
        <v>274</v>
      </c>
      <c r="C78" s="114" t="s">
        <v>275</v>
      </c>
      <c r="D78" s="114" t="s">
        <v>276</v>
      </c>
      <c r="E78" s="114" t="s">
        <v>55</v>
      </c>
      <c r="F78" s="114" t="s">
        <v>45</v>
      </c>
      <c r="G78" s="119">
        <v>958984.35566647002</v>
      </c>
      <c r="H78" s="119">
        <v>894528.54285110999</v>
      </c>
      <c r="I78" s="119">
        <v>753144.83</v>
      </c>
      <c r="J78" s="115"/>
      <c r="K78" s="119">
        <v>1.2733066967564</v>
      </c>
      <c r="L78" s="119">
        <v>1.1877244684148001</v>
      </c>
    </row>
    <row r="79" spans="1:12" x14ac:dyDescent="0.25">
      <c r="A79" s="116" t="s">
        <v>12</v>
      </c>
      <c r="B79" s="116" t="s">
        <v>277</v>
      </c>
      <c r="C79" s="116" t="s">
        <v>278</v>
      </c>
      <c r="D79" s="116" t="s">
        <v>279</v>
      </c>
      <c r="E79" s="116" t="s">
        <v>70</v>
      </c>
      <c r="F79" s="116" t="s">
        <v>45</v>
      </c>
      <c r="G79" s="117">
        <v>999162.06903069001</v>
      </c>
      <c r="H79" s="117">
        <v>999162.06903069001</v>
      </c>
      <c r="I79" s="117">
        <v>1085046</v>
      </c>
      <c r="J79" s="118"/>
      <c r="K79" s="117">
        <v>0.92084765902153998</v>
      </c>
      <c r="L79" s="117">
        <v>0.92084765902153998</v>
      </c>
    </row>
    <row r="80" spans="1:12" x14ac:dyDescent="0.25">
      <c r="A80" s="114" t="s">
        <v>12</v>
      </c>
      <c r="B80" s="114" t="s">
        <v>280</v>
      </c>
      <c r="C80" s="114" t="s">
        <v>281</v>
      </c>
      <c r="D80" s="114" t="s">
        <v>282</v>
      </c>
      <c r="E80" s="114" t="s">
        <v>70</v>
      </c>
      <c r="F80" s="114" t="s">
        <v>62</v>
      </c>
      <c r="G80" s="115"/>
      <c r="H80" s="119">
        <v>5259703.5872678999</v>
      </c>
      <c r="I80" s="119">
        <v>3957098</v>
      </c>
      <c r="J80" s="115"/>
      <c r="K80" s="115"/>
      <c r="L80" s="119">
        <v>1.3291820387738</v>
      </c>
    </row>
    <row r="81" spans="1:12" x14ac:dyDescent="0.25">
      <c r="A81" s="116" t="s">
        <v>12</v>
      </c>
      <c r="B81" s="116" t="s">
        <v>283</v>
      </c>
      <c r="C81" s="116" t="s">
        <v>284</v>
      </c>
      <c r="D81" s="116" t="s">
        <v>285</v>
      </c>
      <c r="E81" s="116" t="s">
        <v>55</v>
      </c>
      <c r="F81" s="116" t="s">
        <v>188</v>
      </c>
      <c r="G81" s="118"/>
      <c r="H81" s="118"/>
      <c r="I81" s="118"/>
      <c r="J81" s="118"/>
      <c r="K81" s="118"/>
      <c r="L81" s="118"/>
    </row>
    <row r="82" spans="1:12" x14ac:dyDescent="0.25">
      <c r="A82" s="114" t="s">
        <v>12</v>
      </c>
      <c r="B82" s="114" t="s">
        <v>286</v>
      </c>
      <c r="C82" s="114" t="s">
        <v>287</v>
      </c>
      <c r="D82" s="114" t="s">
        <v>288</v>
      </c>
      <c r="E82" s="114" t="s">
        <v>16</v>
      </c>
      <c r="F82" s="114" t="s">
        <v>188</v>
      </c>
      <c r="G82" s="115"/>
      <c r="H82" s="115"/>
      <c r="I82" s="119">
        <v>12538</v>
      </c>
      <c r="J82" s="115"/>
      <c r="K82" s="115"/>
      <c r="L82" s="115"/>
    </row>
    <row r="83" spans="1:12" x14ac:dyDescent="0.25">
      <c r="A83" s="116" t="s">
        <v>12</v>
      </c>
      <c r="B83" s="116" t="s">
        <v>289</v>
      </c>
      <c r="C83" s="116" t="s">
        <v>290</v>
      </c>
      <c r="D83" s="116" t="s">
        <v>291</v>
      </c>
      <c r="E83" s="116" t="s">
        <v>16</v>
      </c>
      <c r="F83" s="116" t="s">
        <v>22</v>
      </c>
      <c r="G83" s="117">
        <v>3403925.7843761998</v>
      </c>
      <c r="H83" s="117">
        <v>3304864.7643761998</v>
      </c>
      <c r="I83" s="117">
        <v>2449441</v>
      </c>
      <c r="J83" s="118"/>
      <c r="K83" s="117">
        <v>1.3896745356905</v>
      </c>
      <c r="L83" s="117">
        <v>1.3492322388561999</v>
      </c>
    </row>
    <row r="84" spans="1:12" x14ac:dyDescent="0.25">
      <c r="A84" s="114" t="s">
        <v>12</v>
      </c>
      <c r="B84" s="114" t="s">
        <v>292</v>
      </c>
      <c r="C84" s="114" t="s">
        <v>293</v>
      </c>
      <c r="D84" s="114" t="s">
        <v>294</v>
      </c>
      <c r="E84" s="114" t="s">
        <v>70</v>
      </c>
      <c r="F84" s="114" t="s">
        <v>22</v>
      </c>
      <c r="G84" s="115"/>
      <c r="H84" s="115"/>
      <c r="I84" s="115"/>
      <c r="J84" s="115"/>
      <c r="K84" s="115"/>
      <c r="L84" s="115"/>
    </row>
    <row r="85" spans="1:12" x14ac:dyDescent="0.25">
      <c r="A85" s="116" t="s">
        <v>12</v>
      </c>
      <c r="B85" s="116" t="s">
        <v>295</v>
      </c>
      <c r="C85" s="116" t="s">
        <v>296</v>
      </c>
      <c r="D85" s="116" t="s">
        <v>297</v>
      </c>
      <c r="E85" s="116" t="s">
        <v>114</v>
      </c>
      <c r="F85" s="116" t="s">
        <v>45</v>
      </c>
      <c r="G85" s="117">
        <v>1666226.75578</v>
      </c>
      <c r="H85" s="118"/>
      <c r="I85" s="117">
        <v>1623247</v>
      </c>
      <c r="J85" s="118"/>
      <c r="K85" s="117">
        <v>1.0264776437473999</v>
      </c>
      <c r="L85" s="118"/>
    </row>
    <row r="86" spans="1:12" x14ac:dyDescent="0.25">
      <c r="A86" s="114" t="s">
        <v>12</v>
      </c>
      <c r="B86" s="114" t="s">
        <v>298</v>
      </c>
      <c r="C86" s="114" t="s">
        <v>299</v>
      </c>
      <c r="D86" s="114" t="s">
        <v>300</v>
      </c>
      <c r="E86" s="114" t="s">
        <v>66</v>
      </c>
      <c r="F86" s="114" t="s">
        <v>27</v>
      </c>
      <c r="G86" s="115"/>
      <c r="H86" s="115"/>
      <c r="I86" s="115"/>
      <c r="J86" s="115"/>
      <c r="K86" s="115"/>
      <c r="L86" s="115"/>
    </row>
    <row r="87" spans="1:12" x14ac:dyDescent="0.25">
      <c r="A87" s="116" t="s">
        <v>301</v>
      </c>
      <c r="B87" s="116" t="s">
        <v>302</v>
      </c>
      <c r="C87" s="116" t="s">
        <v>303</v>
      </c>
      <c r="D87" s="116" t="s">
        <v>304</v>
      </c>
      <c r="E87" s="116" t="s">
        <v>16</v>
      </c>
      <c r="F87" s="116" t="s">
        <v>251</v>
      </c>
      <c r="G87" s="117">
        <v>183570.43914761001</v>
      </c>
      <c r="H87" s="117">
        <v>176395.42761645</v>
      </c>
      <c r="I87" s="117">
        <v>155437</v>
      </c>
      <c r="J87" s="118"/>
      <c r="K87" s="117">
        <v>1.1809957677233001</v>
      </c>
      <c r="L87" s="117">
        <v>1.1348355128859999</v>
      </c>
    </row>
    <row r="88" spans="1:12" x14ac:dyDescent="0.25">
      <c r="A88" s="114" t="s">
        <v>301</v>
      </c>
      <c r="B88" s="114" t="s">
        <v>305</v>
      </c>
      <c r="C88" s="114" t="s">
        <v>306</v>
      </c>
      <c r="D88" s="114" t="s">
        <v>307</v>
      </c>
      <c r="E88" s="114" t="s">
        <v>66</v>
      </c>
      <c r="F88" s="114" t="s">
        <v>308</v>
      </c>
      <c r="G88" s="119">
        <v>769041.86890547001</v>
      </c>
      <c r="H88" s="119">
        <v>769041.86890547001</v>
      </c>
      <c r="I88" s="119">
        <v>768643</v>
      </c>
      <c r="J88" s="115"/>
      <c r="K88" s="119">
        <v>1.0005189260884999</v>
      </c>
      <c r="L88" s="119">
        <v>1.0005189260884999</v>
      </c>
    </row>
    <row r="89" spans="1:12" x14ac:dyDescent="0.25">
      <c r="A89" s="116" t="s">
        <v>301</v>
      </c>
      <c r="B89" s="116" t="s">
        <v>309</v>
      </c>
      <c r="C89" s="116" t="s">
        <v>310</v>
      </c>
      <c r="D89" s="116" t="s">
        <v>311</v>
      </c>
      <c r="E89" s="116" t="s">
        <v>99</v>
      </c>
      <c r="F89" s="116" t="s">
        <v>308</v>
      </c>
      <c r="G89" s="118"/>
      <c r="H89" s="118"/>
      <c r="I89" s="118"/>
      <c r="J89" s="118"/>
      <c r="K89" s="118"/>
      <c r="L89" s="118"/>
    </row>
    <row r="90" spans="1:12" x14ac:dyDescent="0.25">
      <c r="A90" s="114" t="s">
        <v>301</v>
      </c>
      <c r="B90" s="114" t="s">
        <v>312</v>
      </c>
      <c r="C90" s="114" t="s">
        <v>313</v>
      </c>
      <c r="D90" s="114" t="s">
        <v>314</v>
      </c>
      <c r="E90" s="114" t="s">
        <v>95</v>
      </c>
      <c r="F90" s="114" t="s">
        <v>308</v>
      </c>
      <c r="G90" s="115"/>
      <c r="H90" s="115"/>
      <c r="I90" s="115"/>
      <c r="J90" s="115"/>
      <c r="K90" s="115"/>
      <c r="L90" s="115"/>
    </row>
    <row r="91" spans="1:12" x14ac:dyDescent="0.25">
      <c r="A91" s="116" t="s">
        <v>301</v>
      </c>
      <c r="B91" s="116" t="s">
        <v>315</v>
      </c>
      <c r="C91" s="116" t="s">
        <v>316</v>
      </c>
      <c r="D91" s="116" t="s">
        <v>317</v>
      </c>
      <c r="E91" s="116" t="s">
        <v>34</v>
      </c>
      <c r="F91" s="116" t="s">
        <v>35</v>
      </c>
      <c r="G91" s="118"/>
      <c r="H91" s="118"/>
      <c r="I91" s="118"/>
      <c r="J91" s="118"/>
      <c r="K91" s="118"/>
      <c r="L91" s="118"/>
    </row>
    <row r="92" spans="1:12" x14ac:dyDescent="0.25">
      <c r="A92" s="114" t="s">
        <v>301</v>
      </c>
      <c r="B92" s="114" t="s">
        <v>318</v>
      </c>
      <c r="C92" s="114" t="s">
        <v>319</v>
      </c>
      <c r="D92" s="114" t="s">
        <v>320</v>
      </c>
      <c r="E92" s="114" t="s">
        <v>34</v>
      </c>
      <c r="F92" s="114" t="s">
        <v>35</v>
      </c>
      <c r="G92" s="119">
        <v>43497.709825361002</v>
      </c>
      <c r="H92" s="119">
        <v>43497.709825361002</v>
      </c>
      <c r="I92" s="119">
        <v>34838</v>
      </c>
      <c r="J92" s="115"/>
      <c r="K92" s="119">
        <v>1.2485708084666001</v>
      </c>
      <c r="L92" s="119">
        <v>1.2485708084666001</v>
      </c>
    </row>
    <row r="93" spans="1:12" x14ac:dyDescent="0.25">
      <c r="A93" s="116" t="s">
        <v>301</v>
      </c>
      <c r="B93" s="116" t="s">
        <v>321</v>
      </c>
      <c r="C93" s="116" t="s">
        <v>322</v>
      </c>
      <c r="D93" s="116" t="s">
        <v>323</v>
      </c>
      <c r="E93" s="116" t="s">
        <v>55</v>
      </c>
      <c r="F93" s="116" t="s">
        <v>251</v>
      </c>
      <c r="G93" s="118"/>
      <c r="H93" s="118"/>
      <c r="I93" s="118"/>
      <c r="J93" s="118"/>
      <c r="K93" s="118"/>
      <c r="L93" s="118"/>
    </row>
    <row r="94" spans="1:12" x14ac:dyDescent="0.25">
      <c r="A94" s="114" t="s">
        <v>301</v>
      </c>
      <c r="B94" s="114" t="s">
        <v>324</v>
      </c>
      <c r="C94" s="114" t="s">
        <v>325</v>
      </c>
      <c r="D94" s="114" t="s">
        <v>326</v>
      </c>
      <c r="E94" s="114" t="s">
        <v>110</v>
      </c>
      <c r="F94" s="114" t="s">
        <v>251</v>
      </c>
      <c r="G94" s="115"/>
      <c r="H94" s="115"/>
      <c r="I94" s="115"/>
      <c r="J94" s="115"/>
      <c r="K94" s="115"/>
      <c r="L94" s="115"/>
    </row>
    <row r="95" spans="1:12" x14ac:dyDescent="0.25">
      <c r="A95" s="116" t="s">
        <v>301</v>
      </c>
      <c r="B95" s="116" t="s">
        <v>327</v>
      </c>
      <c r="C95" s="116" t="s">
        <v>328</v>
      </c>
      <c r="D95" s="116" t="s">
        <v>329</v>
      </c>
      <c r="E95" s="116" t="s">
        <v>55</v>
      </c>
      <c r="F95" s="116" t="s">
        <v>17</v>
      </c>
      <c r="G95" s="117">
        <v>1202082.9357332999</v>
      </c>
      <c r="H95" s="117">
        <v>1178226.7765716999</v>
      </c>
      <c r="I95" s="117">
        <v>811241</v>
      </c>
      <c r="J95" s="118"/>
      <c r="K95" s="117">
        <v>1.4817827695263999</v>
      </c>
      <c r="L95" s="117">
        <v>1.4523757755977</v>
      </c>
    </row>
    <row r="96" spans="1:12" x14ac:dyDescent="0.25">
      <c r="A96" s="114" t="s">
        <v>301</v>
      </c>
      <c r="B96" s="114" t="s">
        <v>330</v>
      </c>
      <c r="C96" s="114" t="s">
        <v>331</v>
      </c>
      <c r="D96" s="114" t="s">
        <v>332</v>
      </c>
      <c r="E96" s="114" t="s">
        <v>34</v>
      </c>
      <c r="F96" s="114" t="s">
        <v>35</v>
      </c>
      <c r="G96" s="119">
        <v>375152.09052213997</v>
      </c>
      <c r="H96" s="119">
        <v>377555.43980381999</v>
      </c>
      <c r="I96" s="119">
        <v>304889</v>
      </c>
      <c r="J96" s="115"/>
      <c r="K96" s="119">
        <v>1.2304546589812999</v>
      </c>
      <c r="L96" s="119">
        <v>1.2383373614785</v>
      </c>
    </row>
    <row r="97" spans="1:12" x14ac:dyDescent="0.25">
      <c r="A97" s="116" t="s">
        <v>301</v>
      </c>
      <c r="B97" s="116" t="s">
        <v>333</v>
      </c>
      <c r="C97" s="116" t="s">
        <v>334</v>
      </c>
      <c r="D97" s="116" t="s">
        <v>335</v>
      </c>
      <c r="E97" s="116" t="s">
        <v>16</v>
      </c>
      <c r="F97" s="116" t="s">
        <v>308</v>
      </c>
      <c r="G97" s="118"/>
      <c r="H97" s="118"/>
      <c r="I97" s="117">
        <v>460880</v>
      </c>
      <c r="J97" s="118"/>
      <c r="K97" s="118"/>
      <c r="L97" s="118"/>
    </row>
    <row r="98" spans="1:12" x14ac:dyDescent="0.25">
      <c r="A98" s="114" t="s">
        <v>301</v>
      </c>
      <c r="B98" s="114" t="s">
        <v>336</v>
      </c>
      <c r="C98" s="114" t="s">
        <v>337</v>
      </c>
      <c r="D98" s="114" t="s">
        <v>338</v>
      </c>
      <c r="E98" s="114" t="s">
        <v>228</v>
      </c>
      <c r="F98" s="114" t="s">
        <v>106</v>
      </c>
      <c r="G98" s="119">
        <v>259573.34171226999</v>
      </c>
      <c r="H98" s="119">
        <v>250309.34171226999</v>
      </c>
      <c r="I98" s="119">
        <v>126788</v>
      </c>
      <c r="J98" s="115"/>
      <c r="K98" s="119">
        <v>2.0473021241147999</v>
      </c>
      <c r="L98" s="119">
        <v>1.9742352723623</v>
      </c>
    </row>
    <row r="99" spans="1:12" x14ac:dyDescent="0.25">
      <c r="A99" s="116" t="s">
        <v>301</v>
      </c>
      <c r="B99" s="116" t="s">
        <v>339</v>
      </c>
      <c r="C99" s="116" t="s">
        <v>340</v>
      </c>
      <c r="D99" s="116" t="s">
        <v>341</v>
      </c>
      <c r="E99" s="116" t="s">
        <v>66</v>
      </c>
      <c r="F99" s="116" t="s">
        <v>308</v>
      </c>
      <c r="G99" s="117">
        <v>4378607.0461291</v>
      </c>
      <c r="H99" s="117">
        <v>4378607.0361291002</v>
      </c>
      <c r="I99" s="117">
        <v>4312588</v>
      </c>
      <c r="J99" s="118"/>
      <c r="K99" s="117">
        <v>1.0153084519386</v>
      </c>
      <c r="L99" s="117">
        <v>1.0153084496197999</v>
      </c>
    </row>
    <row r="100" spans="1:12" x14ac:dyDescent="0.25">
      <c r="A100" s="114" t="s">
        <v>301</v>
      </c>
      <c r="B100" s="114" t="s">
        <v>342</v>
      </c>
      <c r="C100" s="114" t="s">
        <v>343</v>
      </c>
      <c r="D100" s="114" t="s">
        <v>344</v>
      </c>
      <c r="E100" s="114" t="s">
        <v>70</v>
      </c>
      <c r="F100" s="114" t="s">
        <v>345</v>
      </c>
      <c r="G100" s="115"/>
      <c r="H100" s="119">
        <v>1203119.5799908999</v>
      </c>
      <c r="I100" s="119">
        <v>1003226</v>
      </c>
      <c r="J100" s="115"/>
      <c r="K100" s="115"/>
      <c r="L100" s="119">
        <v>1.1992507969201001</v>
      </c>
    </row>
    <row r="101" spans="1:12" x14ac:dyDescent="0.25">
      <c r="A101" s="120"/>
      <c r="B101" s="120"/>
      <c r="C101" s="120"/>
      <c r="D101" s="120"/>
      <c r="E101" s="120"/>
      <c r="F101" s="120"/>
      <c r="G101" s="121">
        <v>86047533.343305856</v>
      </c>
      <c r="H101" s="121">
        <v>84143818.255725279</v>
      </c>
      <c r="I101" s="121">
        <v>88878497.511835888</v>
      </c>
      <c r="J101" s="121">
        <v>0</v>
      </c>
      <c r="K101" s="121">
        <v>73.523215173212662</v>
      </c>
      <c r="L101" s="121">
        <v>66.724912780465672</v>
      </c>
    </row>
    <row r="103" spans="1:12" x14ac:dyDescent="0.25">
      <c r="F103" s="116" t="s">
        <v>346</v>
      </c>
      <c r="G103" s="116" t="s">
        <v>477</v>
      </c>
      <c r="H103" s="116" t="s">
        <v>478</v>
      </c>
      <c r="I103" s="116" t="s">
        <v>479</v>
      </c>
      <c r="J103" s="116" t="s">
        <v>418</v>
      </c>
      <c r="K103" s="116" t="s">
        <v>477</v>
      </c>
      <c r="L103" s="116" t="s">
        <v>478</v>
      </c>
    </row>
    <row r="104" spans="1:12" x14ac:dyDescent="0.25">
      <c r="F104" s="114" t="s">
        <v>350</v>
      </c>
      <c r="G104" s="114" t="s">
        <v>480</v>
      </c>
      <c r="H104" s="114" t="s">
        <v>481</v>
      </c>
      <c r="I104" s="114" t="s">
        <v>482</v>
      </c>
      <c r="J104" s="119"/>
      <c r="K104" s="114" t="s">
        <v>419</v>
      </c>
      <c r="L104" s="114" t="s">
        <v>419</v>
      </c>
    </row>
    <row r="105" spans="1:12" x14ac:dyDescent="0.25">
      <c r="F105" s="116" t="s">
        <v>357</v>
      </c>
      <c r="G105" s="116" t="s">
        <v>483</v>
      </c>
      <c r="H105" s="116" t="s">
        <v>484</v>
      </c>
      <c r="I105" s="116" t="s">
        <v>485</v>
      </c>
      <c r="J105" s="117"/>
      <c r="K105" s="116" t="s">
        <v>419</v>
      </c>
      <c r="L105" s="116" t="s">
        <v>419</v>
      </c>
    </row>
    <row r="106" spans="1:12" x14ac:dyDescent="0.25">
      <c r="F106" s="114" t="s">
        <v>364</v>
      </c>
      <c r="G106" s="114" t="s">
        <v>486</v>
      </c>
      <c r="H106" s="114" t="s">
        <v>487</v>
      </c>
      <c r="I106" s="114" t="s">
        <v>488</v>
      </c>
      <c r="J106" s="119"/>
      <c r="K106" s="114" t="s">
        <v>419</v>
      </c>
      <c r="L106" s="114" t="s">
        <v>419</v>
      </c>
    </row>
    <row r="107" spans="1:12" x14ac:dyDescent="0.25">
      <c r="F107" s="116" t="s">
        <v>371</v>
      </c>
      <c r="G107" s="116" t="s">
        <v>489</v>
      </c>
      <c r="H107" s="116" t="s">
        <v>490</v>
      </c>
      <c r="I107" s="116" t="s">
        <v>491</v>
      </c>
      <c r="J107" s="117"/>
      <c r="K107" s="116" t="s">
        <v>419</v>
      </c>
      <c r="L107" s="116" t="s">
        <v>419</v>
      </c>
    </row>
    <row r="108" spans="1:12" x14ac:dyDescent="0.25">
      <c r="F108" s="114" t="s">
        <v>378</v>
      </c>
      <c r="G108" s="114" t="s">
        <v>492</v>
      </c>
      <c r="H108" s="114" t="s">
        <v>493</v>
      </c>
      <c r="I108" s="114" t="s">
        <v>494</v>
      </c>
      <c r="J108" s="119"/>
      <c r="K108" s="114" t="s">
        <v>419</v>
      </c>
      <c r="L108" s="114" t="s">
        <v>419</v>
      </c>
    </row>
    <row r="109" spans="1:12" x14ac:dyDescent="0.25">
      <c r="F109" s="116" t="s">
        <v>385</v>
      </c>
      <c r="G109" s="116" t="s">
        <v>495</v>
      </c>
      <c r="H109" s="116" t="s">
        <v>496</v>
      </c>
      <c r="I109" s="116" t="s">
        <v>497</v>
      </c>
      <c r="J109" s="117"/>
      <c r="K109" s="116" t="s">
        <v>420</v>
      </c>
      <c r="L109" s="116" t="s">
        <v>420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73" workbookViewId="0">
      <selection activeCell="H8" sqref="H8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413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52" t="s">
        <v>12</v>
      </c>
      <c r="B2" s="152" t="s">
        <v>13</v>
      </c>
      <c r="C2" s="152" t="s">
        <v>14</v>
      </c>
      <c r="D2" s="152" t="s">
        <v>15</v>
      </c>
      <c r="E2" s="152" t="s">
        <v>16</v>
      </c>
      <c r="F2" s="152" t="s">
        <v>17</v>
      </c>
      <c r="G2" s="153"/>
      <c r="H2" s="153"/>
      <c r="I2" s="153"/>
      <c r="J2" s="153"/>
      <c r="K2" s="153"/>
      <c r="L2" s="153"/>
    </row>
    <row r="3" spans="1:12" x14ac:dyDescent="0.25">
      <c r="A3" s="154" t="s">
        <v>12</v>
      </c>
      <c r="B3" s="154" t="s">
        <v>18</v>
      </c>
      <c r="C3" s="154" t="s">
        <v>19</v>
      </c>
      <c r="D3" s="154" t="s">
        <v>20</v>
      </c>
      <c r="E3" s="154" t="s">
        <v>21</v>
      </c>
      <c r="F3" s="154" t="s">
        <v>22</v>
      </c>
      <c r="G3" s="155"/>
      <c r="H3" s="155"/>
      <c r="I3" s="155"/>
      <c r="J3" s="155"/>
      <c r="K3" s="155"/>
      <c r="L3" s="155"/>
    </row>
    <row r="4" spans="1:12" x14ac:dyDescent="0.25">
      <c r="A4" s="152" t="s">
        <v>12</v>
      </c>
      <c r="B4" s="152" t="s">
        <v>23</v>
      </c>
      <c r="C4" s="152" t="s">
        <v>24</v>
      </c>
      <c r="D4" s="152" t="s">
        <v>25</v>
      </c>
      <c r="E4" s="152" t="s">
        <v>26</v>
      </c>
      <c r="F4" s="152" t="s">
        <v>27</v>
      </c>
      <c r="G4" s="153"/>
      <c r="H4" s="153"/>
      <c r="I4" s="156">
        <v>3000</v>
      </c>
      <c r="J4" s="156">
        <v>60</v>
      </c>
      <c r="K4" s="153"/>
      <c r="L4" s="153"/>
    </row>
    <row r="5" spans="1:12" x14ac:dyDescent="0.25">
      <c r="A5" s="154" t="s">
        <v>12</v>
      </c>
      <c r="B5" s="154" t="s">
        <v>28</v>
      </c>
      <c r="C5" s="154" t="s">
        <v>29</v>
      </c>
      <c r="D5" s="154" t="s">
        <v>30</v>
      </c>
      <c r="E5" s="154" t="s">
        <v>26</v>
      </c>
      <c r="F5" s="154" t="s">
        <v>17</v>
      </c>
      <c r="G5" s="155"/>
      <c r="H5" s="155"/>
      <c r="I5" s="157">
        <v>3000</v>
      </c>
      <c r="J5" s="157">
        <v>60</v>
      </c>
      <c r="K5" s="155"/>
      <c r="L5" s="155"/>
    </row>
    <row r="6" spans="1:12" x14ac:dyDescent="0.25">
      <c r="A6" s="152" t="s">
        <v>12</v>
      </c>
      <c r="B6" s="152" t="s">
        <v>31</v>
      </c>
      <c r="C6" s="152" t="s">
        <v>32</v>
      </c>
      <c r="D6" s="152" t="s">
        <v>33</v>
      </c>
      <c r="E6" s="152" t="s">
        <v>34</v>
      </c>
      <c r="F6" s="152" t="s">
        <v>35</v>
      </c>
      <c r="G6" s="153"/>
      <c r="H6" s="153"/>
      <c r="I6" s="153"/>
      <c r="J6" s="153"/>
      <c r="K6" s="153"/>
      <c r="L6" s="153"/>
    </row>
    <row r="7" spans="1:12" x14ac:dyDescent="0.25">
      <c r="A7" s="154" t="s">
        <v>12</v>
      </c>
      <c r="B7" s="154" t="s">
        <v>36</v>
      </c>
      <c r="C7" s="154" t="s">
        <v>37</v>
      </c>
      <c r="D7" s="154" t="s">
        <v>38</v>
      </c>
      <c r="E7" s="154" t="s">
        <v>34</v>
      </c>
      <c r="F7" s="154" t="s">
        <v>35</v>
      </c>
      <c r="G7" s="155"/>
      <c r="H7" s="155"/>
      <c r="I7" s="155"/>
      <c r="J7" s="155"/>
      <c r="K7" s="155"/>
      <c r="L7" s="155"/>
    </row>
    <row r="8" spans="1:12" x14ac:dyDescent="0.25">
      <c r="A8" s="152" t="s">
        <v>12</v>
      </c>
      <c r="B8" s="152" t="s">
        <v>39</v>
      </c>
      <c r="C8" s="152" t="s">
        <v>40</v>
      </c>
      <c r="D8" s="152" t="s">
        <v>41</v>
      </c>
      <c r="E8" s="152" t="s">
        <v>21</v>
      </c>
      <c r="F8" s="152" t="s">
        <v>27</v>
      </c>
      <c r="G8" s="153"/>
      <c r="H8" s="153"/>
      <c r="I8" s="153"/>
      <c r="J8" s="153"/>
      <c r="K8" s="153"/>
      <c r="L8" s="153"/>
    </row>
    <row r="9" spans="1:12" x14ac:dyDescent="0.25">
      <c r="A9" s="154" t="s">
        <v>12</v>
      </c>
      <c r="B9" s="154" t="s">
        <v>42</v>
      </c>
      <c r="C9" s="154" t="s">
        <v>43</v>
      </c>
      <c r="D9" s="154" t="s">
        <v>44</v>
      </c>
      <c r="E9" s="154" t="s">
        <v>21</v>
      </c>
      <c r="F9" s="154" t="s">
        <v>45</v>
      </c>
      <c r="G9" s="155"/>
      <c r="H9" s="155"/>
      <c r="I9" s="155"/>
      <c r="J9" s="155"/>
      <c r="K9" s="155"/>
      <c r="L9" s="155"/>
    </row>
    <row r="10" spans="1:12" x14ac:dyDescent="0.25">
      <c r="A10" s="152" t="s">
        <v>12</v>
      </c>
      <c r="B10" s="152" t="s">
        <v>46</v>
      </c>
      <c r="C10" s="152" t="s">
        <v>47</v>
      </c>
      <c r="D10" s="152" t="s">
        <v>48</v>
      </c>
      <c r="E10" s="152" t="s">
        <v>26</v>
      </c>
      <c r="F10" s="152" t="s">
        <v>45</v>
      </c>
      <c r="G10" s="153"/>
      <c r="H10" s="153"/>
      <c r="I10" s="156">
        <v>3000</v>
      </c>
      <c r="J10" s="156">
        <v>60</v>
      </c>
      <c r="K10" s="153"/>
      <c r="L10" s="153"/>
    </row>
    <row r="11" spans="1:12" x14ac:dyDescent="0.25">
      <c r="A11" s="154" t="s">
        <v>12</v>
      </c>
      <c r="B11" s="154" t="s">
        <v>49</v>
      </c>
      <c r="C11" s="154" t="s">
        <v>50</v>
      </c>
      <c r="D11" s="154" t="s">
        <v>51</v>
      </c>
      <c r="E11" s="154" t="s">
        <v>26</v>
      </c>
      <c r="F11" s="154" t="s">
        <v>35</v>
      </c>
      <c r="G11" s="155"/>
      <c r="H11" s="155"/>
      <c r="I11" s="157">
        <v>3000</v>
      </c>
      <c r="J11" s="157">
        <v>60</v>
      </c>
      <c r="K11" s="155"/>
      <c r="L11" s="155"/>
    </row>
    <row r="12" spans="1:12" x14ac:dyDescent="0.25">
      <c r="A12" s="152" t="s">
        <v>12</v>
      </c>
      <c r="B12" s="152" t="s">
        <v>52</v>
      </c>
      <c r="C12" s="152" t="s">
        <v>53</v>
      </c>
      <c r="D12" s="152" t="s">
        <v>54</v>
      </c>
      <c r="E12" s="152" t="s">
        <v>55</v>
      </c>
      <c r="F12" s="152" t="s">
        <v>45</v>
      </c>
      <c r="G12" s="156">
        <v>1313592.8560315</v>
      </c>
      <c r="H12" s="156">
        <v>1291778.7095862001</v>
      </c>
      <c r="I12" s="156">
        <v>3986</v>
      </c>
      <c r="J12" s="156">
        <v>124</v>
      </c>
      <c r="K12" s="156">
        <v>329.55164476455002</v>
      </c>
      <c r="L12" s="156">
        <v>324.07895373462998</v>
      </c>
    </row>
    <row r="13" spans="1:12" x14ac:dyDescent="0.25">
      <c r="A13" s="154" t="s">
        <v>12</v>
      </c>
      <c r="B13" s="154" t="s">
        <v>56</v>
      </c>
      <c r="C13" s="154" t="s">
        <v>57</v>
      </c>
      <c r="D13" s="154" t="s">
        <v>58</v>
      </c>
      <c r="E13" s="154" t="s">
        <v>21</v>
      </c>
      <c r="F13" s="154" t="s">
        <v>27</v>
      </c>
      <c r="G13" s="155"/>
      <c r="H13" s="155"/>
      <c r="I13" s="155"/>
      <c r="J13" s="155"/>
      <c r="K13" s="155"/>
      <c r="L13" s="155"/>
    </row>
    <row r="14" spans="1:12" x14ac:dyDescent="0.25">
      <c r="A14" s="152" t="s">
        <v>12</v>
      </c>
      <c r="B14" s="152" t="s">
        <v>59</v>
      </c>
      <c r="C14" s="152" t="s">
        <v>60</v>
      </c>
      <c r="D14" s="152" t="s">
        <v>61</v>
      </c>
      <c r="E14" s="152" t="s">
        <v>34</v>
      </c>
      <c r="F14" s="152" t="s">
        <v>62</v>
      </c>
      <c r="G14" s="153"/>
      <c r="H14" s="153"/>
      <c r="I14" s="153"/>
      <c r="J14" s="153"/>
      <c r="K14" s="153"/>
      <c r="L14" s="153"/>
    </row>
    <row r="15" spans="1:12" x14ac:dyDescent="0.25">
      <c r="A15" s="154" t="s">
        <v>12</v>
      </c>
      <c r="B15" s="154" t="s">
        <v>63</v>
      </c>
      <c r="C15" s="154" t="s">
        <v>64</v>
      </c>
      <c r="D15" s="154" t="s">
        <v>65</v>
      </c>
      <c r="E15" s="154" t="s">
        <v>66</v>
      </c>
      <c r="F15" s="154" t="s">
        <v>27</v>
      </c>
      <c r="G15" s="155"/>
      <c r="H15" s="155"/>
      <c r="I15" s="155"/>
      <c r="J15" s="155"/>
      <c r="K15" s="155"/>
      <c r="L15" s="155"/>
    </row>
    <row r="16" spans="1:12" x14ac:dyDescent="0.25">
      <c r="A16" s="152" t="s">
        <v>12</v>
      </c>
      <c r="B16" s="152" t="s">
        <v>67</v>
      </c>
      <c r="C16" s="152" t="s">
        <v>68</v>
      </c>
      <c r="D16" s="152" t="s">
        <v>69</v>
      </c>
      <c r="E16" s="152" t="s">
        <v>70</v>
      </c>
      <c r="F16" s="152" t="s">
        <v>45</v>
      </c>
      <c r="G16" s="153"/>
      <c r="H16" s="153"/>
      <c r="I16" s="153"/>
      <c r="J16" s="153"/>
      <c r="K16" s="153"/>
      <c r="L16" s="153"/>
    </row>
    <row r="17" spans="1:12" x14ac:dyDescent="0.25">
      <c r="A17" s="154" t="s">
        <v>12</v>
      </c>
      <c r="B17" s="154" t="s">
        <v>71</v>
      </c>
      <c r="C17" s="154" t="s">
        <v>72</v>
      </c>
      <c r="D17" s="154" t="s">
        <v>73</v>
      </c>
      <c r="E17" s="154" t="s">
        <v>74</v>
      </c>
      <c r="F17" s="154" t="s">
        <v>45</v>
      </c>
      <c r="G17" s="155"/>
      <c r="H17" s="155"/>
      <c r="I17" s="155"/>
      <c r="J17" s="155"/>
      <c r="K17" s="155"/>
      <c r="L17" s="155"/>
    </row>
    <row r="18" spans="1:12" x14ac:dyDescent="0.25">
      <c r="A18" s="152" t="s">
        <v>12</v>
      </c>
      <c r="B18" s="152" t="s">
        <v>75</v>
      </c>
      <c r="C18" s="152" t="s">
        <v>76</v>
      </c>
      <c r="D18" s="152" t="s">
        <v>77</v>
      </c>
      <c r="E18" s="152" t="s">
        <v>70</v>
      </c>
      <c r="F18" s="152" t="s">
        <v>45</v>
      </c>
      <c r="G18" s="153"/>
      <c r="H18" s="153"/>
      <c r="I18" s="153"/>
      <c r="J18" s="153"/>
      <c r="K18" s="153"/>
      <c r="L18" s="153"/>
    </row>
    <row r="19" spans="1:12" x14ac:dyDescent="0.25">
      <c r="A19" s="154" t="s">
        <v>12</v>
      </c>
      <c r="B19" s="154" t="s">
        <v>78</v>
      </c>
      <c r="C19" s="154" t="s">
        <v>79</v>
      </c>
      <c r="D19" s="154" t="s">
        <v>80</v>
      </c>
      <c r="E19" s="154" t="s">
        <v>21</v>
      </c>
      <c r="F19" s="154" t="s">
        <v>27</v>
      </c>
      <c r="G19" s="155"/>
      <c r="H19" s="155"/>
      <c r="I19" s="155"/>
      <c r="J19" s="155"/>
      <c r="K19" s="155"/>
      <c r="L19" s="155"/>
    </row>
    <row r="20" spans="1:12" x14ac:dyDescent="0.25">
      <c r="A20" s="152" t="s">
        <v>12</v>
      </c>
      <c r="B20" s="152" t="s">
        <v>81</v>
      </c>
      <c r="C20" s="152" t="s">
        <v>82</v>
      </c>
      <c r="D20" s="152" t="s">
        <v>83</v>
      </c>
      <c r="E20" s="152" t="s">
        <v>84</v>
      </c>
      <c r="F20" s="152" t="s">
        <v>27</v>
      </c>
      <c r="G20" s="153"/>
      <c r="H20" s="153"/>
      <c r="I20" s="153"/>
      <c r="J20" s="153"/>
      <c r="K20" s="153"/>
      <c r="L20" s="153"/>
    </row>
    <row r="21" spans="1:12" x14ac:dyDescent="0.25">
      <c r="A21" s="154" t="s">
        <v>12</v>
      </c>
      <c r="B21" s="154" t="s">
        <v>85</v>
      </c>
      <c r="C21" s="154" t="s">
        <v>86</v>
      </c>
      <c r="D21" s="154" t="s">
        <v>87</v>
      </c>
      <c r="E21" s="154" t="s">
        <v>88</v>
      </c>
      <c r="F21" s="154" t="s">
        <v>45</v>
      </c>
      <c r="G21" s="155"/>
      <c r="H21" s="155"/>
      <c r="I21" s="155"/>
      <c r="J21" s="155"/>
      <c r="K21" s="155"/>
      <c r="L21" s="155"/>
    </row>
    <row r="22" spans="1:12" x14ac:dyDescent="0.25">
      <c r="A22" s="152" t="s">
        <v>12</v>
      </c>
      <c r="B22" s="152" t="s">
        <v>89</v>
      </c>
      <c r="C22" s="152" t="s">
        <v>90</v>
      </c>
      <c r="D22" s="152" t="s">
        <v>91</v>
      </c>
      <c r="E22" s="152" t="s">
        <v>21</v>
      </c>
      <c r="F22" s="152" t="s">
        <v>45</v>
      </c>
      <c r="G22" s="153"/>
      <c r="H22" s="153"/>
      <c r="I22" s="153"/>
      <c r="J22" s="153"/>
      <c r="K22" s="153"/>
      <c r="L22" s="153"/>
    </row>
    <row r="23" spans="1:12" x14ac:dyDescent="0.25">
      <c r="A23" s="154" t="s">
        <v>12</v>
      </c>
      <c r="B23" s="154" t="s">
        <v>92</v>
      </c>
      <c r="C23" s="154" t="s">
        <v>93</v>
      </c>
      <c r="D23" s="154" t="s">
        <v>94</v>
      </c>
      <c r="E23" s="154" t="s">
        <v>95</v>
      </c>
      <c r="F23" s="154" t="s">
        <v>22</v>
      </c>
      <c r="G23" s="157">
        <v>17183116.879905</v>
      </c>
      <c r="H23" s="155"/>
      <c r="I23" s="155"/>
      <c r="J23" s="155"/>
      <c r="K23" s="155"/>
      <c r="L23" s="155"/>
    </row>
    <row r="24" spans="1:12" x14ac:dyDescent="0.25">
      <c r="A24" s="152" t="s">
        <v>12</v>
      </c>
      <c r="B24" s="152" t="s">
        <v>96</v>
      </c>
      <c r="C24" s="152" t="s">
        <v>97</v>
      </c>
      <c r="D24" s="152" t="s">
        <v>98</v>
      </c>
      <c r="E24" s="152" t="s">
        <v>99</v>
      </c>
      <c r="F24" s="152" t="s">
        <v>45</v>
      </c>
      <c r="G24" s="156">
        <v>6594804.2062953003</v>
      </c>
      <c r="H24" s="156">
        <v>6382134.6262953002</v>
      </c>
      <c r="I24" s="156">
        <v>14973</v>
      </c>
      <c r="J24" s="156">
        <v>398</v>
      </c>
      <c r="K24" s="156">
        <v>440.44641730415998</v>
      </c>
      <c r="L24" s="156">
        <v>426.24287893510001</v>
      </c>
    </row>
    <row r="25" spans="1:12" x14ac:dyDescent="0.25">
      <c r="A25" s="154" t="s">
        <v>12</v>
      </c>
      <c r="B25" s="154" t="s">
        <v>100</v>
      </c>
      <c r="C25" s="154" t="s">
        <v>101</v>
      </c>
      <c r="D25" s="154" t="s">
        <v>102</v>
      </c>
      <c r="E25" s="154" t="s">
        <v>55</v>
      </c>
      <c r="F25" s="154" t="s">
        <v>22</v>
      </c>
      <c r="G25" s="155"/>
      <c r="H25" s="155"/>
      <c r="I25" s="155"/>
      <c r="J25" s="155"/>
      <c r="K25" s="155"/>
      <c r="L25" s="155"/>
    </row>
    <row r="26" spans="1:12" x14ac:dyDescent="0.25">
      <c r="A26" s="152" t="s">
        <v>12</v>
      </c>
      <c r="B26" s="152" t="s">
        <v>103</v>
      </c>
      <c r="C26" s="152" t="s">
        <v>104</v>
      </c>
      <c r="D26" s="152" t="s">
        <v>105</v>
      </c>
      <c r="E26" s="152" t="s">
        <v>66</v>
      </c>
      <c r="F26" s="152" t="s">
        <v>106</v>
      </c>
      <c r="G26" s="156">
        <v>832701.11539885995</v>
      </c>
      <c r="H26" s="156">
        <v>832504.72539886006</v>
      </c>
      <c r="I26" s="156">
        <v>2054</v>
      </c>
      <c r="J26" s="156">
        <v>55</v>
      </c>
      <c r="K26" s="156">
        <v>405.40463261871997</v>
      </c>
      <c r="L26" s="156">
        <v>405.30901918153</v>
      </c>
    </row>
    <row r="27" spans="1:12" x14ac:dyDescent="0.25">
      <c r="A27" s="154" t="s">
        <v>12</v>
      </c>
      <c r="B27" s="154" t="s">
        <v>107</v>
      </c>
      <c r="C27" s="154" t="s">
        <v>108</v>
      </c>
      <c r="D27" s="154" t="s">
        <v>109</v>
      </c>
      <c r="E27" s="154" t="s">
        <v>110</v>
      </c>
      <c r="F27" s="154" t="s">
        <v>35</v>
      </c>
      <c r="G27" s="155"/>
      <c r="H27" s="155"/>
      <c r="I27" s="155"/>
      <c r="J27" s="155"/>
      <c r="K27" s="155"/>
      <c r="L27" s="155"/>
    </row>
    <row r="28" spans="1:12" x14ac:dyDescent="0.25">
      <c r="A28" s="152" t="s">
        <v>12</v>
      </c>
      <c r="B28" s="152" t="s">
        <v>111</v>
      </c>
      <c r="C28" s="152" t="s">
        <v>112</v>
      </c>
      <c r="D28" s="152" t="s">
        <v>113</v>
      </c>
      <c r="E28" s="152" t="s">
        <v>114</v>
      </c>
      <c r="F28" s="152" t="s">
        <v>106</v>
      </c>
      <c r="G28" s="153"/>
      <c r="H28" s="153"/>
      <c r="I28" s="153"/>
      <c r="J28" s="153"/>
      <c r="K28" s="153"/>
      <c r="L28" s="153"/>
    </row>
    <row r="29" spans="1:12" x14ac:dyDescent="0.25">
      <c r="A29" s="154" t="s">
        <v>12</v>
      </c>
      <c r="B29" s="154" t="s">
        <v>115</v>
      </c>
      <c r="C29" s="154" t="s">
        <v>116</v>
      </c>
      <c r="D29" s="154" t="s">
        <v>117</v>
      </c>
      <c r="E29" s="154" t="s">
        <v>66</v>
      </c>
      <c r="F29" s="154" t="s">
        <v>45</v>
      </c>
      <c r="G29" s="155"/>
      <c r="H29" s="155"/>
      <c r="I29" s="155"/>
      <c r="J29" s="155"/>
      <c r="K29" s="155"/>
      <c r="L29" s="155"/>
    </row>
    <row r="30" spans="1:12" x14ac:dyDescent="0.25">
      <c r="A30" s="152" t="s">
        <v>12</v>
      </c>
      <c r="B30" s="152" t="s">
        <v>118</v>
      </c>
      <c r="C30" s="152" t="s">
        <v>119</v>
      </c>
      <c r="D30" s="152" t="s">
        <v>120</v>
      </c>
      <c r="E30" s="152" t="s">
        <v>66</v>
      </c>
      <c r="F30" s="152" t="s">
        <v>45</v>
      </c>
      <c r="G30" s="153"/>
      <c r="H30" s="153"/>
      <c r="I30" s="153"/>
      <c r="J30" s="153"/>
      <c r="K30" s="153"/>
      <c r="L30" s="153"/>
    </row>
    <row r="31" spans="1:12" x14ac:dyDescent="0.25">
      <c r="A31" s="154" t="s">
        <v>12</v>
      </c>
      <c r="B31" s="154" t="s">
        <v>121</v>
      </c>
      <c r="C31" s="154" t="s">
        <v>122</v>
      </c>
      <c r="D31" s="154" t="s">
        <v>123</v>
      </c>
      <c r="E31" s="154" t="s">
        <v>110</v>
      </c>
      <c r="F31" s="154" t="s">
        <v>45</v>
      </c>
      <c r="G31" s="155"/>
      <c r="H31" s="155"/>
      <c r="I31" s="155"/>
      <c r="J31" s="155"/>
      <c r="K31" s="155"/>
      <c r="L31" s="155"/>
    </row>
    <row r="32" spans="1:12" x14ac:dyDescent="0.25">
      <c r="A32" s="152" t="s">
        <v>12</v>
      </c>
      <c r="B32" s="152" t="s">
        <v>124</v>
      </c>
      <c r="C32" s="152" t="s">
        <v>125</v>
      </c>
      <c r="D32" s="152" t="s">
        <v>126</v>
      </c>
      <c r="E32" s="152" t="s">
        <v>127</v>
      </c>
      <c r="F32" s="152" t="s">
        <v>45</v>
      </c>
      <c r="G32" s="153"/>
      <c r="H32" s="153"/>
      <c r="I32" s="153"/>
      <c r="J32" s="153"/>
      <c r="K32" s="153"/>
      <c r="L32" s="153"/>
    </row>
    <row r="33" spans="1:12" x14ac:dyDescent="0.25">
      <c r="A33" s="154" t="s">
        <v>12</v>
      </c>
      <c r="B33" s="154" t="s">
        <v>128</v>
      </c>
      <c r="C33" s="154" t="s">
        <v>129</v>
      </c>
      <c r="D33" s="154" t="s">
        <v>130</v>
      </c>
      <c r="E33" s="154" t="s">
        <v>131</v>
      </c>
      <c r="F33" s="154" t="s">
        <v>17</v>
      </c>
      <c r="G33" s="155"/>
      <c r="H33" s="155"/>
      <c r="I33" s="155"/>
      <c r="J33" s="155"/>
      <c r="K33" s="155"/>
      <c r="L33" s="155"/>
    </row>
    <row r="34" spans="1:12" x14ac:dyDescent="0.25">
      <c r="A34" s="152" t="s">
        <v>12</v>
      </c>
      <c r="B34" s="152" t="s">
        <v>132</v>
      </c>
      <c r="C34" s="152" t="s">
        <v>133</v>
      </c>
      <c r="D34" s="152" t="s">
        <v>134</v>
      </c>
      <c r="E34" s="152" t="s">
        <v>34</v>
      </c>
      <c r="F34" s="152" t="s">
        <v>45</v>
      </c>
      <c r="G34" s="153"/>
      <c r="H34" s="153"/>
      <c r="I34" s="153"/>
      <c r="J34" s="153"/>
      <c r="K34" s="153"/>
      <c r="L34" s="153"/>
    </row>
    <row r="35" spans="1:12" x14ac:dyDescent="0.25">
      <c r="A35" s="154" t="s">
        <v>12</v>
      </c>
      <c r="B35" s="154" t="s">
        <v>135</v>
      </c>
      <c r="C35" s="154" t="s">
        <v>136</v>
      </c>
      <c r="D35" s="154" t="s">
        <v>137</v>
      </c>
      <c r="E35" s="154" t="s">
        <v>127</v>
      </c>
      <c r="F35" s="154" t="s">
        <v>45</v>
      </c>
      <c r="G35" s="155"/>
      <c r="H35" s="155"/>
      <c r="I35" s="155"/>
      <c r="J35" s="155"/>
      <c r="K35" s="155"/>
      <c r="L35" s="155"/>
    </row>
    <row r="36" spans="1:12" x14ac:dyDescent="0.25">
      <c r="A36" s="152" t="s">
        <v>12</v>
      </c>
      <c r="B36" s="152" t="s">
        <v>138</v>
      </c>
      <c r="C36" s="152" t="s">
        <v>139</v>
      </c>
      <c r="D36" s="152" t="s">
        <v>140</v>
      </c>
      <c r="E36" s="152" t="s">
        <v>141</v>
      </c>
      <c r="F36" s="152" t="s">
        <v>17</v>
      </c>
      <c r="G36" s="153"/>
      <c r="H36" s="153"/>
      <c r="I36" s="153"/>
      <c r="J36" s="153"/>
      <c r="K36" s="153"/>
      <c r="L36" s="153"/>
    </row>
    <row r="37" spans="1:12" x14ac:dyDescent="0.25">
      <c r="A37" s="154" t="s">
        <v>12</v>
      </c>
      <c r="B37" s="154" t="s">
        <v>142</v>
      </c>
      <c r="C37" s="154" t="s">
        <v>143</v>
      </c>
      <c r="D37" s="154" t="s">
        <v>144</v>
      </c>
      <c r="E37" s="154" t="s">
        <v>145</v>
      </c>
      <c r="F37" s="154" t="s">
        <v>17</v>
      </c>
      <c r="G37" s="155"/>
      <c r="H37" s="155"/>
      <c r="I37" s="155"/>
      <c r="J37" s="155"/>
      <c r="K37" s="155"/>
      <c r="L37" s="155"/>
    </row>
    <row r="38" spans="1:12" x14ac:dyDescent="0.25">
      <c r="A38" s="152" t="s">
        <v>12</v>
      </c>
      <c r="B38" s="152" t="s">
        <v>146</v>
      </c>
      <c r="C38" s="152" t="s">
        <v>147</v>
      </c>
      <c r="D38" s="152" t="s">
        <v>148</v>
      </c>
      <c r="E38" s="152" t="s">
        <v>66</v>
      </c>
      <c r="F38" s="152" t="s">
        <v>106</v>
      </c>
      <c r="G38" s="156">
        <v>1580467.7467024999</v>
      </c>
      <c r="H38" s="156">
        <v>1580467.7467024999</v>
      </c>
      <c r="I38" s="156">
        <v>4832</v>
      </c>
      <c r="J38" s="156">
        <v>107</v>
      </c>
      <c r="K38" s="156">
        <v>327.08355685069</v>
      </c>
      <c r="L38" s="156">
        <v>327.08355685069</v>
      </c>
    </row>
    <row r="39" spans="1:12" x14ac:dyDescent="0.25">
      <c r="A39" s="154" t="s">
        <v>12</v>
      </c>
      <c r="B39" s="154" t="s">
        <v>149</v>
      </c>
      <c r="C39" s="154" t="s">
        <v>150</v>
      </c>
      <c r="D39" s="154" t="s">
        <v>151</v>
      </c>
      <c r="E39" s="154" t="s">
        <v>152</v>
      </c>
      <c r="F39" s="154" t="s">
        <v>27</v>
      </c>
      <c r="G39" s="157">
        <v>947555.99884809996</v>
      </c>
      <c r="H39" s="155"/>
      <c r="I39" s="155"/>
      <c r="J39" s="155"/>
      <c r="K39" s="155"/>
      <c r="L39" s="155"/>
    </row>
    <row r="40" spans="1:12" x14ac:dyDescent="0.25">
      <c r="A40" s="152" t="s">
        <v>12</v>
      </c>
      <c r="B40" s="152" t="s">
        <v>153</v>
      </c>
      <c r="C40" s="152" t="s">
        <v>154</v>
      </c>
      <c r="D40" s="152" t="s">
        <v>155</v>
      </c>
      <c r="E40" s="152" t="s">
        <v>156</v>
      </c>
      <c r="F40" s="152" t="s">
        <v>17</v>
      </c>
      <c r="G40" s="153"/>
      <c r="H40" s="153"/>
      <c r="I40" s="153"/>
      <c r="J40" s="153"/>
      <c r="K40" s="153"/>
      <c r="L40" s="153"/>
    </row>
    <row r="41" spans="1:12" x14ac:dyDescent="0.25">
      <c r="A41" s="154" t="s">
        <v>12</v>
      </c>
      <c r="B41" s="154" t="s">
        <v>157</v>
      </c>
      <c r="C41" s="154" t="s">
        <v>158</v>
      </c>
      <c r="D41" s="154" t="s">
        <v>159</v>
      </c>
      <c r="E41" s="154" t="s">
        <v>70</v>
      </c>
      <c r="F41" s="154" t="s">
        <v>45</v>
      </c>
      <c r="G41" s="155"/>
      <c r="H41" s="155"/>
      <c r="I41" s="155"/>
      <c r="J41" s="155"/>
      <c r="K41" s="155"/>
      <c r="L41" s="155"/>
    </row>
    <row r="42" spans="1:12" x14ac:dyDescent="0.25">
      <c r="A42" s="152" t="s">
        <v>12</v>
      </c>
      <c r="B42" s="152" t="s">
        <v>160</v>
      </c>
      <c r="C42" s="152" t="s">
        <v>161</v>
      </c>
      <c r="D42" s="152" t="s">
        <v>162</v>
      </c>
      <c r="E42" s="152" t="s">
        <v>70</v>
      </c>
      <c r="F42" s="152" t="s">
        <v>45</v>
      </c>
      <c r="G42" s="153"/>
      <c r="H42" s="153"/>
      <c r="I42" s="153"/>
      <c r="J42" s="153"/>
      <c r="K42" s="153"/>
      <c r="L42" s="153"/>
    </row>
    <row r="43" spans="1:12" x14ac:dyDescent="0.25">
      <c r="A43" s="154" t="s">
        <v>12</v>
      </c>
      <c r="B43" s="154" t="s">
        <v>163</v>
      </c>
      <c r="C43" s="154" t="s">
        <v>164</v>
      </c>
      <c r="D43" s="154" t="s">
        <v>165</v>
      </c>
      <c r="E43" s="154" t="s">
        <v>95</v>
      </c>
      <c r="F43" s="154" t="s">
        <v>27</v>
      </c>
      <c r="G43" s="155"/>
      <c r="H43" s="155"/>
      <c r="I43" s="155"/>
      <c r="J43" s="155"/>
      <c r="K43" s="155"/>
      <c r="L43" s="155"/>
    </row>
    <row r="44" spans="1:12" x14ac:dyDescent="0.25">
      <c r="A44" s="152" t="s">
        <v>12</v>
      </c>
      <c r="B44" s="152" t="s">
        <v>166</v>
      </c>
      <c r="C44" s="152" t="s">
        <v>167</v>
      </c>
      <c r="D44" s="152" t="s">
        <v>168</v>
      </c>
      <c r="E44" s="152" t="s">
        <v>169</v>
      </c>
      <c r="F44" s="152" t="s">
        <v>45</v>
      </c>
      <c r="G44" s="153"/>
      <c r="H44" s="153"/>
      <c r="I44" s="153"/>
      <c r="J44" s="153"/>
      <c r="K44" s="153"/>
      <c r="L44" s="153"/>
    </row>
    <row r="45" spans="1:12" x14ac:dyDescent="0.25">
      <c r="A45" s="154" t="s">
        <v>12</v>
      </c>
      <c r="B45" s="154" t="s">
        <v>170</v>
      </c>
      <c r="C45" s="154" t="s">
        <v>171</v>
      </c>
      <c r="D45" s="154" t="s">
        <v>172</v>
      </c>
      <c r="E45" s="154" t="s">
        <v>169</v>
      </c>
      <c r="F45" s="154" t="s">
        <v>106</v>
      </c>
      <c r="G45" s="157">
        <v>2212314.8217420001</v>
      </c>
      <c r="H45" s="155"/>
      <c r="I45" s="157">
        <v>5136</v>
      </c>
      <c r="J45" s="157">
        <v>326</v>
      </c>
      <c r="K45" s="157">
        <v>430.74665532361001</v>
      </c>
      <c r="L45" s="155"/>
    </row>
    <row r="46" spans="1:12" x14ac:dyDescent="0.25">
      <c r="A46" s="152" t="s">
        <v>12</v>
      </c>
      <c r="B46" s="152" t="s">
        <v>173</v>
      </c>
      <c r="C46" s="152" t="s">
        <v>174</v>
      </c>
      <c r="D46" s="152" t="s">
        <v>175</v>
      </c>
      <c r="E46" s="152" t="s">
        <v>16</v>
      </c>
      <c r="F46" s="152" t="s">
        <v>62</v>
      </c>
      <c r="G46" s="153"/>
      <c r="H46" s="153"/>
      <c r="I46" s="153"/>
      <c r="J46" s="153"/>
      <c r="K46" s="153"/>
      <c r="L46" s="153"/>
    </row>
    <row r="47" spans="1:12" x14ac:dyDescent="0.25">
      <c r="A47" s="154" t="s">
        <v>12</v>
      </c>
      <c r="B47" s="154" t="s">
        <v>176</v>
      </c>
      <c r="C47" s="154" t="s">
        <v>177</v>
      </c>
      <c r="D47" s="154" t="s">
        <v>178</v>
      </c>
      <c r="E47" s="154" t="s">
        <v>66</v>
      </c>
      <c r="F47" s="154" t="s">
        <v>27</v>
      </c>
      <c r="G47" s="155"/>
      <c r="H47" s="155"/>
      <c r="I47" s="155"/>
      <c r="J47" s="155"/>
      <c r="K47" s="155"/>
      <c r="L47" s="155"/>
    </row>
    <row r="48" spans="1:12" x14ac:dyDescent="0.25">
      <c r="A48" s="152" t="s">
        <v>12</v>
      </c>
      <c r="B48" s="152" t="s">
        <v>179</v>
      </c>
      <c r="C48" s="152" t="s">
        <v>180</v>
      </c>
      <c r="D48" s="152" t="s">
        <v>181</v>
      </c>
      <c r="E48" s="152" t="s">
        <v>34</v>
      </c>
      <c r="F48" s="152" t="s">
        <v>35</v>
      </c>
      <c r="G48" s="153"/>
      <c r="H48" s="153"/>
      <c r="I48" s="153"/>
      <c r="J48" s="153"/>
      <c r="K48" s="153"/>
      <c r="L48" s="153"/>
    </row>
    <row r="49" spans="1:12" x14ac:dyDescent="0.25">
      <c r="A49" s="154" t="s">
        <v>12</v>
      </c>
      <c r="B49" s="154" t="s">
        <v>182</v>
      </c>
      <c r="C49" s="154" t="s">
        <v>183</v>
      </c>
      <c r="D49" s="154" t="s">
        <v>184</v>
      </c>
      <c r="E49" s="154" t="s">
        <v>66</v>
      </c>
      <c r="F49" s="154" t="s">
        <v>106</v>
      </c>
      <c r="G49" s="157">
        <v>4814745.3840442002</v>
      </c>
      <c r="H49" s="157">
        <v>4502168.3633564999</v>
      </c>
      <c r="I49" s="157">
        <v>20425</v>
      </c>
      <c r="J49" s="157">
        <v>745</v>
      </c>
      <c r="K49" s="157">
        <v>235.72804817842001</v>
      </c>
      <c r="L49" s="157">
        <v>220.42439967473999</v>
      </c>
    </row>
    <row r="50" spans="1:12" x14ac:dyDescent="0.25">
      <c r="A50" s="152" t="s">
        <v>12</v>
      </c>
      <c r="B50" s="152" t="s">
        <v>185</v>
      </c>
      <c r="C50" s="152" t="s">
        <v>186</v>
      </c>
      <c r="D50" s="152" t="s">
        <v>187</v>
      </c>
      <c r="E50" s="152" t="s">
        <v>34</v>
      </c>
      <c r="F50" s="152" t="s">
        <v>188</v>
      </c>
      <c r="G50" s="156">
        <v>9025524.8780764993</v>
      </c>
      <c r="H50" s="156">
        <v>8251004.2580348002</v>
      </c>
      <c r="I50" s="156">
        <v>23413</v>
      </c>
      <c r="J50" s="153"/>
      <c r="K50" s="156">
        <v>385.49202913238003</v>
      </c>
      <c r="L50" s="156">
        <v>352.41123555438003</v>
      </c>
    </row>
    <row r="51" spans="1:12" x14ac:dyDescent="0.25">
      <c r="A51" s="154" t="s">
        <v>12</v>
      </c>
      <c r="B51" s="154" t="s">
        <v>189</v>
      </c>
      <c r="C51" s="154" t="s">
        <v>190</v>
      </c>
      <c r="D51" s="154" t="s">
        <v>191</v>
      </c>
      <c r="E51" s="154" t="s">
        <v>55</v>
      </c>
      <c r="F51" s="154" t="s">
        <v>106</v>
      </c>
      <c r="G51" s="157">
        <v>1087911.3381974001</v>
      </c>
      <c r="H51" s="155"/>
      <c r="I51" s="157">
        <v>2526</v>
      </c>
      <c r="J51" s="157">
        <v>59</v>
      </c>
      <c r="K51" s="157">
        <v>430.6854070457</v>
      </c>
      <c r="L51" s="155"/>
    </row>
    <row r="52" spans="1:12" x14ac:dyDescent="0.25">
      <c r="A52" s="152" t="s">
        <v>12</v>
      </c>
      <c r="B52" s="152" t="s">
        <v>192</v>
      </c>
      <c r="C52" s="152" t="s">
        <v>193</v>
      </c>
      <c r="D52" s="152" t="s">
        <v>194</v>
      </c>
      <c r="E52" s="152" t="s">
        <v>114</v>
      </c>
      <c r="F52" s="152" t="s">
        <v>106</v>
      </c>
      <c r="G52" s="153"/>
      <c r="H52" s="156">
        <v>811492.53514052997</v>
      </c>
      <c r="I52" s="156">
        <v>1071</v>
      </c>
      <c r="J52" s="156">
        <v>56</v>
      </c>
      <c r="K52" s="153"/>
      <c r="L52" s="156">
        <v>757.69611124231994</v>
      </c>
    </row>
    <row r="53" spans="1:12" x14ac:dyDescent="0.25">
      <c r="A53" s="154" t="s">
        <v>12</v>
      </c>
      <c r="B53" s="154" t="s">
        <v>195</v>
      </c>
      <c r="C53" s="154" t="s">
        <v>196</v>
      </c>
      <c r="D53" s="154" t="s">
        <v>197</v>
      </c>
      <c r="E53" s="154" t="s">
        <v>55</v>
      </c>
      <c r="F53" s="154" t="s">
        <v>106</v>
      </c>
      <c r="G53" s="157">
        <v>467751.70439680002</v>
      </c>
      <c r="H53" s="155"/>
      <c r="I53" s="157">
        <v>1204</v>
      </c>
      <c r="J53" s="155"/>
      <c r="K53" s="157">
        <v>388.49809335282998</v>
      </c>
      <c r="L53" s="155"/>
    </row>
    <row r="54" spans="1:12" x14ac:dyDescent="0.25">
      <c r="A54" s="152" t="s">
        <v>12</v>
      </c>
      <c r="B54" s="152" t="s">
        <v>198</v>
      </c>
      <c r="C54" s="152" t="s">
        <v>199</v>
      </c>
      <c r="D54" s="152" t="s">
        <v>200</v>
      </c>
      <c r="E54" s="152" t="s">
        <v>55</v>
      </c>
      <c r="F54" s="152" t="s">
        <v>188</v>
      </c>
      <c r="G54" s="153"/>
      <c r="H54" s="153"/>
      <c r="I54" s="153"/>
      <c r="J54" s="153"/>
      <c r="K54" s="153"/>
      <c r="L54" s="153"/>
    </row>
    <row r="55" spans="1:12" x14ac:dyDescent="0.25">
      <c r="A55" s="154" t="s">
        <v>12</v>
      </c>
      <c r="B55" s="154" t="s">
        <v>201</v>
      </c>
      <c r="C55" s="154" t="s">
        <v>202</v>
      </c>
      <c r="D55" s="154" t="s">
        <v>203</v>
      </c>
      <c r="E55" s="154" t="s">
        <v>55</v>
      </c>
      <c r="F55" s="154" t="s">
        <v>45</v>
      </c>
      <c r="G55" s="157">
        <v>3033944.157683</v>
      </c>
      <c r="H55" s="157">
        <v>3016029.7076829998</v>
      </c>
      <c r="I55" s="157">
        <v>5589.5</v>
      </c>
      <c r="J55" s="157">
        <v>153</v>
      </c>
      <c r="K55" s="157">
        <v>542.79348021879002</v>
      </c>
      <c r="L55" s="157">
        <v>539.58846188083999</v>
      </c>
    </row>
    <row r="56" spans="1:12" x14ac:dyDescent="0.25">
      <c r="A56" s="152" t="s">
        <v>12</v>
      </c>
      <c r="B56" s="152" t="s">
        <v>204</v>
      </c>
      <c r="C56" s="152" t="s">
        <v>205</v>
      </c>
      <c r="D56" s="152" t="s">
        <v>206</v>
      </c>
      <c r="E56" s="152" t="s">
        <v>66</v>
      </c>
      <c r="F56" s="152" t="s">
        <v>17</v>
      </c>
      <c r="G56" s="153"/>
      <c r="H56" s="153"/>
      <c r="I56" s="153"/>
      <c r="J56" s="153"/>
      <c r="K56" s="153"/>
      <c r="L56" s="153"/>
    </row>
    <row r="57" spans="1:12" x14ac:dyDescent="0.25">
      <c r="A57" s="154" t="s">
        <v>12</v>
      </c>
      <c r="B57" s="154" t="s">
        <v>207</v>
      </c>
      <c r="C57" s="154" t="s">
        <v>208</v>
      </c>
      <c r="D57" s="154" t="s">
        <v>209</v>
      </c>
      <c r="E57" s="154" t="s">
        <v>34</v>
      </c>
      <c r="F57" s="154" t="s">
        <v>35</v>
      </c>
      <c r="G57" s="155"/>
      <c r="H57" s="155"/>
      <c r="I57" s="155"/>
      <c r="J57" s="155"/>
      <c r="K57" s="155"/>
      <c r="L57" s="155"/>
    </row>
    <row r="58" spans="1:12" x14ac:dyDescent="0.25">
      <c r="A58" s="152" t="s">
        <v>12</v>
      </c>
      <c r="B58" s="152" t="s">
        <v>210</v>
      </c>
      <c r="C58" s="152" t="s">
        <v>211</v>
      </c>
      <c r="D58" s="152" t="s">
        <v>212</v>
      </c>
      <c r="E58" s="152" t="s">
        <v>34</v>
      </c>
      <c r="F58" s="152" t="s">
        <v>35</v>
      </c>
      <c r="G58" s="153"/>
      <c r="H58" s="153"/>
      <c r="I58" s="153"/>
      <c r="J58" s="153"/>
      <c r="K58" s="153"/>
      <c r="L58" s="153"/>
    </row>
    <row r="59" spans="1:12" x14ac:dyDescent="0.25">
      <c r="A59" s="154" t="s">
        <v>12</v>
      </c>
      <c r="B59" s="154" t="s">
        <v>213</v>
      </c>
      <c r="C59" s="154" t="s">
        <v>214</v>
      </c>
      <c r="D59" s="154" t="s">
        <v>215</v>
      </c>
      <c r="E59" s="154" t="s">
        <v>34</v>
      </c>
      <c r="F59" s="154" t="s">
        <v>17</v>
      </c>
      <c r="G59" s="155"/>
      <c r="H59" s="155"/>
      <c r="I59" s="155"/>
      <c r="J59" s="155"/>
      <c r="K59" s="155"/>
      <c r="L59" s="155"/>
    </row>
    <row r="60" spans="1:12" x14ac:dyDescent="0.25">
      <c r="A60" s="152" t="s">
        <v>12</v>
      </c>
      <c r="B60" s="152" t="s">
        <v>216</v>
      </c>
      <c r="C60" s="152" t="s">
        <v>217</v>
      </c>
      <c r="D60" s="152" t="s">
        <v>218</v>
      </c>
      <c r="E60" s="152" t="s">
        <v>70</v>
      </c>
      <c r="F60" s="152" t="s">
        <v>45</v>
      </c>
      <c r="G60" s="153"/>
      <c r="H60" s="153"/>
      <c r="I60" s="153"/>
      <c r="J60" s="153"/>
      <c r="K60" s="153"/>
      <c r="L60" s="153"/>
    </row>
    <row r="61" spans="1:12" x14ac:dyDescent="0.25">
      <c r="A61" s="154" t="s">
        <v>12</v>
      </c>
      <c r="B61" s="154" t="s">
        <v>219</v>
      </c>
      <c r="C61" s="154" t="s">
        <v>220</v>
      </c>
      <c r="D61" s="154" t="s">
        <v>221</v>
      </c>
      <c r="E61" s="154" t="s">
        <v>16</v>
      </c>
      <c r="F61" s="154" t="s">
        <v>45</v>
      </c>
      <c r="G61" s="155"/>
      <c r="H61" s="155"/>
      <c r="I61" s="155"/>
      <c r="J61" s="155"/>
      <c r="K61" s="155"/>
      <c r="L61" s="155"/>
    </row>
    <row r="62" spans="1:12" x14ac:dyDescent="0.25">
      <c r="A62" s="152" t="s">
        <v>12</v>
      </c>
      <c r="B62" s="152" t="s">
        <v>222</v>
      </c>
      <c r="C62" s="152" t="s">
        <v>223</v>
      </c>
      <c r="D62" s="152" t="s">
        <v>224</v>
      </c>
      <c r="E62" s="152" t="s">
        <v>70</v>
      </c>
      <c r="F62" s="152" t="s">
        <v>45</v>
      </c>
      <c r="G62" s="153"/>
      <c r="H62" s="153"/>
      <c r="I62" s="153"/>
      <c r="J62" s="153"/>
      <c r="K62" s="153"/>
      <c r="L62" s="153"/>
    </row>
    <row r="63" spans="1:12" x14ac:dyDescent="0.25">
      <c r="A63" s="154" t="s">
        <v>12</v>
      </c>
      <c r="B63" s="154" t="s">
        <v>225</v>
      </c>
      <c r="C63" s="154" t="s">
        <v>226</v>
      </c>
      <c r="D63" s="154" t="s">
        <v>227</v>
      </c>
      <c r="E63" s="154" t="s">
        <v>228</v>
      </c>
      <c r="F63" s="154" t="s">
        <v>17</v>
      </c>
      <c r="G63" s="155"/>
      <c r="H63" s="155"/>
      <c r="I63" s="155"/>
      <c r="J63" s="155"/>
      <c r="K63" s="155"/>
      <c r="L63" s="155"/>
    </row>
    <row r="64" spans="1:12" x14ac:dyDescent="0.25">
      <c r="A64" s="152" t="s">
        <v>12</v>
      </c>
      <c r="B64" s="152" t="s">
        <v>229</v>
      </c>
      <c r="C64" s="152" t="s">
        <v>230</v>
      </c>
      <c r="D64" s="152" t="s">
        <v>231</v>
      </c>
      <c r="E64" s="152" t="s">
        <v>228</v>
      </c>
      <c r="F64" s="152" t="s">
        <v>17</v>
      </c>
      <c r="G64" s="153"/>
      <c r="H64" s="153"/>
      <c r="I64" s="153"/>
      <c r="J64" s="153"/>
      <c r="K64" s="153"/>
      <c r="L64" s="153"/>
    </row>
    <row r="65" spans="1:12" x14ac:dyDescent="0.25">
      <c r="A65" s="154" t="s">
        <v>12</v>
      </c>
      <c r="B65" s="154" t="s">
        <v>232</v>
      </c>
      <c r="C65" s="154" t="s">
        <v>233</v>
      </c>
      <c r="D65" s="154" t="s">
        <v>234</v>
      </c>
      <c r="E65" s="154" t="s">
        <v>70</v>
      </c>
      <c r="F65" s="154" t="s">
        <v>27</v>
      </c>
      <c r="G65" s="155"/>
      <c r="H65" s="155"/>
      <c r="I65" s="155"/>
      <c r="J65" s="155"/>
      <c r="K65" s="155"/>
      <c r="L65" s="155"/>
    </row>
    <row r="66" spans="1:12" x14ac:dyDescent="0.25">
      <c r="A66" s="152" t="s">
        <v>12</v>
      </c>
      <c r="B66" s="152" t="s">
        <v>235</v>
      </c>
      <c r="C66" s="152" t="s">
        <v>236</v>
      </c>
      <c r="D66" s="152" t="s">
        <v>237</v>
      </c>
      <c r="E66" s="152" t="s">
        <v>66</v>
      </c>
      <c r="F66" s="152" t="s">
        <v>17</v>
      </c>
      <c r="G66" s="153"/>
      <c r="H66" s="153"/>
      <c r="I66" s="153"/>
      <c r="J66" s="153"/>
      <c r="K66" s="153"/>
      <c r="L66" s="153"/>
    </row>
    <row r="67" spans="1:12" x14ac:dyDescent="0.25">
      <c r="A67" s="154" t="s">
        <v>12</v>
      </c>
      <c r="B67" s="154" t="s">
        <v>238</v>
      </c>
      <c r="C67" s="154" t="s">
        <v>239</v>
      </c>
      <c r="D67" s="154" t="s">
        <v>240</v>
      </c>
      <c r="E67" s="154" t="s">
        <v>55</v>
      </c>
      <c r="F67" s="154" t="s">
        <v>45</v>
      </c>
      <c r="G67" s="155"/>
      <c r="H67" s="155"/>
      <c r="I67" s="155"/>
      <c r="J67" s="155"/>
      <c r="K67" s="155"/>
      <c r="L67" s="155"/>
    </row>
    <row r="68" spans="1:12" x14ac:dyDescent="0.25">
      <c r="A68" s="152" t="s">
        <v>12</v>
      </c>
      <c r="B68" s="152" t="s">
        <v>241</v>
      </c>
      <c r="C68" s="152" t="s">
        <v>242</v>
      </c>
      <c r="D68" s="152" t="s">
        <v>243</v>
      </c>
      <c r="E68" s="152" t="s">
        <v>244</v>
      </c>
      <c r="F68" s="152" t="s">
        <v>45</v>
      </c>
      <c r="G68" s="156">
        <v>4246234.3183733001</v>
      </c>
      <c r="H68" s="156">
        <v>4246234.3183733001</v>
      </c>
      <c r="I68" s="156">
        <v>13706</v>
      </c>
      <c r="J68" s="156">
        <v>13706</v>
      </c>
      <c r="K68" s="156">
        <v>309.80842830682002</v>
      </c>
      <c r="L68" s="156">
        <v>309.80842830682002</v>
      </c>
    </row>
    <row r="69" spans="1:12" x14ac:dyDescent="0.25">
      <c r="A69" s="154" t="s">
        <v>12</v>
      </c>
      <c r="B69" s="154" t="s">
        <v>245</v>
      </c>
      <c r="C69" s="154" t="s">
        <v>246</v>
      </c>
      <c r="D69" s="154" t="s">
        <v>247</v>
      </c>
      <c r="E69" s="154" t="s">
        <v>70</v>
      </c>
      <c r="F69" s="154" t="s">
        <v>45</v>
      </c>
      <c r="G69" s="155"/>
      <c r="H69" s="155"/>
      <c r="I69" s="155"/>
      <c r="J69" s="155"/>
      <c r="K69" s="155"/>
      <c r="L69" s="155"/>
    </row>
    <row r="70" spans="1:12" x14ac:dyDescent="0.25">
      <c r="A70" s="152" t="s">
        <v>12</v>
      </c>
      <c r="B70" s="152" t="s">
        <v>248</v>
      </c>
      <c r="C70" s="152" t="s">
        <v>249</v>
      </c>
      <c r="D70" s="152" t="s">
        <v>250</v>
      </c>
      <c r="E70" s="152" t="s">
        <v>169</v>
      </c>
      <c r="F70" s="152" t="s">
        <v>251</v>
      </c>
      <c r="G70" s="153"/>
      <c r="H70" s="153"/>
      <c r="I70" s="153"/>
      <c r="J70" s="153"/>
      <c r="K70" s="153"/>
      <c r="L70" s="153"/>
    </row>
    <row r="71" spans="1:12" x14ac:dyDescent="0.25">
      <c r="A71" s="154" t="s">
        <v>12</v>
      </c>
      <c r="B71" s="154" t="s">
        <v>252</v>
      </c>
      <c r="C71" s="154" t="s">
        <v>253</v>
      </c>
      <c r="D71" s="154" t="s">
        <v>254</v>
      </c>
      <c r="E71" s="154" t="s">
        <v>55</v>
      </c>
      <c r="F71" s="154" t="s">
        <v>27</v>
      </c>
      <c r="G71" s="157">
        <v>2446511.8575714999</v>
      </c>
      <c r="H71" s="157">
        <v>2307004.8575714999</v>
      </c>
      <c r="I71" s="157">
        <v>6263</v>
      </c>
      <c r="J71" s="157">
        <v>144</v>
      </c>
      <c r="K71" s="157">
        <v>390.62938808422001</v>
      </c>
      <c r="L71" s="157">
        <v>368.35459964417998</v>
      </c>
    </row>
    <row r="72" spans="1:12" x14ac:dyDescent="0.25">
      <c r="A72" s="152" t="s">
        <v>12</v>
      </c>
      <c r="B72" s="152" t="s">
        <v>255</v>
      </c>
      <c r="C72" s="152" t="s">
        <v>256</v>
      </c>
      <c r="D72" s="152" t="s">
        <v>257</v>
      </c>
      <c r="E72" s="152" t="s">
        <v>228</v>
      </c>
      <c r="F72" s="152" t="s">
        <v>27</v>
      </c>
      <c r="G72" s="153"/>
      <c r="H72" s="153"/>
      <c r="I72" s="153"/>
      <c r="J72" s="153"/>
      <c r="K72" s="153"/>
      <c r="L72" s="153"/>
    </row>
    <row r="73" spans="1:12" x14ac:dyDescent="0.25">
      <c r="A73" s="154" t="s">
        <v>12</v>
      </c>
      <c r="B73" s="154" t="s">
        <v>258</v>
      </c>
      <c r="C73" s="154" t="s">
        <v>259</v>
      </c>
      <c r="D73" s="154" t="s">
        <v>260</v>
      </c>
      <c r="E73" s="157"/>
      <c r="F73" s="154" t="s">
        <v>45</v>
      </c>
      <c r="G73" s="155"/>
      <c r="H73" s="157">
        <v>1966239.3126493001</v>
      </c>
      <c r="I73" s="157">
        <v>5080</v>
      </c>
      <c r="J73" s="157">
        <v>5080</v>
      </c>
      <c r="K73" s="155"/>
      <c r="L73" s="157">
        <v>387.05498280498</v>
      </c>
    </row>
    <row r="74" spans="1:12" x14ac:dyDescent="0.25">
      <c r="A74" s="152" t="s">
        <v>12</v>
      </c>
      <c r="B74" s="152" t="s">
        <v>261</v>
      </c>
      <c r="C74" s="152" t="s">
        <v>262</v>
      </c>
      <c r="D74" s="152" t="s">
        <v>263</v>
      </c>
      <c r="E74" s="152" t="s">
        <v>34</v>
      </c>
      <c r="F74" s="152" t="s">
        <v>35</v>
      </c>
      <c r="G74" s="153"/>
      <c r="H74" s="153"/>
      <c r="I74" s="153"/>
      <c r="J74" s="153"/>
      <c r="K74" s="153"/>
      <c r="L74" s="153"/>
    </row>
    <row r="75" spans="1:12" x14ac:dyDescent="0.25">
      <c r="A75" s="154" t="s">
        <v>12</v>
      </c>
      <c r="B75" s="154" t="s">
        <v>264</v>
      </c>
      <c r="C75" s="154" t="s">
        <v>265</v>
      </c>
      <c r="D75" s="154" t="s">
        <v>266</v>
      </c>
      <c r="E75" s="154" t="s">
        <v>55</v>
      </c>
      <c r="F75" s="154" t="s">
        <v>45</v>
      </c>
      <c r="G75" s="157">
        <v>1959694.7814348999</v>
      </c>
      <c r="H75" s="155"/>
      <c r="I75" s="157">
        <v>5862</v>
      </c>
      <c r="J75" s="155"/>
      <c r="K75" s="157">
        <v>334.30480747781002</v>
      </c>
      <c r="L75" s="155"/>
    </row>
    <row r="76" spans="1:12" x14ac:dyDescent="0.25">
      <c r="A76" s="152" t="s">
        <v>12</v>
      </c>
      <c r="B76" s="152" t="s">
        <v>267</v>
      </c>
      <c r="C76" s="152" t="s">
        <v>268</v>
      </c>
      <c r="D76" s="152" t="s">
        <v>269</v>
      </c>
      <c r="E76" s="152" t="s">
        <v>70</v>
      </c>
      <c r="F76" s="152" t="s">
        <v>45</v>
      </c>
      <c r="G76" s="153"/>
      <c r="H76" s="153"/>
      <c r="I76" s="153"/>
      <c r="J76" s="153"/>
      <c r="K76" s="153"/>
      <c r="L76" s="153"/>
    </row>
    <row r="77" spans="1:12" x14ac:dyDescent="0.25">
      <c r="A77" s="154" t="s">
        <v>12</v>
      </c>
      <c r="B77" s="154" t="s">
        <v>270</v>
      </c>
      <c r="C77" s="154" t="s">
        <v>271</v>
      </c>
      <c r="D77" s="154" t="s">
        <v>272</v>
      </c>
      <c r="E77" s="154" t="s">
        <v>273</v>
      </c>
      <c r="F77" s="154" t="s">
        <v>27</v>
      </c>
      <c r="G77" s="155"/>
      <c r="H77" s="155"/>
      <c r="I77" s="155"/>
      <c r="J77" s="155"/>
      <c r="K77" s="155"/>
      <c r="L77" s="155"/>
    </row>
    <row r="78" spans="1:12" x14ac:dyDescent="0.25">
      <c r="A78" s="152" t="s">
        <v>12</v>
      </c>
      <c r="B78" s="152" t="s">
        <v>274</v>
      </c>
      <c r="C78" s="152" t="s">
        <v>275</v>
      </c>
      <c r="D78" s="152" t="s">
        <v>276</v>
      </c>
      <c r="E78" s="152" t="s">
        <v>55</v>
      </c>
      <c r="F78" s="152" t="s">
        <v>45</v>
      </c>
      <c r="G78" s="153"/>
      <c r="H78" s="153"/>
      <c r="I78" s="153"/>
      <c r="J78" s="153"/>
      <c r="K78" s="153"/>
      <c r="L78" s="153"/>
    </row>
    <row r="79" spans="1:12" x14ac:dyDescent="0.25">
      <c r="A79" s="154" t="s">
        <v>12</v>
      </c>
      <c r="B79" s="154" t="s">
        <v>277</v>
      </c>
      <c r="C79" s="154" t="s">
        <v>278</v>
      </c>
      <c r="D79" s="154" t="s">
        <v>279</v>
      </c>
      <c r="E79" s="154" t="s">
        <v>70</v>
      </c>
      <c r="F79" s="154" t="s">
        <v>45</v>
      </c>
      <c r="G79" s="155"/>
      <c r="H79" s="155"/>
      <c r="I79" s="155"/>
      <c r="J79" s="155"/>
      <c r="K79" s="155"/>
      <c r="L79" s="155"/>
    </row>
    <row r="80" spans="1:12" x14ac:dyDescent="0.25">
      <c r="A80" s="152" t="s">
        <v>12</v>
      </c>
      <c r="B80" s="152" t="s">
        <v>280</v>
      </c>
      <c r="C80" s="152" t="s">
        <v>281</v>
      </c>
      <c r="D80" s="152" t="s">
        <v>282</v>
      </c>
      <c r="E80" s="152" t="s">
        <v>70</v>
      </c>
      <c r="F80" s="152" t="s">
        <v>62</v>
      </c>
      <c r="G80" s="153"/>
      <c r="H80" s="153"/>
      <c r="I80" s="153"/>
      <c r="J80" s="153"/>
      <c r="K80" s="153"/>
      <c r="L80" s="153"/>
    </row>
    <row r="81" spans="1:12" x14ac:dyDescent="0.25">
      <c r="A81" s="154" t="s">
        <v>12</v>
      </c>
      <c r="B81" s="154" t="s">
        <v>283</v>
      </c>
      <c r="C81" s="154" t="s">
        <v>284</v>
      </c>
      <c r="D81" s="154" t="s">
        <v>285</v>
      </c>
      <c r="E81" s="154" t="s">
        <v>55</v>
      </c>
      <c r="F81" s="154" t="s">
        <v>188</v>
      </c>
      <c r="G81" s="157">
        <v>10471679.158062</v>
      </c>
      <c r="H81" s="155"/>
      <c r="I81" s="157">
        <v>23834.5</v>
      </c>
      <c r="J81" s="157">
        <v>840</v>
      </c>
      <c r="K81" s="157">
        <v>439.34964685904998</v>
      </c>
      <c r="L81" s="155"/>
    </row>
    <row r="82" spans="1:12" x14ac:dyDescent="0.25">
      <c r="A82" s="152" t="s">
        <v>12</v>
      </c>
      <c r="B82" s="152" t="s">
        <v>286</v>
      </c>
      <c r="C82" s="152" t="s">
        <v>287</v>
      </c>
      <c r="D82" s="152" t="s">
        <v>288</v>
      </c>
      <c r="E82" s="152" t="s">
        <v>16</v>
      </c>
      <c r="F82" s="152" t="s">
        <v>188</v>
      </c>
      <c r="G82" s="156">
        <v>3110401.2111498001</v>
      </c>
      <c r="H82" s="156">
        <v>3015344.3111498002</v>
      </c>
      <c r="I82" s="156">
        <v>6740</v>
      </c>
      <c r="J82" s="156">
        <v>182</v>
      </c>
      <c r="K82" s="156">
        <v>461.48385922103</v>
      </c>
      <c r="L82" s="156">
        <v>447.38046159492001</v>
      </c>
    </row>
    <row r="83" spans="1:12" x14ac:dyDescent="0.25">
      <c r="A83" s="154" t="s">
        <v>12</v>
      </c>
      <c r="B83" s="154" t="s">
        <v>289</v>
      </c>
      <c r="C83" s="154" t="s">
        <v>290</v>
      </c>
      <c r="D83" s="154" t="s">
        <v>291</v>
      </c>
      <c r="E83" s="154" t="s">
        <v>16</v>
      </c>
      <c r="F83" s="154" t="s">
        <v>22</v>
      </c>
      <c r="G83" s="155"/>
      <c r="H83" s="155"/>
      <c r="I83" s="155"/>
      <c r="J83" s="155"/>
      <c r="K83" s="155"/>
      <c r="L83" s="155"/>
    </row>
    <row r="84" spans="1:12" x14ac:dyDescent="0.25">
      <c r="A84" s="152" t="s">
        <v>12</v>
      </c>
      <c r="B84" s="152" t="s">
        <v>292</v>
      </c>
      <c r="C84" s="152" t="s">
        <v>293</v>
      </c>
      <c r="D84" s="152" t="s">
        <v>294</v>
      </c>
      <c r="E84" s="152" t="s">
        <v>70</v>
      </c>
      <c r="F84" s="152" t="s">
        <v>22</v>
      </c>
      <c r="G84" s="153"/>
      <c r="H84" s="153"/>
      <c r="I84" s="153"/>
      <c r="J84" s="153"/>
      <c r="K84" s="153"/>
      <c r="L84" s="153"/>
    </row>
    <row r="85" spans="1:12" x14ac:dyDescent="0.25">
      <c r="A85" s="154" t="s">
        <v>12</v>
      </c>
      <c r="B85" s="154" t="s">
        <v>295</v>
      </c>
      <c r="C85" s="154" t="s">
        <v>296</v>
      </c>
      <c r="D85" s="154" t="s">
        <v>297</v>
      </c>
      <c r="E85" s="154" t="s">
        <v>114</v>
      </c>
      <c r="F85" s="154" t="s">
        <v>45</v>
      </c>
      <c r="G85" s="155"/>
      <c r="H85" s="155"/>
      <c r="I85" s="155"/>
      <c r="J85" s="155"/>
      <c r="K85" s="155"/>
      <c r="L85" s="155"/>
    </row>
    <row r="86" spans="1:12" x14ac:dyDescent="0.25">
      <c r="A86" s="152" t="s">
        <v>12</v>
      </c>
      <c r="B86" s="152" t="s">
        <v>298</v>
      </c>
      <c r="C86" s="152" t="s">
        <v>299</v>
      </c>
      <c r="D86" s="152" t="s">
        <v>300</v>
      </c>
      <c r="E86" s="152" t="s">
        <v>66</v>
      </c>
      <c r="F86" s="152" t="s">
        <v>27</v>
      </c>
      <c r="G86" s="153"/>
      <c r="H86" s="153"/>
      <c r="I86" s="153"/>
      <c r="J86" s="153"/>
      <c r="K86" s="153"/>
      <c r="L86" s="153"/>
    </row>
    <row r="87" spans="1:12" x14ac:dyDescent="0.25">
      <c r="A87" s="154" t="s">
        <v>301</v>
      </c>
      <c r="B87" s="154" t="s">
        <v>302</v>
      </c>
      <c r="C87" s="154" t="s">
        <v>303</v>
      </c>
      <c r="D87" s="154" t="s">
        <v>304</v>
      </c>
      <c r="E87" s="154" t="s">
        <v>16</v>
      </c>
      <c r="F87" s="154" t="s">
        <v>251</v>
      </c>
      <c r="G87" s="155"/>
      <c r="H87" s="155"/>
      <c r="I87" s="155"/>
      <c r="J87" s="155"/>
      <c r="K87" s="155"/>
      <c r="L87" s="155"/>
    </row>
    <row r="88" spans="1:12" x14ac:dyDescent="0.25">
      <c r="A88" s="152" t="s">
        <v>301</v>
      </c>
      <c r="B88" s="152" t="s">
        <v>305</v>
      </c>
      <c r="C88" s="152" t="s">
        <v>306</v>
      </c>
      <c r="D88" s="152" t="s">
        <v>307</v>
      </c>
      <c r="E88" s="152" t="s">
        <v>66</v>
      </c>
      <c r="F88" s="152" t="s">
        <v>308</v>
      </c>
      <c r="G88" s="153"/>
      <c r="H88" s="153"/>
      <c r="I88" s="153"/>
      <c r="J88" s="153"/>
      <c r="K88" s="153"/>
      <c r="L88" s="153"/>
    </row>
    <row r="89" spans="1:12" x14ac:dyDescent="0.25">
      <c r="A89" s="154" t="s">
        <v>301</v>
      </c>
      <c r="B89" s="154" t="s">
        <v>309</v>
      </c>
      <c r="C89" s="154" t="s">
        <v>310</v>
      </c>
      <c r="D89" s="154" t="s">
        <v>311</v>
      </c>
      <c r="E89" s="154" t="s">
        <v>99</v>
      </c>
      <c r="F89" s="154" t="s">
        <v>308</v>
      </c>
      <c r="G89" s="155"/>
      <c r="H89" s="155"/>
      <c r="I89" s="155"/>
      <c r="J89" s="155"/>
      <c r="K89" s="155"/>
      <c r="L89" s="155"/>
    </row>
    <row r="90" spans="1:12" x14ac:dyDescent="0.25">
      <c r="A90" s="152" t="s">
        <v>301</v>
      </c>
      <c r="B90" s="152" t="s">
        <v>312</v>
      </c>
      <c r="C90" s="152" t="s">
        <v>313</v>
      </c>
      <c r="D90" s="152" t="s">
        <v>314</v>
      </c>
      <c r="E90" s="152" t="s">
        <v>95</v>
      </c>
      <c r="F90" s="152" t="s">
        <v>308</v>
      </c>
      <c r="G90" s="153"/>
      <c r="H90" s="153"/>
      <c r="I90" s="153"/>
      <c r="J90" s="153"/>
      <c r="K90" s="153"/>
      <c r="L90" s="153"/>
    </row>
    <row r="91" spans="1:12" x14ac:dyDescent="0.25">
      <c r="A91" s="154" t="s">
        <v>301</v>
      </c>
      <c r="B91" s="154" t="s">
        <v>315</v>
      </c>
      <c r="C91" s="154" t="s">
        <v>316</v>
      </c>
      <c r="D91" s="154" t="s">
        <v>317</v>
      </c>
      <c r="E91" s="154" t="s">
        <v>34</v>
      </c>
      <c r="F91" s="154" t="s">
        <v>35</v>
      </c>
      <c r="G91" s="155"/>
      <c r="H91" s="155"/>
      <c r="I91" s="155"/>
      <c r="J91" s="155"/>
      <c r="K91" s="155"/>
      <c r="L91" s="155"/>
    </row>
    <row r="92" spans="1:12" x14ac:dyDescent="0.25">
      <c r="A92" s="152" t="s">
        <v>301</v>
      </c>
      <c r="B92" s="152" t="s">
        <v>318</v>
      </c>
      <c r="C92" s="152" t="s">
        <v>319</v>
      </c>
      <c r="D92" s="152" t="s">
        <v>320</v>
      </c>
      <c r="E92" s="152" t="s">
        <v>34</v>
      </c>
      <c r="F92" s="152" t="s">
        <v>35</v>
      </c>
      <c r="G92" s="153"/>
      <c r="H92" s="153"/>
      <c r="I92" s="153"/>
      <c r="J92" s="153"/>
      <c r="K92" s="153"/>
      <c r="L92" s="153"/>
    </row>
    <row r="93" spans="1:12" x14ac:dyDescent="0.25">
      <c r="A93" s="154" t="s">
        <v>301</v>
      </c>
      <c r="B93" s="154" t="s">
        <v>321</v>
      </c>
      <c r="C93" s="154" t="s">
        <v>322</v>
      </c>
      <c r="D93" s="154" t="s">
        <v>323</v>
      </c>
      <c r="E93" s="154" t="s">
        <v>55</v>
      </c>
      <c r="F93" s="154" t="s">
        <v>251</v>
      </c>
      <c r="G93" s="155"/>
      <c r="H93" s="155"/>
      <c r="I93" s="155"/>
      <c r="J93" s="155"/>
      <c r="K93" s="155"/>
      <c r="L93" s="155"/>
    </row>
    <row r="94" spans="1:12" x14ac:dyDescent="0.25">
      <c r="A94" s="152" t="s">
        <v>301</v>
      </c>
      <c r="B94" s="152" t="s">
        <v>324</v>
      </c>
      <c r="C94" s="152" t="s">
        <v>325</v>
      </c>
      <c r="D94" s="152" t="s">
        <v>326</v>
      </c>
      <c r="E94" s="152" t="s">
        <v>110</v>
      </c>
      <c r="F94" s="152" t="s">
        <v>251</v>
      </c>
      <c r="G94" s="153"/>
      <c r="H94" s="153"/>
      <c r="I94" s="153"/>
      <c r="J94" s="153"/>
      <c r="K94" s="153"/>
      <c r="L94" s="153"/>
    </row>
    <row r="95" spans="1:12" x14ac:dyDescent="0.25">
      <c r="A95" s="154" t="s">
        <v>301</v>
      </c>
      <c r="B95" s="154" t="s">
        <v>327</v>
      </c>
      <c r="C95" s="154" t="s">
        <v>328</v>
      </c>
      <c r="D95" s="154" t="s">
        <v>329</v>
      </c>
      <c r="E95" s="154" t="s">
        <v>55</v>
      </c>
      <c r="F95" s="154" t="s">
        <v>17</v>
      </c>
      <c r="G95" s="155"/>
      <c r="H95" s="155"/>
      <c r="I95" s="155"/>
      <c r="J95" s="155"/>
      <c r="K95" s="155"/>
      <c r="L95" s="155"/>
    </row>
    <row r="96" spans="1:12" x14ac:dyDescent="0.25">
      <c r="A96" s="152" t="s">
        <v>301</v>
      </c>
      <c r="B96" s="152" t="s">
        <v>330</v>
      </c>
      <c r="C96" s="152" t="s">
        <v>331</v>
      </c>
      <c r="D96" s="152" t="s">
        <v>332</v>
      </c>
      <c r="E96" s="152" t="s">
        <v>34</v>
      </c>
      <c r="F96" s="152" t="s">
        <v>35</v>
      </c>
      <c r="G96" s="153"/>
      <c r="H96" s="153"/>
      <c r="I96" s="153"/>
      <c r="J96" s="153"/>
      <c r="K96" s="153"/>
      <c r="L96" s="153"/>
    </row>
    <row r="97" spans="1:12" x14ac:dyDescent="0.25">
      <c r="A97" s="154" t="s">
        <v>301</v>
      </c>
      <c r="B97" s="154" t="s">
        <v>333</v>
      </c>
      <c r="C97" s="154" t="s">
        <v>334</v>
      </c>
      <c r="D97" s="154" t="s">
        <v>335</v>
      </c>
      <c r="E97" s="154" t="s">
        <v>16</v>
      </c>
      <c r="F97" s="154" t="s">
        <v>308</v>
      </c>
      <c r="G97" s="157">
        <v>969532.03049127001</v>
      </c>
      <c r="H97" s="155"/>
      <c r="I97" s="157">
        <v>2062</v>
      </c>
      <c r="J97" s="155"/>
      <c r="K97" s="157">
        <v>470.19012147976002</v>
      </c>
      <c r="L97" s="155"/>
    </row>
    <row r="98" spans="1:12" x14ac:dyDescent="0.25">
      <c r="A98" s="152" t="s">
        <v>301</v>
      </c>
      <c r="B98" s="152" t="s">
        <v>336</v>
      </c>
      <c r="C98" s="152" t="s">
        <v>337</v>
      </c>
      <c r="D98" s="152" t="s">
        <v>338</v>
      </c>
      <c r="E98" s="152" t="s">
        <v>228</v>
      </c>
      <c r="F98" s="152" t="s">
        <v>106</v>
      </c>
      <c r="G98" s="153"/>
      <c r="H98" s="153"/>
      <c r="I98" s="153"/>
      <c r="J98" s="153"/>
      <c r="K98" s="153"/>
      <c r="L98" s="153"/>
    </row>
    <row r="99" spans="1:12" x14ac:dyDescent="0.25">
      <c r="A99" s="154" t="s">
        <v>301</v>
      </c>
      <c r="B99" s="154" t="s">
        <v>339</v>
      </c>
      <c r="C99" s="154" t="s">
        <v>340</v>
      </c>
      <c r="D99" s="154" t="s">
        <v>341</v>
      </c>
      <c r="E99" s="154" t="s">
        <v>66</v>
      </c>
      <c r="F99" s="154" t="s">
        <v>308</v>
      </c>
      <c r="G99" s="155"/>
      <c r="H99" s="155"/>
      <c r="I99" s="155"/>
      <c r="J99" s="155"/>
      <c r="K99" s="155"/>
      <c r="L99" s="155"/>
    </row>
    <row r="100" spans="1:12" x14ac:dyDescent="0.25">
      <c r="A100" s="152" t="s">
        <v>301</v>
      </c>
      <c r="B100" s="152" t="s">
        <v>342</v>
      </c>
      <c r="C100" s="152" t="s">
        <v>343</v>
      </c>
      <c r="D100" s="152" t="s">
        <v>344</v>
      </c>
      <c r="E100" s="152" t="s">
        <v>70</v>
      </c>
      <c r="F100" s="152" t="s">
        <v>345</v>
      </c>
      <c r="G100" s="153"/>
      <c r="H100" s="153"/>
      <c r="I100" s="153"/>
      <c r="J100" s="153"/>
      <c r="K100" s="153"/>
      <c r="L100" s="153"/>
    </row>
    <row r="101" spans="1:12" x14ac:dyDescent="0.25">
      <c r="A101" s="158"/>
      <c r="B101" s="158"/>
      <c r="C101" s="158"/>
      <c r="D101" s="158"/>
      <c r="E101" s="158"/>
      <c r="F101" s="158"/>
      <c r="G101" s="159">
        <v>72298484.444403931</v>
      </c>
      <c r="H101" s="159">
        <v>38202403.47194159</v>
      </c>
      <c r="I101" s="159">
        <v>160757</v>
      </c>
      <c r="J101" s="159">
        <v>22215</v>
      </c>
      <c r="K101" s="159">
        <v>6322.1962162185391</v>
      </c>
      <c r="L101" s="159">
        <v>4865.43308940513</v>
      </c>
    </row>
    <row r="103" spans="1:12" x14ac:dyDescent="0.25">
      <c r="F103" s="154" t="s">
        <v>346</v>
      </c>
      <c r="G103" s="154" t="s">
        <v>727</v>
      </c>
      <c r="H103" s="154" t="s">
        <v>728</v>
      </c>
      <c r="I103" s="154" t="s">
        <v>608</v>
      </c>
      <c r="J103" s="154" t="s">
        <v>727</v>
      </c>
      <c r="K103" s="154" t="s">
        <v>729</v>
      </c>
      <c r="L103" s="154" t="s">
        <v>728</v>
      </c>
    </row>
    <row r="104" spans="1:12" x14ac:dyDescent="0.25">
      <c r="F104" s="152" t="s">
        <v>350</v>
      </c>
      <c r="G104" s="152" t="s">
        <v>439</v>
      </c>
      <c r="H104" s="152" t="s">
        <v>440</v>
      </c>
      <c r="I104" s="152" t="s">
        <v>441</v>
      </c>
      <c r="J104" s="152" t="s">
        <v>442</v>
      </c>
      <c r="K104" s="152" t="s">
        <v>443</v>
      </c>
      <c r="L104" s="152" t="s">
        <v>444</v>
      </c>
    </row>
    <row r="105" spans="1:12" x14ac:dyDescent="0.25">
      <c r="F105" s="154" t="s">
        <v>357</v>
      </c>
      <c r="G105" s="154" t="s">
        <v>730</v>
      </c>
      <c r="H105" s="154" t="s">
        <v>731</v>
      </c>
      <c r="I105" s="154" t="s">
        <v>732</v>
      </c>
      <c r="J105" s="154" t="s">
        <v>733</v>
      </c>
      <c r="K105" s="154" t="s">
        <v>734</v>
      </c>
      <c r="L105" s="154" t="s">
        <v>735</v>
      </c>
    </row>
    <row r="106" spans="1:12" x14ac:dyDescent="0.25">
      <c r="F106" s="152" t="s">
        <v>364</v>
      </c>
      <c r="G106" s="152" t="s">
        <v>736</v>
      </c>
      <c r="H106" s="152" t="s">
        <v>737</v>
      </c>
      <c r="I106" s="152" t="s">
        <v>738</v>
      </c>
      <c r="J106" s="152" t="s">
        <v>739</v>
      </c>
      <c r="K106" s="152" t="s">
        <v>740</v>
      </c>
      <c r="L106" s="152" t="s">
        <v>462</v>
      </c>
    </row>
    <row r="107" spans="1:12" x14ac:dyDescent="0.25">
      <c r="F107" s="154" t="s">
        <v>371</v>
      </c>
      <c r="G107" s="154" t="s">
        <v>741</v>
      </c>
      <c r="H107" s="154" t="s">
        <v>742</v>
      </c>
      <c r="I107" s="154" t="s">
        <v>743</v>
      </c>
      <c r="J107" s="154" t="s">
        <v>744</v>
      </c>
      <c r="K107" s="154" t="s">
        <v>745</v>
      </c>
      <c r="L107" s="154" t="s">
        <v>746</v>
      </c>
    </row>
    <row r="108" spans="1:12" x14ac:dyDescent="0.25">
      <c r="F108" s="152" t="s">
        <v>378</v>
      </c>
      <c r="G108" s="152" t="s">
        <v>747</v>
      </c>
      <c r="H108" s="152" t="s">
        <v>748</v>
      </c>
      <c r="I108" s="152" t="s">
        <v>749</v>
      </c>
      <c r="J108" s="152" t="s">
        <v>750</v>
      </c>
      <c r="K108" s="152" t="s">
        <v>751</v>
      </c>
      <c r="L108" s="152" t="s">
        <v>752</v>
      </c>
    </row>
    <row r="109" spans="1:12" x14ac:dyDescent="0.25">
      <c r="F109" s="154" t="s">
        <v>385</v>
      </c>
      <c r="G109" s="154" t="s">
        <v>753</v>
      </c>
      <c r="H109" s="154" t="s">
        <v>754</v>
      </c>
      <c r="I109" s="154" t="s">
        <v>755</v>
      </c>
      <c r="J109" s="154" t="s">
        <v>756</v>
      </c>
      <c r="K109" s="154" t="s">
        <v>473</v>
      </c>
      <c r="L109" s="154" t="s">
        <v>474</v>
      </c>
    </row>
    <row r="110" spans="1:12" x14ac:dyDescent="0.25">
      <c r="F110" s="152"/>
      <c r="G110" s="152"/>
      <c r="H110" s="156"/>
      <c r="I110" s="156"/>
      <c r="J110" s="156"/>
      <c r="K110" s="156"/>
      <c r="L110" s="156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1"/>
  <sheetViews>
    <sheetView workbookViewId="0">
      <selection activeCell="A19" sqref="A19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hidden="1" customWidth="1"/>
    <col min="4" max="4" width="9.453125" style="28" hidden="1" customWidth="1"/>
    <col min="5" max="5" width="10.453125" style="28" hidden="1" customWidth="1"/>
    <col min="6" max="6" width="11.453125" style="28" customWidth="1"/>
    <col min="7" max="7" width="14.453125" style="28" customWidth="1"/>
    <col min="8" max="8" width="12.26953125" style="28" customWidth="1"/>
    <col min="9" max="11" width="9.1796875" style="23"/>
    <col min="12" max="14" width="13.453125" style="23" bestFit="1" customWidth="1"/>
    <col min="15" max="16384" width="9.1796875" style="23"/>
  </cols>
  <sheetData>
    <row r="1" spans="1:25" ht="10.5" x14ac:dyDescent="0.25">
      <c r="D1" s="24" t="s">
        <v>792</v>
      </c>
      <c r="E1" s="25"/>
      <c r="F1" s="26"/>
      <c r="G1" s="26"/>
      <c r="H1" s="27"/>
    </row>
    <row r="4" spans="1:25" ht="10.5" x14ac:dyDescent="0.25">
      <c r="A4" s="29"/>
      <c r="B4" s="30"/>
      <c r="C4" s="31"/>
      <c r="E4" s="133" t="s">
        <v>710</v>
      </c>
      <c r="F4" s="134"/>
      <c r="G4" s="134"/>
      <c r="H4" s="135"/>
    </row>
    <row r="5" spans="1:25" s="37" customFormat="1" ht="15.75" customHeight="1" x14ac:dyDescent="0.2">
      <c r="A5" s="32"/>
      <c r="B5" s="33"/>
      <c r="C5" s="34"/>
      <c r="D5" s="36"/>
    </row>
    <row r="6" spans="1:25" ht="13" x14ac:dyDescent="0.3">
      <c r="A6" s="136" t="s">
        <v>692</v>
      </c>
      <c r="B6" s="137"/>
      <c r="C6" s="138"/>
      <c r="D6" s="36"/>
    </row>
    <row r="7" spans="1:25" ht="10.5" x14ac:dyDescent="0.25">
      <c r="A7" s="38" t="s">
        <v>707</v>
      </c>
      <c r="B7" s="33"/>
      <c r="C7" s="34"/>
      <c r="D7" s="36"/>
      <c r="E7" s="32"/>
      <c r="H7" s="37"/>
    </row>
    <row r="8" spans="1:25" ht="10.5" x14ac:dyDescent="0.25">
      <c r="A8" s="38"/>
      <c r="B8" s="33"/>
      <c r="C8" s="34"/>
      <c r="D8" s="36"/>
      <c r="E8" s="32"/>
      <c r="H8" s="37"/>
    </row>
    <row r="9" spans="1:25" ht="10.5" x14ac:dyDescent="0.25">
      <c r="A9" s="38"/>
      <c r="B9" s="33"/>
      <c r="C9" s="34"/>
      <c r="D9" s="36"/>
      <c r="E9" s="54"/>
      <c r="F9" s="55"/>
      <c r="G9" s="55" t="s">
        <v>407</v>
      </c>
      <c r="H9" s="56">
        <f>COUNT(D13:D90)</f>
        <v>78</v>
      </c>
    </row>
    <row r="10" spans="1:25" ht="10.5" x14ac:dyDescent="0.25">
      <c r="A10" s="38"/>
      <c r="B10" s="33"/>
      <c r="C10" s="34"/>
      <c r="D10" s="36"/>
      <c r="E10" s="251"/>
      <c r="F10" s="131"/>
      <c r="G10" s="131"/>
      <c r="H10" s="250"/>
    </row>
    <row r="11" spans="1:25" x14ac:dyDescent="0.2">
      <c r="A11" s="40"/>
      <c r="B11" s="52" t="s">
        <v>397</v>
      </c>
      <c r="C11" s="53" t="s">
        <v>397</v>
      </c>
      <c r="D11" s="15" t="s">
        <v>688</v>
      </c>
      <c r="E11" s="15" t="s">
        <v>689</v>
      </c>
      <c r="F11" s="15" t="s">
        <v>705</v>
      </c>
      <c r="G11" s="15" t="s">
        <v>690</v>
      </c>
      <c r="H11" s="15" t="s">
        <v>691</v>
      </c>
      <c r="L11" s="23" t="s">
        <v>838</v>
      </c>
      <c r="P11" s="23" t="s">
        <v>786</v>
      </c>
    </row>
    <row r="12" spans="1:25" ht="42" x14ac:dyDescent="0.25">
      <c r="A12" s="16" t="s">
        <v>2</v>
      </c>
      <c r="B12" s="16" t="s">
        <v>404</v>
      </c>
      <c r="C12" s="16" t="s">
        <v>4</v>
      </c>
      <c r="D12" s="17" t="s">
        <v>683</v>
      </c>
      <c r="E12" s="17" t="s">
        <v>11</v>
      </c>
      <c r="F12" s="41" t="s">
        <v>701</v>
      </c>
      <c r="G12" s="41" t="s">
        <v>684</v>
      </c>
      <c r="H12" s="41" t="s">
        <v>685</v>
      </c>
      <c r="I12" s="23" t="s">
        <v>839</v>
      </c>
      <c r="L12" s="41" t="s">
        <v>701</v>
      </c>
      <c r="M12" s="41" t="s">
        <v>684</v>
      </c>
      <c r="N12" s="41" t="s">
        <v>685</v>
      </c>
      <c r="U12" s="23" t="s">
        <v>839</v>
      </c>
      <c r="V12" s="41" t="s">
        <v>685</v>
      </c>
      <c r="W12" s="23" t="s">
        <v>364</v>
      </c>
      <c r="X12" s="23" t="s">
        <v>371</v>
      </c>
      <c r="Y12" s="37" t="s">
        <v>844</v>
      </c>
    </row>
    <row r="13" spans="1:25" x14ac:dyDescent="0.2">
      <c r="A13" s="265" t="s">
        <v>60</v>
      </c>
      <c r="B13" s="265" t="s">
        <v>61</v>
      </c>
      <c r="C13" s="265" t="s">
        <v>34</v>
      </c>
      <c r="D13" s="268">
        <f>IF(SUMIF('Grundlage Swiss DRG KVG'!C:C,A13,'Grundlage Swiss DRG KVG'!I:I)&gt;0,SUMIF('Grundlage Swiss DRG KVG'!C:C,A13,'Grundlage Swiss DRG KVG'!I:I),"")</f>
        <v>1577.7550000000001</v>
      </c>
      <c r="E13" s="268">
        <f>IF(SUMIF('Grundlage Swiss DRG KVG'!C:C,A13,'Grundlage Swiss DRG KVG'!J:J)&gt;0,SUMIF('Grundlage Swiss DRG KVG'!C:C,A13,'Grundlage Swiss DRG KVG'!J:J),"")</f>
        <v>1492</v>
      </c>
      <c r="F13" s="269">
        <f>IF(SUMIF('Grundlage Swiss DRG KVG'!C:C,A13,'Grundlage Swiss DRG KVG'!Z:Z)&gt;0,SUMIF('Grundlage Swiss DRG KVG'!C:C,A13,'Grundlage Swiss DRG KVG'!Z:Z),"")</f>
        <v>8702.2225761137997</v>
      </c>
      <c r="G13" s="269">
        <f>IF(SUMIF('Grundlage Swiss DRG KVG'!C:C,A13,'Grundlage Swiss DRG KVG'!K:K)&gt;0,SUMIF('Grundlage Swiss DRG KVG'!C:C,A13,'Grundlage Swiss DRG KVG'!K:K),"")</f>
        <v>9232.9154023130995</v>
      </c>
      <c r="H13" s="269">
        <f>IF(SUMIF('Grundlage Swiss DRG KVG'!C:C,A13,'Grundlage Swiss DRG KVG'!L:L)&gt;0,SUMIF('Grundlage Swiss DRG KVG'!C:C,A13,'Grundlage Swiss DRG KVG'!L:L),"")</f>
        <v>9197.2878229486996</v>
      </c>
      <c r="L13" s="267">
        <f>F13*D13</f>
        <v>13729975.180576429</v>
      </c>
      <c r="M13" s="267">
        <f t="shared" ref="M13:M76" si="0">G13*D13</f>
        <v>14567278.440576505</v>
      </c>
      <c r="N13" s="267">
        <f>H13*D13</f>
        <v>14511066.849096427</v>
      </c>
      <c r="P13" s="23">
        <f>IF(L13&gt;0,D13)</f>
        <v>1577.7550000000001</v>
      </c>
      <c r="Q13" s="23">
        <f>IF(M13&gt;0,D13)</f>
        <v>1577.7550000000001</v>
      </c>
      <c r="R13" s="23">
        <f>IF(N13&gt;0,D13)</f>
        <v>1577.7550000000001</v>
      </c>
      <c r="U13" s="23">
        <v>1</v>
      </c>
      <c r="V13" s="39">
        <f>H13</f>
        <v>9197.2878229486996</v>
      </c>
      <c r="W13" s="39">
        <f>AVERAGE(V$13:V$81)</f>
        <v>10744.759888767127</v>
      </c>
      <c r="X13" s="39">
        <f>MEDIAN(V$13:V$81)</f>
        <v>10360.014021257</v>
      </c>
      <c r="Y13" s="23">
        <v>10362</v>
      </c>
    </row>
    <row r="14" spans="1:25" x14ac:dyDescent="0.2">
      <c r="A14" s="265" t="s">
        <v>205</v>
      </c>
      <c r="B14" s="265" t="s">
        <v>206</v>
      </c>
      <c r="C14" s="265" t="s">
        <v>66</v>
      </c>
      <c r="D14" s="268">
        <f>IF(SUMIF('Grundlage Swiss DRG KVG'!C:C,A14,'Grundlage Swiss DRG KVG'!I:I)&gt;0,SUMIF('Grundlage Swiss DRG KVG'!C:C,A14,'Grundlage Swiss DRG KVG'!I:I),"")</f>
        <v>2519</v>
      </c>
      <c r="E14" s="268">
        <f>IF(SUMIF('Grundlage Swiss DRG KVG'!C:C,A14,'Grundlage Swiss DRG KVG'!J:J)&gt;0,SUMIF('Grundlage Swiss DRG KVG'!C:C,A14,'Grundlage Swiss DRG KVG'!J:J),"")</f>
        <v>3467</v>
      </c>
      <c r="F14" s="269">
        <f>IF(SUMIF('Grundlage Swiss DRG KVG'!C:C,A14,'Grundlage Swiss DRG KVG'!Z:Z)&gt;0,SUMIF('Grundlage Swiss DRG KVG'!C:C,A14,'Grundlage Swiss DRG KVG'!Z:Z),"")</f>
        <v>8775.4863713768009</v>
      </c>
      <c r="G14" s="269">
        <f>IF(SUMIF('Grundlage Swiss DRG KVG'!C:C,A14,'Grundlage Swiss DRG KVG'!K:K)&gt;0,SUMIF('Grundlage Swiss DRG KVG'!C:C,A14,'Grundlage Swiss DRG KVG'!K:K),"")</f>
        <v>9421.8236719560009</v>
      </c>
      <c r="H14" s="269">
        <f>IF(SUMIF('Grundlage Swiss DRG KVG'!C:C,A14,'Grundlage Swiss DRG KVG'!L:L)&gt;0,SUMIF('Grundlage Swiss DRG KVG'!C:C,A14,'Grundlage Swiss DRG KVG'!L:L),"")</f>
        <v>9245.3348628417007</v>
      </c>
      <c r="L14" s="267">
        <f t="shared" ref="L14:L77" si="1">F14*D14</f>
        <v>22105450.16949816</v>
      </c>
      <c r="M14" s="267">
        <f t="shared" si="0"/>
        <v>23733573.829657167</v>
      </c>
      <c r="N14" s="267">
        <f t="shared" ref="N14:N77" si="2">H14*D14</f>
        <v>23288998.519498244</v>
      </c>
      <c r="P14" s="23">
        <f t="shared" ref="P14:P77" si="3">IF(L14&gt;0,D14)</f>
        <v>2519</v>
      </c>
      <c r="Q14" s="23">
        <f t="shared" ref="Q14:Q76" si="4">IF(M14&gt;0,D14)</f>
        <v>2519</v>
      </c>
      <c r="R14" s="23">
        <f t="shared" ref="R14:R77" si="5">IF(N14&gt;0,D14)</f>
        <v>2519</v>
      </c>
      <c r="U14" s="23">
        <f>U13+1</f>
        <v>2</v>
      </c>
      <c r="V14" s="39">
        <f>H14</f>
        <v>9245.3348628417007</v>
      </c>
      <c r="W14" s="39">
        <f t="shared" ref="W14:W77" si="6">AVERAGE(V$13:V$81)</f>
        <v>10744.759888767127</v>
      </c>
      <c r="X14" s="39">
        <f t="shared" ref="X14:X77" si="7">MEDIAN(V$13:V$81)</f>
        <v>10360.014021257</v>
      </c>
      <c r="Y14" s="23">
        <v>10362</v>
      </c>
    </row>
    <row r="15" spans="1:25" x14ac:dyDescent="0.2">
      <c r="A15" s="265" t="s">
        <v>767</v>
      </c>
      <c r="B15" s="265" t="s">
        <v>98</v>
      </c>
      <c r="C15" s="265" t="s">
        <v>99</v>
      </c>
      <c r="D15" s="268">
        <f>IF(SUMIF('Grundlage Swiss DRG KVG'!C:C,A15,'Grundlage Swiss DRG KVG'!I:I)&gt;0,SUMIF('Grundlage Swiss DRG KVG'!C:C,A15,'Grundlage Swiss DRG KVG'!I:I),"")</f>
        <v>29350.818599999999</v>
      </c>
      <c r="E15" s="268">
        <f>IF(SUMIF('Grundlage Swiss DRG KVG'!C:C,A15,'Grundlage Swiss DRG KVG'!J:J)&gt;0,SUMIF('Grundlage Swiss DRG KVG'!C:C,A15,'Grundlage Swiss DRG KVG'!J:J),"")</f>
        <v>30147</v>
      </c>
      <c r="F15" s="269">
        <f>IF(SUMIF('Grundlage Swiss DRG KVG'!C:C,A15,'Grundlage Swiss DRG KVG'!Z:Z)&gt;0,SUMIF('Grundlage Swiss DRG KVG'!C:C,A15,'Grundlage Swiss DRG KVG'!Z:Z),"")</f>
        <v>9000.8439551907995</v>
      </c>
      <c r="G15" s="269">
        <f>IF(SUMIF('Grundlage Swiss DRG KVG'!C:C,A15,'Grundlage Swiss DRG KVG'!K:K)&gt;0,SUMIF('Grundlage Swiss DRG KVG'!C:C,A15,'Grundlage Swiss DRG KVG'!K:K),"")</f>
        <v>9843.8412738414008</v>
      </c>
      <c r="H15" s="269">
        <f>IF(SUMIF('Grundlage Swiss DRG KVG'!C:C,A15,'Grundlage Swiss DRG KVG'!L:L)&gt;0,SUMIF('Grundlage Swiss DRG KVG'!C:C,A15,'Grundlage Swiss DRG KVG'!L:L),"")</f>
        <v>9381.0257621132005</v>
      </c>
      <c r="L15" s="267">
        <f t="shared" si="1"/>
        <v>264182138.17571166</v>
      </c>
      <c r="M15" s="267">
        <f t="shared" si="0"/>
        <v>288924799.55571187</v>
      </c>
      <c r="N15" s="267">
        <f t="shared" si="2"/>
        <v>275340785.42571127</v>
      </c>
      <c r="P15" s="23">
        <f t="shared" si="3"/>
        <v>29350.818599999999</v>
      </c>
      <c r="Q15" s="23">
        <f t="shared" si="4"/>
        <v>29350.818599999999</v>
      </c>
      <c r="R15" s="23">
        <f t="shared" si="5"/>
        <v>29350.818599999999</v>
      </c>
      <c r="U15" s="23">
        <f t="shared" ref="U15:U78" si="8">U14+1</f>
        <v>3</v>
      </c>
      <c r="V15" s="39">
        <f t="shared" ref="V15:V78" si="9">H15</f>
        <v>9381.0257621132005</v>
      </c>
      <c r="W15" s="39">
        <f t="shared" si="6"/>
        <v>10744.759888767127</v>
      </c>
      <c r="X15" s="39">
        <f t="shared" si="7"/>
        <v>10360.014021257</v>
      </c>
      <c r="Y15" s="23">
        <v>10362</v>
      </c>
    </row>
    <row r="16" spans="1:25" x14ac:dyDescent="0.2">
      <c r="A16" s="265" t="s">
        <v>253</v>
      </c>
      <c r="B16" s="265" t="s">
        <v>254</v>
      </c>
      <c r="C16" s="265" t="s">
        <v>55</v>
      </c>
      <c r="D16" s="268">
        <f>IF(SUMIF('Grundlage Swiss DRG KVG'!C:C,A16,'Grundlage Swiss DRG KVG'!I:I)&gt;0,SUMIF('Grundlage Swiss DRG KVG'!C:C,A16,'Grundlage Swiss DRG KVG'!I:I),"")</f>
        <v>6936.8130000000001</v>
      </c>
      <c r="E16" s="268">
        <f>IF(SUMIF('Grundlage Swiss DRG KVG'!C:C,A16,'Grundlage Swiss DRG KVG'!J:J)&gt;0,SUMIF('Grundlage Swiss DRG KVG'!C:C,A16,'Grundlage Swiss DRG KVG'!J:J),"")</f>
        <v>7615</v>
      </c>
      <c r="F16" s="269">
        <f>IF(SUMIF('Grundlage Swiss DRG KVG'!C:C,A16,'Grundlage Swiss DRG KVG'!Z:Z)&gt;0,SUMIF('Grundlage Swiss DRG KVG'!C:C,A16,'Grundlage Swiss DRG KVG'!Z:Z),"")</f>
        <v>8975.1469564453</v>
      </c>
      <c r="G16" s="269">
        <f>IF(SUMIF('Grundlage Swiss DRG KVG'!C:C,A16,'Grundlage Swiss DRG KVG'!K:K)&gt;0,SUMIF('Grundlage Swiss DRG KVG'!C:C,A16,'Grundlage Swiss DRG KVG'!K:K),"")</f>
        <v>9850.0092310950004</v>
      </c>
      <c r="H16" s="269">
        <f>IF(SUMIF('Grundlage Swiss DRG KVG'!C:C,A16,'Grundlage Swiss DRG KVG'!L:L)&gt;0,SUMIF('Grundlage Swiss DRG KVG'!C:C,A16,'Grundlage Swiss DRG KVG'!L:L),"")</f>
        <v>9429.6277100708994</v>
      </c>
      <c r="L16" s="267">
        <f t="shared" si="1"/>
        <v>62258916.084380195</v>
      </c>
      <c r="M16" s="267">
        <f t="shared" si="0"/>
        <v>68327672.084379807</v>
      </c>
      <c r="N16" s="267">
        <f t="shared" si="2"/>
        <v>65411564.084380046</v>
      </c>
      <c r="P16" s="23">
        <f t="shared" si="3"/>
        <v>6936.8130000000001</v>
      </c>
      <c r="Q16" s="23">
        <f t="shared" si="4"/>
        <v>6936.8130000000001</v>
      </c>
      <c r="R16" s="23">
        <f t="shared" si="5"/>
        <v>6936.8130000000001</v>
      </c>
      <c r="U16" s="23">
        <f t="shared" si="8"/>
        <v>4</v>
      </c>
      <c r="V16" s="39">
        <f t="shared" si="9"/>
        <v>9429.6277100708994</v>
      </c>
      <c r="W16" s="39">
        <f t="shared" si="6"/>
        <v>10744.759888767127</v>
      </c>
      <c r="X16" s="39">
        <f t="shared" si="7"/>
        <v>10360.014021257</v>
      </c>
      <c r="Y16" s="23">
        <v>10362</v>
      </c>
    </row>
    <row r="17" spans="1:25" x14ac:dyDescent="0.2">
      <c r="A17" s="265" t="s">
        <v>202</v>
      </c>
      <c r="B17" s="265" t="s">
        <v>203</v>
      </c>
      <c r="C17" s="265" t="s">
        <v>55</v>
      </c>
      <c r="D17" s="268">
        <f>IF(SUMIF('Grundlage Swiss DRG KVG'!C:C,A17,'Grundlage Swiss DRG KVG'!I:I)&gt;0,SUMIF('Grundlage Swiss DRG KVG'!C:C,A17,'Grundlage Swiss DRG KVG'!I:I),"")</f>
        <v>7651.2695000000003</v>
      </c>
      <c r="E17" s="268">
        <f>IF(SUMIF('Grundlage Swiss DRG KVG'!C:C,A17,'Grundlage Swiss DRG KVG'!J:J)&gt;0,SUMIF('Grundlage Swiss DRG KVG'!C:C,A17,'Grundlage Swiss DRG KVG'!J:J),"")</f>
        <v>8846</v>
      </c>
      <c r="F17" s="269">
        <f>IF(SUMIF('Grundlage Swiss DRG KVG'!C:C,A17,'Grundlage Swiss DRG KVG'!Z:Z)&gt;0,SUMIF('Grundlage Swiss DRG KVG'!C:C,A17,'Grundlage Swiss DRG KVG'!Z:Z),"")</f>
        <v>9013.8752892999</v>
      </c>
      <c r="G17" s="269">
        <f>IF(SUMIF('Grundlage Swiss DRG KVG'!C:C,A17,'Grundlage Swiss DRG KVG'!K:K)&gt;0,SUMIF('Grundlage Swiss DRG KVG'!C:C,A17,'Grundlage Swiss DRG KVG'!K:K),"")</f>
        <v>9825.5572696562995</v>
      </c>
      <c r="H17" s="269">
        <f>IF(SUMIF('Grundlage Swiss DRG KVG'!C:C,A17,'Grundlage Swiss DRG KVG'!L:L)&gt;0,SUMIF('Grundlage Swiss DRG KVG'!C:C,A17,'Grundlage Swiss DRG KVG'!L:L),"")</f>
        <v>9443.3851072458001</v>
      </c>
      <c r="L17" s="267">
        <f t="shared" si="1"/>
        <v>68967589.077824011</v>
      </c>
      <c r="M17" s="267">
        <f t="shared" si="0"/>
        <v>75177986.657824516</v>
      </c>
      <c r="N17" s="267">
        <f t="shared" si="2"/>
        <v>72253884.447824016</v>
      </c>
      <c r="P17" s="23">
        <f t="shared" si="3"/>
        <v>7651.2695000000003</v>
      </c>
      <c r="Q17" s="23">
        <f t="shared" si="4"/>
        <v>7651.2695000000003</v>
      </c>
      <c r="R17" s="23">
        <f t="shared" si="5"/>
        <v>7651.2695000000003</v>
      </c>
      <c r="U17" s="23">
        <f t="shared" si="8"/>
        <v>5</v>
      </c>
      <c r="V17" s="39">
        <f t="shared" si="9"/>
        <v>9443.3851072458001</v>
      </c>
      <c r="W17" s="39">
        <f t="shared" si="6"/>
        <v>10744.759888767127</v>
      </c>
      <c r="X17" s="39">
        <f t="shared" si="7"/>
        <v>10360.014021257</v>
      </c>
      <c r="Y17" s="23">
        <v>10362</v>
      </c>
    </row>
    <row r="18" spans="1:25" x14ac:dyDescent="0.2">
      <c r="A18" s="265" t="s">
        <v>236</v>
      </c>
      <c r="B18" s="265" t="s">
        <v>237</v>
      </c>
      <c r="C18" s="265" t="s">
        <v>66</v>
      </c>
      <c r="D18" s="268">
        <f>IF(SUMIF('Grundlage Swiss DRG KVG'!C:C,A18,'Grundlage Swiss DRG KVG'!I:I)&gt;0,SUMIF('Grundlage Swiss DRG KVG'!C:C,A18,'Grundlage Swiss DRG KVG'!I:I),"")</f>
        <v>2243.1799999999998</v>
      </c>
      <c r="E18" s="268">
        <f>IF(SUMIF('Grundlage Swiss DRG KVG'!C:C,A18,'Grundlage Swiss DRG KVG'!J:J)&gt;0,SUMIF('Grundlage Swiss DRG KVG'!C:C,A18,'Grundlage Swiss DRG KVG'!J:J),"")</f>
        <v>3127</v>
      </c>
      <c r="F18" s="269">
        <f>IF(SUMIF('Grundlage Swiss DRG KVG'!C:C,A18,'Grundlage Swiss DRG KVG'!Z:Z)&gt;0,SUMIF('Grundlage Swiss DRG KVG'!C:C,A18,'Grundlage Swiss DRG KVG'!Z:Z),"")</f>
        <v>9155.2255320693002</v>
      </c>
      <c r="G18" s="269">
        <f>IF(SUMIF('Grundlage Swiss DRG KVG'!C:C,A18,'Grundlage Swiss DRG KVG'!K:K)&gt;0,SUMIF('Grundlage Swiss DRG KVG'!C:C,A18,'Grundlage Swiss DRG KVG'!K:K),"")</f>
        <v>9686.6255402141996</v>
      </c>
      <c r="H18" s="269">
        <f>IF(SUMIF('Grundlage Swiss DRG KVG'!C:C,A18,'Grundlage Swiss DRG KVG'!L:L)&gt;0,SUMIF('Grundlage Swiss DRG KVG'!C:C,A18,'Grundlage Swiss DRG KVG'!L:L),"")</f>
        <v>9521</v>
      </c>
      <c r="L18" s="267">
        <f t="shared" si="1"/>
        <v>20536818.80902721</v>
      </c>
      <c r="M18" s="267">
        <f t="shared" si="0"/>
        <v>21728844.679297686</v>
      </c>
      <c r="N18" s="267">
        <f t="shared" si="2"/>
        <v>21357316.779999997</v>
      </c>
      <c r="P18" s="23">
        <f t="shared" si="3"/>
        <v>2243.1799999999998</v>
      </c>
      <c r="Q18" s="23">
        <f t="shared" si="4"/>
        <v>2243.1799999999998</v>
      </c>
      <c r="R18" s="23">
        <f t="shared" si="5"/>
        <v>2243.1799999999998</v>
      </c>
      <c r="U18" s="23">
        <f t="shared" si="8"/>
        <v>6</v>
      </c>
      <c r="V18" s="39">
        <f t="shared" si="9"/>
        <v>9521</v>
      </c>
      <c r="W18" s="39">
        <f t="shared" si="6"/>
        <v>10744.759888767127</v>
      </c>
      <c r="X18" s="39">
        <f t="shared" si="7"/>
        <v>10360.014021257</v>
      </c>
      <c r="Y18" s="23">
        <v>10362</v>
      </c>
    </row>
    <row r="19" spans="1:25" x14ac:dyDescent="0.2">
      <c r="A19" s="265" t="s">
        <v>161</v>
      </c>
      <c r="B19" s="265" t="s">
        <v>162</v>
      </c>
      <c r="C19" s="265" t="s">
        <v>70</v>
      </c>
      <c r="D19" s="268">
        <f>IF(SUMIF('Grundlage Swiss DRG KVG'!C:C,A19,'Grundlage Swiss DRG KVG'!I:I)&gt;0,SUMIF('Grundlage Swiss DRG KVG'!C:C,A19,'Grundlage Swiss DRG KVG'!I:I),"")</f>
        <v>8629.4</v>
      </c>
      <c r="E19" s="268">
        <f>IF(SUMIF('Grundlage Swiss DRG KVG'!C:C,A19,'Grundlage Swiss DRG KVG'!J:J)&gt;0,SUMIF('Grundlage Swiss DRG KVG'!C:C,A19,'Grundlage Swiss DRG KVG'!J:J),"")</f>
        <v>9816</v>
      </c>
      <c r="F19" s="269">
        <f>IF(SUMIF('Grundlage Swiss DRG KVG'!C:C,A19,'Grundlage Swiss DRG KVG'!Z:Z)&gt;0,SUMIF('Grundlage Swiss DRG KVG'!C:C,A19,'Grundlage Swiss DRG KVG'!Z:Z),"")</f>
        <v>8910.2829409942005</v>
      </c>
      <c r="G19" s="269">
        <f>IF(SUMIF('Grundlage Swiss DRG KVG'!C:C,A19,'Grundlage Swiss DRG KVG'!K:K)&gt;0,SUMIF('Grundlage Swiss DRG KVG'!C:C,A19,'Grundlage Swiss DRG KVG'!K:K),"")</f>
        <v>9675.1356240356999</v>
      </c>
      <c r="H19" s="269">
        <f>IF(SUMIF('Grundlage Swiss DRG KVG'!C:C,A19,'Grundlage Swiss DRG KVG'!L:L)&gt;0,SUMIF('Grundlage Swiss DRG KVG'!C:C,A19,'Grundlage Swiss DRG KVG'!L:L),"")</f>
        <v>9576.2645364701002</v>
      </c>
      <c r="L19" s="267">
        <f t="shared" si="1"/>
        <v>76890395.61101535</v>
      </c>
      <c r="M19" s="267">
        <f t="shared" si="0"/>
        <v>83490615.354053661</v>
      </c>
      <c r="N19" s="267">
        <f t="shared" si="2"/>
        <v>82637417.19101508</v>
      </c>
      <c r="P19" s="23">
        <f t="shared" si="3"/>
        <v>8629.4</v>
      </c>
      <c r="Q19" s="23">
        <f t="shared" si="4"/>
        <v>8629.4</v>
      </c>
      <c r="R19" s="23">
        <f t="shared" si="5"/>
        <v>8629.4</v>
      </c>
      <c r="U19" s="23">
        <f t="shared" si="8"/>
        <v>7</v>
      </c>
      <c r="V19" s="39">
        <f t="shared" si="9"/>
        <v>9576.2645364701002</v>
      </c>
      <c r="W19" s="39">
        <f t="shared" si="6"/>
        <v>10744.759888767127</v>
      </c>
      <c r="X19" s="39">
        <f t="shared" si="7"/>
        <v>10360.014021257</v>
      </c>
      <c r="Y19" s="23">
        <v>10362</v>
      </c>
    </row>
    <row r="20" spans="1:25" x14ac:dyDescent="0.2">
      <c r="A20" s="265" t="s">
        <v>304</v>
      </c>
      <c r="B20" s="265" t="s">
        <v>304</v>
      </c>
      <c r="C20" s="265" t="s">
        <v>16</v>
      </c>
      <c r="D20" s="268">
        <f>IF(SUMIF('Grundlage Swiss DRG KVG'!C:C,A20,'Grundlage Swiss DRG KVG'!I:I)&gt;0,SUMIF('Grundlage Swiss DRG KVG'!C:C,A20,'Grundlage Swiss DRG KVG'!I:I),"")</f>
        <v>828.85199999999998</v>
      </c>
      <c r="E20" s="268">
        <f>IF(SUMIF('Grundlage Swiss DRG KVG'!C:C,A20,'Grundlage Swiss DRG KVG'!J:J)&gt;0,SUMIF('Grundlage Swiss DRG KVG'!C:C,A20,'Grundlage Swiss DRG KVG'!J:J),"")</f>
        <v>578</v>
      </c>
      <c r="F20" s="269">
        <f>IF(SUMIF('Grundlage Swiss DRG KVG'!C:C,A20,'Grundlage Swiss DRG KVG'!Z:Z)&gt;0,SUMIF('Grundlage Swiss DRG KVG'!C:C,A20,'Grundlage Swiss DRG KVG'!Z:Z),"")</f>
        <v>8847.4596719679994</v>
      </c>
      <c r="G20" s="269">
        <f>IF(SUMIF('Grundlage Swiss DRG KVG'!C:C,A20,'Grundlage Swiss DRG KVG'!K:K)&gt;0,SUMIF('Grundlage Swiss DRG KVG'!C:C,A20,'Grundlage Swiss DRG KVG'!K:K),"")</f>
        <v>10019.541056823</v>
      </c>
      <c r="H20" s="269">
        <f>IF(SUMIF('Grundlage Swiss DRG KVG'!C:C,A20,'Grundlage Swiss DRG KVG'!L:L)&gt;0,SUMIF('Grundlage Swiss DRG KVG'!C:C,A20,'Grundlage Swiss DRG KVG'!L:L),"")</f>
        <v>9599.0561842334992</v>
      </c>
      <c r="L20" s="267">
        <f t="shared" si="1"/>
        <v>7333234.6440300196</v>
      </c>
      <c r="M20" s="267">
        <f t="shared" si="0"/>
        <v>8304716.6440298567</v>
      </c>
      <c r="N20" s="267">
        <f t="shared" si="2"/>
        <v>7956196.9164143037</v>
      </c>
      <c r="P20" s="23">
        <f t="shared" si="3"/>
        <v>828.85199999999998</v>
      </c>
      <c r="Q20" s="23">
        <f t="shared" si="4"/>
        <v>828.85199999999998</v>
      </c>
      <c r="R20" s="23">
        <f t="shared" si="5"/>
        <v>828.85199999999998</v>
      </c>
      <c r="U20" s="23">
        <f t="shared" si="8"/>
        <v>8</v>
      </c>
      <c r="V20" s="39">
        <f t="shared" si="9"/>
        <v>9599.0561842334992</v>
      </c>
      <c r="W20" s="39">
        <f t="shared" si="6"/>
        <v>10744.759888767127</v>
      </c>
      <c r="X20" s="39">
        <f t="shared" si="7"/>
        <v>10360.014021257</v>
      </c>
      <c r="Y20" s="23">
        <v>10362</v>
      </c>
    </row>
    <row r="21" spans="1:25" x14ac:dyDescent="0.2">
      <c r="A21" s="265" t="s">
        <v>53</v>
      </c>
      <c r="B21" s="265" t="s">
        <v>54</v>
      </c>
      <c r="C21" s="265" t="s">
        <v>55</v>
      </c>
      <c r="D21" s="268">
        <f>IF(SUMIF('Grundlage Swiss DRG KVG'!C:C,A21,'Grundlage Swiss DRG KVG'!I:I)&gt;0,SUMIF('Grundlage Swiss DRG KVG'!C:C,A21,'Grundlage Swiss DRG KVG'!I:I),"")</f>
        <v>7146.1046999999999</v>
      </c>
      <c r="E21" s="268">
        <f>IF(SUMIF('Grundlage Swiss DRG KVG'!C:C,A21,'Grundlage Swiss DRG KVG'!J:J)&gt;0,SUMIF('Grundlage Swiss DRG KVG'!C:C,A21,'Grundlage Swiss DRG KVG'!J:J),"")</f>
        <v>8673</v>
      </c>
      <c r="F21" s="269">
        <f>IF(SUMIF('Grundlage Swiss DRG KVG'!C:C,A21,'Grundlage Swiss DRG KVG'!Z:Z)&gt;0,SUMIF('Grundlage Swiss DRG KVG'!C:C,A21,'Grundlage Swiss DRG KVG'!Z:Z),"")</f>
        <v>8901.1047258988001</v>
      </c>
      <c r="G21" s="269">
        <f>IF(SUMIF('Grundlage Swiss DRG KVG'!C:C,A21,'Grundlage Swiss DRG KVG'!K:K)&gt;0,SUMIF('Grundlage Swiss DRG KVG'!C:C,A21,'Grundlage Swiss DRG KVG'!K:K),"")</f>
        <v>9875.7328026467003</v>
      </c>
      <c r="H21" s="269">
        <f>IF(SUMIF('Grundlage Swiss DRG KVG'!C:C,A21,'Grundlage Swiss DRG KVG'!L:L)&gt;0,SUMIF('Grundlage Swiss DRG KVG'!C:C,A21,'Grundlage Swiss DRG KVG'!L:L),"")</f>
        <v>9616.6662556734009</v>
      </c>
      <c r="L21" s="267">
        <f t="shared" si="1"/>
        <v>63608226.316937625</v>
      </c>
      <c r="M21" s="267">
        <f t="shared" si="0"/>
        <v>70573020.596937761</v>
      </c>
      <c r="N21" s="267">
        <f t="shared" si="2"/>
        <v>68721703.927999094</v>
      </c>
      <c r="P21" s="23">
        <f t="shared" si="3"/>
        <v>7146.1046999999999</v>
      </c>
      <c r="Q21" s="23">
        <f t="shared" si="4"/>
        <v>7146.1046999999999</v>
      </c>
      <c r="R21" s="23">
        <f t="shared" si="5"/>
        <v>7146.1046999999999</v>
      </c>
      <c r="U21" s="23">
        <f t="shared" si="8"/>
        <v>9</v>
      </c>
      <c r="V21" s="39">
        <f t="shared" si="9"/>
        <v>9616.6662556734009</v>
      </c>
      <c r="W21" s="39">
        <f t="shared" si="6"/>
        <v>10744.759888767127</v>
      </c>
      <c r="X21" s="39">
        <f t="shared" si="7"/>
        <v>10360.014021257</v>
      </c>
      <c r="Y21" s="23">
        <v>10362</v>
      </c>
    </row>
    <row r="22" spans="1:25" x14ac:dyDescent="0.2">
      <c r="A22" s="252" t="s">
        <v>771</v>
      </c>
      <c r="B22" s="265" t="s">
        <v>69</v>
      </c>
      <c r="C22" s="265" t="s">
        <v>70</v>
      </c>
      <c r="D22" s="268">
        <f>IF(SUMIF('Grundlage Swiss DRG KVG'!C:C,A22,'Grundlage Swiss DRG KVG'!I:I)&gt;0,SUMIF('Grundlage Swiss DRG KVG'!C:C,A22,'Grundlage Swiss DRG KVG'!I:I),"")</f>
        <v>7688.3627999999999</v>
      </c>
      <c r="E22" s="268">
        <f>IF(SUMIF('Grundlage Swiss DRG KVG'!C:C,A22,'Grundlage Swiss DRG KVG'!J:J)&gt;0,SUMIF('Grundlage Swiss DRG KVG'!C:C,A22,'Grundlage Swiss DRG KVG'!J:J),"")</f>
        <v>9403</v>
      </c>
      <c r="F22" s="269">
        <f>IF(SUMIF('Grundlage Swiss DRG KVG'!C:C,A22,'Grundlage Swiss DRG KVG'!Z:Z)&gt;0,SUMIF('Grundlage Swiss DRG KVG'!C:C,A22,'Grundlage Swiss DRG KVG'!Z:Z),"")</f>
        <v>9011.9666136972992</v>
      </c>
      <c r="G22" s="269">
        <f>IF(SUMIF('Grundlage Swiss DRG KVG'!C:C,A22,'Grundlage Swiss DRG KVG'!K:K)&gt;0,SUMIF('Grundlage Swiss DRG KVG'!C:C,A22,'Grundlage Swiss DRG KVG'!K:K),"")</f>
        <v>10361.867531484</v>
      </c>
      <c r="H22" s="269">
        <f>IF(SUMIF('Grundlage Swiss DRG KVG'!C:C,A22,'Grundlage Swiss DRG KVG'!L:L)&gt;0,SUMIF('Grundlage Swiss DRG KVG'!C:C,A22,'Grundlage Swiss DRG KVG'!L:L),"")</f>
        <v>9686.9307295947001</v>
      </c>
      <c r="L22" s="267">
        <f t="shared" si="1"/>
        <v>69287268.86759229</v>
      </c>
      <c r="M22" s="267">
        <f t="shared" si="0"/>
        <v>79665796.867589414</v>
      </c>
      <c r="N22" s="267">
        <f t="shared" si="2"/>
        <v>74476637.867592752</v>
      </c>
      <c r="P22" s="23">
        <f t="shared" si="3"/>
        <v>7688.3627999999999</v>
      </c>
      <c r="Q22" s="23">
        <f t="shared" si="4"/>
        <v>7688.3627999999999</v>
      </c>
      <c r="R22" s="23">
        <f t="shared" si="5"/>
        <v>7688.3627999999999</v>
      </c>
      <c r="U22" s="23">
        <f t="shared" si="8"/>
        <v>10</v>
      </c>
      <c r="V22" s="39">
        <f t="shared" si="9"/>
        <v>9686.9307295947001</v>
      </c>
      <c r="W22" s="39">
        <f t="shared" si="6"/>
        <v>10744.759888767127</v>
      </c>
      <c r="X22" s="39">
        <f t="shared" si="7"/>
        <v>10360.014021257</v>
      </c>
      <c r="Y22" s="23">
        <v>10362</v>
      </c>
    </row>
    <row r="23" spans="1:25" x14ac:dyDescent="0.2">
      <c r="A23" s="265" t="s">
        <v>299</v>
      </c>
      <c r="B23" s="265"/>
      <c r="C23" s="265" t="s">
        <v>66</v>
      </c>
      <c r="D23" s="268">
        <f>IF(SUMIF('Grundlage Swiss DRG KVG'!C:C,A23,'Grundlage Swiss DRG KVG'!I:I)&gt;0,SUMIF('Grundlage Swiss DRG KVG'!C:C,A23,'Grundlage Swiss DRG KVG'!I:I),"")</f>
        <v>4362.7439999999997</v>
      </c>
      <c r="E23" s="268">
        <f>IF(SUMIF('Grundlage Swiss DRG KVG'!C:C,A23,'Grundlage Swiss DRG KVG'!J:J)&gt;0,SUMIF('Grundlage Swiss DRG KVG'!C:C,A23,'Grundlage Swiss DRG KVG'!J:J),"")</f>
        <v>4731</v>
      </c>
      <c r="F23" s="269">
        <f>IF(SUMIF('Grundlage Swiss DRG KVG'!C:C,A23,'Grundlage Swiss DRG KVG'!Z:Z)&gt;0,SUMIF('Grundlage Swiss DRG KVG'!C:C,A23,'Grundlage Swiss DRG KVG'!Z:Z),"")</f>
        <v>9261.4466279703993</v>
      </c>
      <c r="G23" s="269">
        <f>IF(SUMIF('Grundlage Swiss DRG KVG'!C:C,A23,'Grundlage Swiss DRG KVG'!K:K)&gt;0,SUMIF('Grundlage Swiss DRG KVG'!C:C,A23,'Grundlage Swiss DRG KVG'!K:K),"")</f>
        <v>10462.548961731</v>
      </c>
      <c r="H23" s="269">
        <f>IF(SUMIF('Grundlage Swiss DRG KVG'!C:C,A23,'Grundlage Swiss DRG KVG'!L:L)&gt;0,SUMIF('Grundlage Swiss DRG KVG'!C:C,A23,'Grundlage Swiss DRG KVG'!L:L),"")</f>
        <v>9698.8544227209004</v>
      </c>
      <c r="L23" s="267">
        <f t="shared" si="1"/>
        <v>40405320.707498088</v>
      </c>
      <c r="M23" s="267">
        <f t="shared" si="0"/>
        <v>45645422.707498148</v>
      </c>
      <c r="N23" s="267">
        <f t="shared" si="2"/>
        <v>42313618.939599067</v>
      </c>
      <c r="P23" s="23">
        <f t="shared" si="3"/>
        <v>4362.7439999999997</v>
      </c>
      <c r="Q23" s="23">
        <f t="shared" si="4"/>
        <v>4362.7439999999997</v>
      </c>
      <c r="R23" s="23">
        <f t="shared" si="5"/>
        <v>4362.7439999999997</v>
      </c>
      <c r="U23" s="23">
        <f t="shared" si="8"/>
        <v>11</v>
      </c>
      <c r="V23" s="39">
        <f t="shared" si="9"/>
        <v>9698.8544227209004</v>
      </c>
      <c r="W23" s="39">
        <f t="shared" si="6"/>
        <v>10744.759888767127</v>
      </c>
      <c r="X23" s="39">
        <f t="shared" si="7"/>
        <v>10360.014021257</v>
      </c>
      <c r="Y23" s="23">
        <v>10362</v>
      </c>
    </row>
    <row r="24" spans="1:25" x14ac:dyDescent="0.2">
      <c r="A24" s="265" t="s">
        <v>820</v>
      </c>
      <c r="B24" s="265"/>
      <c r="C24" s="265" t="s">
        <v>110</v>
      </c>
      <c r="D24" s="268">
        <f>IF(SUMIF('Grundlage Swiss DRG KVG'!C:C,A24,'Grundlage Swiss DRG KVG'!I:I)&gt;0,SUMIF('Grundlage Swiss DRG KVG'!C:C,A24,'Grundlage Swiss DRG KVG'!I:I),"")</f>
        <v>466.45</v>
      </c>
      <c r="E24" s="268">
        <f>IF(SUMIF('Grundlage Swiss DRG KVG'!C:C,A24,'Grundlage Swiss DRG KVG'!J:J)&gt;0,SUMIF('Grundlage Swiss DRG KVG'!C:C,A24,'Grundlage Swiss DRG KVG'!J:J),"")</f>
        <v>542</v>
      </c>
      <c r="F24" s="269">
        <f>IF(SUMIF('Grundlage Swiss DRG KVG'!C:C,A24,'Grundlage Swiss DRG KVG'!Z:Z)&gt;0,SUMIF('Grundlage Swiss DRG KVG'!C:C,A24,'Grundlage Swiss DRG KVG'!Z:Z),"")</f>
        <v>9020.5961029850005</v>
      </c>
      <c r="G24" s="269">
        <f>IF(SUMIF('Grundlage Swiss DRG KVG'!C:C,A24,'Grundlage Swiss DRG KVG'!K:K)&gt;0,SUMIF('Grundlage Swiss DRG KVG'!C:C,A24,'Grundlage Swiss DRG KVG'!K:K),"")</f>
        <v>9716.0258596577005</v>
      </c>
      <c r="H24" s="269">
        <f>IF(SUMIF('Grundlage Swiss DRG KVG'!C:C,A24,'Grundlage Swiss DRG KVG'!L:L)&gt;0,SUMIF('Grundlage Swiss DRG KVG'!C:C,A24,'Grundlage Swiss DRG KVG'!L:L),"")</f>
        <v>9716.0258596577005</v>
      </c>
      <c r="L24" s="267">
        <f t="shared" si="1"/>
        <v>4207657.0522373533</v>
      </c>
      <c r="M24" s="267">
        <f t="shared" si="0"/>
        <v>4532040.2622373346</v>
      </c>
      <c r="N24" s="267">
        <f t="shared" si="2"/>
        <v>4532040.2622373346</v>
      </c>
      <c r="P24" s="23">
        <f t="shared" si="3"/>
        <v>466.45</v>
      </c>
      <c r="Q24" s="23">
        <f t="shared" si="4"/>
        <v>466.45</v>
      </c>
      <c r="R24" s="23">
        <f t="shared" si="5"/>
        <v>466.45</v>
      </c>
      <c r="U24" s="23">
        <f t="shared" si="8"/>
        <v>12</v>
      </c>
      <c r="V24" s="39">
        <f t="shared" si="9"/>
        <v>9716.0258596577005</v>
      </c>
      <c r="W24" s="39">
        <f t="shared" si="6"/>
        <v>10744.759888767127</v>
      </c>
      <c r="X24" s="39">
        <f t="shared" si="7"/>
        <v>10360.014021257</v>
      </c>
      <c r="Y24" s="23">
        <v>10362</v>
      </c>
    </row>
    <row r="25" spans="1:25" x14ac:dyDescent="0.2">
      <c r="A25" s="265" t="s">
        <v>167</v>
      </c>
      <c r="B25" s="265" t="s">
        <v>168</v>
      </c>
      <c r="C25" s="265" t="s">
        <v>169</v>
      </c>
      <c r="D25" s="268">
        <f>IF(SUMIF('Grundlage Swiss DRG KVG'!C:C,A25,'Grundlage Swiss DRG KVG'!I:I)&gt;0,SUMIF('Grundlage Swiss DRG KVG'!C:C,A25,'Grundlage Swiss DRG KVG'!I:I),"")</f>
        <v>38377.632899999997</v>
      </c>
      <c r="E25" s="268">
        <f>IF(SUMIF('Grundlage Swiss DRG KVG'!C:C,A25,'Grundlage Swiss DRG KVG'!J:J)&gt;0,SUMIF('Grundlage Swiss DRG KVG'!C:C,A25,'Grundlage Swiss DRG KVG'!J:J),"")</f>
        <v>35730</v>
      </c>
      <c r="F25" s="269">
        <f>IF(SUMIF('Grundlage Swiss DRG KVG'!C:C,A25,'Grundlage Swiss DRG KVG'!Z:Z)&gt;0,SUMIF('Grundlage Swiss DRG KVG'!C:C,A25,'Grundlage Swiss DRG KVG'!Z:Z),"")</f>
        <v>9194.0662670079</v>
      </c>
      <c r="G25" s="269">
        <f>IF(SUMIF('Grundlage Swiss DRG KVG'!C:C,A25,'Grundlage Swiss DRG KVG'!K:K)&gt;0,SUMIF('Grundlage Swiss DRG KVG'!C:C,A25,'Grundlage Swiss DRG KVG'!K:K),"")</f>
        <v>10158.320917534</v>
      </c>
      <c r="H25" s="269">
        <f>IF(SUMIF('Grundlage Swiss DRG KVG'!C:C,A25,'Grundlage Swiss DRG KVG'!L:L)&gt;0,SUMIF('Grundlage Swiss DRG KVG'!C:C,A25,'Grundlage Swiss DRG KVG'!L:L),"")</f>
        <v>9742.6786594099995</v>
      </c>
      <c r="L25" s="267">
        <f t="shared" si="1"/>
        <v>352846500.05350256</v>
      </c>
      <c r="M25" s="267">
        <f t="shared" si="0"/>
        <v>389852311.05351096</v>
      </c>
      <c r="N25" s="267">
        <f t="shared" si="2"/>
        <v>373900945.05350107</v>
      </c>
      <c r="P25" s="23">
        <f t="shared" si="3"/>
        <v>38377.632899999997</v>
      </c>
      <c r="Q25" s="23">
        <f t="shared" si="4"/>
        <v>38377.632899999997</v>
      </c>
      <c r="R25" s="23">
        <f t="shared" si="5"/>
        <v>38377.632899999997</v>
      </c>
      <c r="U25" s="23">
        <f t="shared" si="8"/>
        <v>13</v>
      </c>
      <c r="V25" s="39">
        <f t="shared" si="9"/>
        <v>9742.6786594099995</v>
      </c>
      <c r="W25" s="39">
        <f t="shared" si="6"/>
        <v>10744.759888767127</v>
      </c>
      <c r="X25" s="39">
        <f t="shared" si="7"/>
        <v>10360.014021257</v>
      </c>
      <c r="Y25" s="23">
        <v>10362</v>
      </c>
    </row>
    <row r="26" spans="1:25" x14ac:dyDescent="0.2">
      <c r="A26" s="265" t="s">
        <v>177</v>
      </c>
      <c r="B26" s="265" t="s">
        <v>178</v>
      </c>
      <c r="C26" s="265" t="s">
        <v>66</v>
      </c>
      <c r="D26" s="268">
        <f>IF(SUMIF('Grundlage Swiss DRG KVG'!C:C,A26,'Grundlage Swiss DRG KVG'!I:I)&gt;0,SUMIF('Grundlage Swiss DRG KVG'!C:C,A26,'Grundlage Swiss DRG KVG'!I:I),"")</f>
        <v>5573.6365000000997</v>
      </c>
      <c r="E26" s="268">
        <f>IF(SUMIF('Grundlage Swiss DRG KVG'!C:C,A26,'Grundlage Swiss DRG KVG'!J:J)&gt;0,SUMIF('Grundlage Swiss DRG KVG'!C:C,A26,'Grundlage Swiss DRG KVG'!J:J),"")</f>
        <v>7041</v>
      </c>
      <c r="F26" s="269">
        <f>IF(SUMIF('Grundlage Swiss DRG KVG'!C:C,A26,'Grundlage Swiss DRG KVG'!Z:Z)&gt;0,SUMIF('Grundlage Swiss DRG KVG'!C:C,A26,'Grundlage Swiss DRG KVG'!Z:Z),"")</f>
        <v>9013.3448332362004</v>
      </c>
      <c r="G26" s="269">
        <f>IF(SUMIF('Grundlage Swiss DRG KVG'!C:C,A26,'Grundlage Swiss DRG KVG'!K:K)&gt;0,SUMIF('Grundlage Swiss DRG KVG'!C:C,A26,'Grundlage Swiss DRG KVG'!K:K),"")</f>
        <v>9961.5984410916008</v>
      </c>
      <c r="H26" s="269">
        <f>IF(SUMIF('Grundlage Swiss DRG KVG'!C:C,A26,'Grundlage Swiss DRG KVG'!L:L)&gt;0,SUMIF('Grundlage Swiss DRG KVG'!C:C,A26,'Grundlage Swiss DRG KVG'!L:L),"")</f>
        <v>9812.3450764215995</v>
      </c>
      <c r="L26" s="267">
        <f t="shared" si="1"/>
        <v>50237107.7496126</v>
      </c>
      <c r="M26" s="267">
        <f t="shared" si="0"/>
        <v>55522328.669612236</v>
      </c>
      <c r="N26" s="267">
        <f t="shared" si="2"/>
        <v>54690444.668539695</v>
      </c>
      <c r="P26" s="23">
        <f t="shared" si="3"/>
        <v>5573.6365000000997</v>
      </c>
      <c r="Q26" s="23">
        <f t="shared" si="4"/>
        <v>5573.6365000000997</v>
      </c>
      <c r="R26" s="23">
        <f t="shared" si="5"/>
        <v>5573.6365000000997</v>
      </c>
      <c r="U26" s="23">
        <f t="shared" si="8"/>
        <v>14</v>
      </c>
      <c r="V26" s="39">
        <f t="shared" si="9"/>
        <v>9812.3450764215995</v>
      </c>
      <c r="W26" s="39">
        <f t="shared" si="6"/>
        <v>10744.759888767127</v>
      </c>
      <c r="X26" s="39">
        <f t="shared" si="7"/>
        <v>10360.014021257</v>
      </c>
      <c r="Y26" s="23">
        <v>10362</v>
      </c>
    </row>
    <row r="27" spans="1:25" x14ac:dyDescent="0.2">
      <c r="A27" s="265" t="s">
        <v>47</v>
      </c>
      <c r="B27" s="265" t="s">
        <v>48</v>
      </c>
      <c r="C27" s="265" t="s">
        <v>26</v>
      </c>
      <c r="D27" s="268">
        <f>IF(SUMIF('Grundlage Swiss DRG KVG'!C:C,A27,'Grundlage Swiss DRG KVG'!I:I)&gt;0,SUMIF('Grundlage Swiss DRG KVG'!C:C,A27,'Grundlage Swiss DRG KVG'!I:I),"")</f>
        <v>34339.630799999999</v>
      </c>
      <c r="E27" s="268">
        <f>IF(SUMIF('Grundlage Swiss DRG KVG'!C:C,A27,'Grundlage Swiss DRG KVG'!J:J)&gt;0,SUMIF('Grundlage Swiss DRG KVG'!C:C,A27,'Grundlage Swiss DRG KVG'!J:J),"")</f>
        <v>35155</v>
      </c>
      <c r="F27" s="269">
        <f>IF(SUMIF('Grundlage Swiss DRG KVG'!C:C,A27,'Grundlage Swiss DRG KVG'!Z:Z)&gt;0,SUMIF('Grundlage Swiss DRG KVG'!C:C,A27,'Grundlage Swiss DRG KVG'!Z:Z),"")</f>
        <v>9291.5184558710007</v>
      </c>
      <c r="G27" s="269">
        <f>IF(SUMIF('Grundlage Swiss DRG KVG'!C:C,A27,'Grundlage Swiss DRG KVG'!K:K)&gt;0,SUMIF('Grundlage Swiss DRG KVG'!C:C,A27,'Grundlage Swiss DRG KVG'!K:K),"")</f>
        <v>10345.446502179</v>
      </c>
      <c r="H27" s="269">
        <f>IF(SUMIF('Grundlage Swiss DRG KVG'!C:C,A27,'Grundlage Swiss DRG KVG'!L:L)&gt;0,SUMIF('Grundlage Swiss DRG KVG'!C:C,A27,'Grundlage Swiss DRG KVG'!L:L),"")</f>
        <v>9825.0070104420993</v>
      </c>
      <c r="L27" s="267">
        <f t="shared" si="1"/>
        <v>319067313.34599626</v>
      </c>
      <c r="M27" s="267">
        <f t="shared" si="0"/>
        <v>355258813.34597826</v>
      </c>
      <c r="N27" s="267">
        <f t="shared" si="2"/>
        <v>337387113.3459934</v>
      </c>
      <c r="P27" s="23">
        <f t="shared" si="3"/>
        <v>34339.630799999999</v>
      </c>
      <c r="Q27" s="23">
        <f t="shared" si="4"/>
        <v>34339.630799999999</v>
      </c>
      <c r="R27" s="23">
        <f t="shared" si="5"/>
        <v>34339.630799999999</v>
      </c>
      <c r="U27" s="23">
        <f t="shared" si="8"/>
        <v>15</v>
      </c>
      <c r="V27" s="39">
        <f t="shared" si="9"/>
        <v>9825.0070104420993</v>
      </c>
      <c r="W27" s="39">
        <f t="shared" si="6"/>
        <v>10744.759888767127</v>
      </c>
      <c r="X27" s="39">
        <f t="shared" si="7"/>
        <v>10360.014021257</v>
      </c>
      <c r="Y27" s="23">
        <v>10362</v>
      </c>
    </row>
    <row r="28" spans="1:25" x14ac:dyDescent="0.2">
      <c r="A28" s="265" t="s">
        <v>43</v>
      </c>
      <c r="B28" s="265" t="s">
        <v>44</v>
      </c>
      <c r="C28" s="265" t="s">
        <v>21</v>
      </c>
      <c r="D28" s="268">
        <f>IF(SUMIF('Grundlage Swiss DRG KVG'!C:C,A28,'Grundlage Swiss DRG KVG'!I:I)&gt;0,SUMIF('Grundlage Swiss DRG KVG'!C:C,A28,'Grundlage Swiss DRG KVG'!I:I),"")</f>
        <v>8825.9207000000006</v>
      </c>
      <c r="E28" s="268">
        <f>IF(SUMIF('Grundlage Swiss DRG KVG'!C:C,A28,'Grundlage Swiss DRG KVG'!J:J)&gt;0,SUMIF('Grundlage Swiss DRG KVG'!C:C,A28,'Grundlage Swiss DRG KVG'!J:J),"")</f>
        <v>10762</v>
      </c>
      <c r="F28" s="269">
        <f>IF(SUMIF('Grundlage Swiss DRG KVG'!C:C,A28,'Grundlage Swiss DRG KVG'!Z:Z)&gt;0,SUMIF('Grundlage Swiss DRG KVG'!C:C,A28,'Grundlage Swiss DRG KVG'!Z:Z),"")</f>
        <v>9846.6157809249999</v>
      </c>
      <c r="G28" s="269">
        <f>IF(SUMIF('Grundlage Swiss DRG KVG'!C:C,A28,'Grundlage Swiss DRG KVG'!K:K)&gt;0,SUMIF('Grundlage Swiss DRG KVG'!C:C,A28,'Grundlage Swiss DRG KVG'!K:K),"")</f>
        <v>10727.798796765999</v>
      </c>
      <c r="H28" s="279">
        <f>IF(SUMIF('Grundlage Swiss DRG KVG'!C:C,A28,'Grundlage Swiss DRG KVG'!L:L)&gt;0,SUMIF('Grundlage Swiss DRG KVG'!C:C,A28,'Grundlage Swiss DRG KVG'!L:L),"")</f>
        <v>9846.6157809249999</v>
      </c>
      <c r="I28" s="23" t="b">
        <v>0</v>
      </c>
      <c r="J28" s="23" t="s">
        <v>845</v>
      </c>
      <c r="L28" s="267">
        <f t="shared" si="1"/>
        <v>86905450.045812622</v>
      </c>
      <c r="M28" s="267">
        <f t="shared" si="0"/>
        <v>94682701.465812132</v>
      </c>
      <c r="N28" s="267">
        <f t="shared" si="2"/>
        <v>86905450.045812622</v>
      </c>
      <c r="P28" s="23">
        <f t="shared" si="3"/>
        <v>8825.9207000000006</v>
      </c>
      <c r="Q28" s="23">
        <f t="shared" si="4"/>
        <v>8825.9207000000006</v>
      </c>
      <c r="R28" s="23">
        <f t="shared" si="5"/>
        <v>8825.9207000000006</v>
      </c>
      <c r="U28" s="23">
        <f t="shared" si="8"/>
        <v>16</v>
      </c>
      <c r="V28" s="39">
        <f t="shared" si="9"/>
        <v>9846.6157809249999</v>
      </c>
      <c r="W28" s="39">
        <f t="shared" si="6"/>
        <v>10744.759888767127</v>
      </c>
      <c r="X28" s="39">
        <f t="shared" si="7"/>
        <v>10360.014021257</v>
      </c>
      <c r="Y28" s="23">
        <v>10362</v>
      </c>
    </row>
    <row r="29" spans="1:25" x14ac:dyDescent="0.2">
      <c r="A29" s="265" t="s">
        <v>256</v>
      </c>
      <c r="B29" s="265" t="s">
        <v>257</v>
      </c>
      <c r="C29" s="265" t="s">
        <v>228</v>
      </c>
      <c r="D29" s="268">
        <f>IF(SUMIF('Grundlage Swiss DRG KVG'!C:C,A29,'Grundlage Swiss DRG KVG'!I:I)&gt;0,SUMIF('Grundlage Swiss DRG KVG'!C:C,A29,'Grundlage Swiss DRG KVG'!I:I),"")</f>
        <v>4831.6000000000004</v>
      </c>
      <c r="E29" s="268">
        <f>IF(SUMIF('Grundlage Swiss DRG KVG'!C:C,A29,'Grundlage Swiss DRG KVG'!J:J)&gt;0,SUMIF('Grundlage Swiss DRG KVG'!C:C,A29,'Grundlage Swiss DRG KVG'!J:J),"")</f>
        <v>5814</v>
      </c>
      <c r="F29" s="269">
        <f>IF(SUMIF('Grundlage Swiss DRG KVG'!C:C,A29,'Grundlage Swiss DRG KVG'!Z:Z)&gt;0,SUMIF('Grundlage Swiss DRG KVG'!C:C,A29,'Grundlage Swiss DRG KVG'!Z:Z),"")</f>
        <v>9367.1900509169009</v>
      </c>
      <c r="G29" s="269">
        <f>IF(SUMIF('Grundlage Swiss DRG KVG'!C:C,A29,'Grundlage Swiss DRG KVG'!K:K)&gt;0,SUMIF('Grundlage Swiss DRG KVG'!C:C,A29,'Grundlage Swiss DRG KVG'!K:K),"")</f>
        <v>10290.307030799</v>
      </c>
      <c r="H29" s="269">
        <f>IF(SUMIF('Grundlage Swiss DRG KVG'!C:C,A29,'Grundlage Swiss DRG KVG'!L:L)&gt;0,SUMIF('Grundlage Swiss DRG KVG'!C:C,A29,'Grundlage Swiss DRG KVG'!L:L),"")</f>
        <v>9893.7032142581993</v>
      </c>
      <c r="L29" s="267">
        <f t="shared" si="1"/>
        <v>45258515.450010099</v>
      </c>
      <c r="M29" s="267">
        <f t="shared" si="0"/>
        <v>49718647.450008452</v>
      </c>
      <c r="N29" s="267">
        <f t="shared" si="2"/>
        <v>47802416.45000992</v>
      </c>
      <c r="P29" s="23">
        <f t="shared" si="3"/>
        <v>4831.6000000000004</v>
      </c>
      <c r="Q29" s="23">
        <f t="shared" si="4"/>
        <v>4831.6000000000004</v>
      </c>
      <c r="R29" s="23">
        <f t="shared" si="5"/>
        <v>4831.6000000000004</v>
      </c>
      <c r="U29" s="23">
        <f t="shared" si="8"/>
        <v>17</v>
      </c>
      <c r="V29" s="39">
        <f t="shared" si="9"/>
        <v>9893.7032142581993</v>
      </c>
      <c r="W29" s="39">
        <f t="shared" si="6"/>
        <v>10744.759888767127</v>
      </c>
      <c r="X29" s="39">
        <f t="shared" si="7"/>
        <v>10360.014021257</v>
      </c>
      <c r="Y29" s="23">
        <v>10362</v>
      </c>
    </row>
    <row r="30" spans="1:25" x14ac:dyDescent="0.2">
      <c r="A30" s="265" t="s">
        <v>281</v>
      </c>
      <c r="B30" s="265" t="s">
        <v>282</v>
      </c>
      <c r="C30" s="265" t="s">
        <v>70</v>
      </c>
      <c r="D30" s="268">
        <f>IF(SUMIF('Grundlage Swiss DRG KVG'!C:C,A30,'Grundlage Swiss DRG KVG'!I:I)&gt;0,SUMIF('Grundlage Swiss DRG KVG'!C:C,A30,'Grundlage Swiss DRG KVG'!I:I),"")</f>
        <v>5410.6425799999997</v>
      </c>
      <c r="E30" s="268">
        <f>IF(SUMIF('Grundlage Swiss DRG KVG'!C:C,A30,'Grundlage Swiss DRG KVG'!J:J)&gt;0,SUMIF('Grundlage Swiss DRG KVG'!C:C,A30,'Grundlage Swiss DRG KVG'!J:J),"")</f>
        <v>3722</v>
      </c>
      <c r="F30" s="269">
        <f>IF(SUMIF('Grundlage Swiss DRG KVG'!C:C,A30,'Grundlage Swiss DRG KVG'!Z:Z)&gt;0,SUMIF('Grundlage Swiss DRG KVG'!C:C,A30,'Grundlage Swiss DRG KVG'!Z:Z),"")</f>
        <v>8998.8413594895992</v>
      </c>
      <c r="G30" s="269" t="str">
        <f>IF(SUMIF('Grundlage Swiss DRG KVG'!C:C,A30,'Grundlage Swiss DRG KVG'!K:K)&gt;0,SUMIF('Grundlage Swiss DRG KVG'!C:C,A30,'Grundlage Swiss DRG KVG'!K:K),"")</f>
        <v/>
      </c>
      <c r="H30" s="269">
        <f>IF(SUMIF('Grundlage Swiss DRG KVG'!C:C,A30,'Grundlage Swiss DRG KVG'!L:L)&gt;0,SUMIF('Grundlage Swiss DRG KVG'!C:C,A30,'Grundlage Swiss DRG KVG'!L:L),"")</f>
        <v>10006.718532925001</v>
      </c>
      <c r="L30" s="267">
        <f t="shared" si="1"/>
        <v>48689514.230319507</v>
      </c>
      <c r="M30" s="267"/>
      <c r="N30" s="267">
        <f t="shared" si="2"/>
        <v>54142777.380319141</v>
      </c>
      <c r="P30" s="23">
        <f t="shared" si="3"/>
        <v>5410.6425799999997</v>
      </c>
      <c r="R30" s="23">
        <f t="shared" si="5"/>
        <v>5410.6425799999997</v>
      </c>
      <c r="U30" s="23">
        <f t="shared" si="8"/>
        <v>18</v>
      </c>
      <c r="V30" s="39">
        <f t="shared" si="9"/>
        <v>10006.718532925001</v>
      </c>
      <c r="W30" s="39">
        <f t="shared" si="6"/>
        <v>10744.759888767127</v>
      </c>
      <c r="X30" s="39">
        <f t="shared" si="7"/>
        <v>10360.014021257</v>
      </c>
      <c r="Y30" s="23">
        <v>10362</v>
      </c>
    </row>
    <row r="31" spans="1:25" x14ac:dyDescent="0.2">
      <c r="A31" s="265" t="s">
        <v>158</v>
      </c>
      <c r="B31" s="265" t="s">
        <v>159</v>
      </c>
      <c r="C31" s="265" t="s">
        <v>70</v>
      </c>
      <c r="D31" s="268">
        <f>IF(SUMIF('Grundlage Swiss DRG KVG'!C:C,A31,'Grundlage Swiss DRG KVG'!I:I)&gt;0,SUMIF('Grundlage Swiss DRG KVG'!C:C,A31,'Grundlage Swiss DRG KVG'!I:I),"")</f>
        <v>23388</v>
      </c>
      <c r="E31" s="268">
        <f>IF(SUMIF('Grundlage Swiss DRG KVG'!C:C,A31,'Grundlage Swiss DRG KVG'!J:J)&gt;0,SUMIF('Grundlage Swiss DRG KVG'!C:C,A31,'Grundlage Swiss DRG KVG'!J:J),"")</f>
        <v>23080</v>
      </c>
      <c r="F31" s="269">
        <f>IF(SUMIF('Grundlage Swiss DRG KVG'!C:C,A31,'Grundlage Swiss DRG KVG'!Z:Z)&gt;0,SUMIF('Grundlage Swiss DRG KVG'!C:C,A31,'Grundlage Swiss DRG KVG'!Z:Z),"")</f>
        <v>9231.1524999047997</v>
      </c>
      <c r="G31" s="269">
        <f>IF(SUMIF('Grundlage Swiss DRG KVG'!C:C,A31,'Grundlage Swiss DRG KVG'!K:K)&gt;0,SUMIF('Grundlage Swiss DRG KVG'!C:C,A31,'Grundlage Swiss DRG KVG'!K:K),"")</f>
        <v>10202.106664434001</v>
      </c>
      <c r="H31" s="269">
        <f>IF(SUMIF('Grundlage Swiss DRG KVG'!C:C,A31,'Grundlage Swiss DRG KVG'!L:L)&gt;0,SUMIF('Grundlage Swiss DRG KVG'!C:C,A31,'Grundlage Swiss DRG KVG'!L:L),"")</f>
        <v>10026.762342559001</v>
      </c>
      <c r="L31" s="267">
        <f t="shared" si="1"/>
        <v>215898194.66777346</v>
      </c>
      <c r="M31" s="267">
        <f t="shared" si="0"/>
        <v>238606870.6677824</v>
      </c>
      <c r="N31" s="267">
        <f t="shared" si="2"/>
        <v>234505917.66776991</v>
      </c>
      <c r="P31" s="23">
        <f t="shared" si="3"/>
        <v>23388</v>
      </c>
      <c r="Q31" s="23">
        <f t="shared" si="4"/>
        <v>23388</v>
      </c>
      <c r="R31" s="23">
        <f t="shared" si="5"/>
        <v>23388</v>
      </c>
      <c r="U31" s="23">
        <f t="shared" si="8"/>
        <v>19</v>
      </c>
      <c r="V31" s="39">
        <f t="shared" si="9"/>
        <v>10026.762342559001</v>
      </c>
      <c r="W31" s="39">
        <f t="shared" si="6"/>
        <v>10744.759888767127</v>
      </c>
      <c r="X31" s="39">
        <f t="shared" si="7"/>
        <v>10360.014021257</v>
      </c>
      <c r="Y31" s="23">
        <v>10362</v>
      </c>
    </row>
    <row r="32" spans="1:25" x14ac:dyDescent="0.2">
      <c r="A32" s="265" t="s">
        <v>40</v>
      </c>
      <c r="B32" s="265" t="s">
        <v>41</v>
      </c>
      <c r="C32" s="265" t="s">
        <v>21</v>
      </c>
      <c r="D32" s="268">
        <f>IF(SUMIF('Grundlage Swiss DRG KVG'!C:C,A32,'Grundlage Swiss DRG KVG'!I:I)&gt;0,SUMIF('Grundlage Swiss DRG KVG'!C:C,A32,'Grundlage Swiss DRG KVG'!I:I),"")</f>
        <v>6896</v>
      </c>
      <c r="E32" s="268">
        <f>IF(SUMIF('Grundlage Swiss DRG KVG'!C:C,A32,'Grundlage Swiss DRG KVG'!J:J)&gt;0,SUMIF('Grundlage Swiss DRG KVG'!C:C,A32,'Grundlage Swiss DRG KVG'!J:J),"")</f>
        <v>8553</v>
      </c>
      <c r="F32" s="269">
        <f>IF(SUMIF('Grundlage Swiss DRG KVG'!C:C,A32,'Grundlage Swiss DRG KVG'!Z:Z)&gt;0,SUMIF('Grundlage Swiss DRG KVG'!C:C,A32,'Grundlage Swiss DRG KVG'!Z:Z),"")</f>
        <v>9384.6642948458993</v>
      </c>
      <c r="G32" s="269" t="str">
        <f>IF(SUMIF('Grundlage Swiss DRG KVG'!C:C,A32,'Grundlage Swiss DRG KVG'!K:K)&gt;0,SUMIF('Grundlage Swiss DRG KVG'!C:C,A32,'Grundlage Swiss DRG KVG'!K:K),"")</f>
        <v/>
      </c>
      <c r="H32" s="269">
        <f>IF(SUMIF('Grundlage Swiss DRG KVG'!C:C,A32,'Grundlage Swiss DRG KVG'!L:L)&gt;0,SUMIF('Grundlage Swiss DRG KVG'!C:C,A32,'Grundlage Swiss DRG KVG'!L:L),"")</f>
        <v>10030.755328477</v>
      </c>
      <c r="L32" s="267">
        <f t="shared" si="1"/>
        <v>64716644.977257319</v>
      </c>
      <c r="M32" s="267"/>
      <c r="N32" s="267">
        <f t="shared" si="2"/>
        <v>69172088.745177388</v>
      </c>
      <c r="P32" s="23">
        <f t="shared" si="3"/>
        <v>6896</v>
      </c>
      <c r="R32" s="23">
        <f t="shared" si="5"/>
        <v>6896</v>
      </c>
      <c r="U32" s="23">
        <f t="shared" si="8"/>
        <v>20</v>
      </c>
      <c r="V32" s="39">
        <f t="shared" si="9"/>
        <v>10030.755328477</v>
      </c>
      <c r="W32" s="39">
        <f t="shared" si="6"/>
        <v>10744.759888767127</v>
      </c>
      <c r="X32" s="39">
        <f t="shared" si="7"/>
        <v>10360.014021257</v>
      </c>
      <c r="Y32" s="23">
        <v>10362</v>
      </c>
    </row>
    <row r="33" spans="1:25" x14ac:dyDescent="0.2">
      <c r="A33" s="265" t="s">
        <v>226</v>
      </c>
      <c r="B33" s="265" t="s">
        <v>227</v>
      </c>
      <c r="C33" s="265" t="s">
        <v>228</v>
      </c>
      <c r="D33" s="268">
        <f>IF(SUMIF('Grundlage Swiss DRG KVG'!C:C,A33,'Grundlage Swiss DRG KVG'!I:I)&gt;0,SUMIF('Grundlage Swiss DRG KVG'!C:C,A33,'Grundlage Swiss DRG KVG'!I:I),"")</f>
        <v>2339.5450000000001</v>
      </c>
      <c r="E33" s="268">
        <f>IF(SUMIF('Grundlage Swiss DRG KVG'!C:C,A33,'Grundlage Swiss DRG KVG'!J:J)&gt;0,SUMIF('Grundlage Swiss DRG KVG'!C:C,A33,'Grundlage Swiss DRG KVG'!J:J),"")</f>
        <v>3045</v>
      </c>
      <c r="F33" s="269">
        <f>IF(SUMIF('Grundlage Swiss DRG KVG'!C:C,A33,'Grundlage Swiss DRG KVG'!Z:Z)&gt;0,SUMIF('Grundlage Swiss DRG KVG'!C:C,A33,'Grundlage Swiss DRG KVG'!Z:Z),"")</f>
        <v>9489.5529979079001</v>
      </c>
      <c r="G33" s="269">
        <f>IF(SUMIF('Grundlage Swiss DRG KVG'!C:C,A33,'Grundlage Swiss DRG KVG'!K:K)&gt;0,SUMIF('Grundlage Swiss DRG KVG'!C:C,A33,'Grundlage Swiss DRG KVG'!K:K),"")</f>
        <v>10525.669118778</v>
      </c>
      <c r="H33" s="269">
        <f>IF(SUMIF('Grundlage Swiss DRG KVG'!C:C,A33,'Grundlage Swiss DRG KVG'!L:L)&gt;0,SUMIF('Grundlage Swiss DRG KVG'!C:C,A33,'Grundlage Swiss DRG KVG'!L:L),"")</f>
        <v>10093.416569671001</v>
      </c>
      <c r="L33" s="267">
        <f t="shared" si="1"/>
        <v>22201236.268490437</v>
      </c>
      <c r="M33" s="267">
        <f t="shared" si="0"/>
        <v>24625276.558491476</v>
      </c>
      <c r="N33" s="267">
        <f t="shared" si="2"/>
        <v>23614002.26849094</v>
      </c>
      <c r="P33" s="23">
        <f t="shared" si="3"/>
        <v>2339.5450000000001</v>
      </c>
      <c r="Q33" s="23">
        <f t="shared" si="4"/>
        <v>2339.5450000000001</v>
      </c>
      <c r="R33" s="23">
        <f t="shared" si="5"/>
        <v>2339.5450000000001</v>
      </c>
      <c r="U33" s="23">
        <f t="shared" si="8"/>
        <v>21</v>
      </c>
      <c r="V33" s="39">
        <f t="shared" si="9"/>
        <v>10093.416569671001</v>
      </c>
      <c r="W33" s="39">
        <f t="shared" si="6"/>
        <v>10744.759888767127</v>
      </c>
      <c r="X33" s="39">
        <f t="shared" si="7"/>
        <v>10360.014021257</v>
      </c>
      <c r="Y33" s="23">
        <v>10362</v>
      </c>
    </row>
    <row r="34" spans="1:25" x14ac:dyDescent="0.2">
      <c r="A34" s="265" t="s">
        <v>223</v>
      </c>
      <c r="B34" s="265" t="s">
        <v>224</v>
      </c>
      <c r="C34" s="265" t="s">
        <v>70</v>
      </c>
      <c r="D34" s="268">
        <f>IF(SUMIF('Grundlage Swiss DRG KVG'!C:C,A34,'Grundlage Swiss DRG KVG'!I:I)&gt;0,SUMIF('Grundlage Swiss DRG KVG'!C:C,A34,'Grundlage Swiss DRG KVG'!I:I),"")</f>
        <v>9152.4969999999994</v>
      </c>
      <c r="E34" s="268">
        <f>IF(SUMIF('Grundlage Swiss DRG KVG'!C:C,A34,'Grundlage Swiss DRG KVG'!J:J)&gt;0,SUMIF('Grundlage Swiss DRG KVG'!C:C,A34,'Grundlage Swiss DRG KVG'!J:J),"")</f>
        <v>10586</v>
      </c>
      <c r="F34" s="269">
        <f>IF(SUMIF('Grundlage Swiss DRG KVG'!C:C,A34,'Grundlage Swiss DRG KVG'!Z:Z)&gt;0,SUMIF('Grundlage Swiss DRG KVG'!C:C,A34,'Grundlage Swiss DRG KVG'!Z:Z),"")</f>
        <v>9338.3718628417992</v>
      </c>
      <c r="G34" s="269" t="str">
        <f>IF(SUMIF('Grundlage Swiss DRG KVG'!C:C,A34,'Grundlage Swiss DRG KVG'!K:K)&gt;0,SUMIF('Grundlage Swiss DRG KVG'!C:C,A34,'Grundlage Swiss DRG KVG'!K:K),"")</f>
        <v/>
      </c>
      <c r="H34" s="269">
        <f>IF(SUMIF('Grundlage Swiss DRG KVG'!C:C,A34,'Grundlage Swiss DRG KVG'!L:L)&gt;0,SUMIF('Grundlage Swiss DRG KVG'!C:C,A34,'Grundlage Swiss DRG KVG'!L:L),"")</f>
        <v>10105.869707419</v>
      </c>
      <c r="L34" s="267">
        <f t="shared" si="1"/>
        <v>85469420.459543973</v>
      </c>
      <c r="M34" s="267"/>
      <c r="N34" s="267">
        <f t="shared" si="2"/>
        <v>92493942.179543272</v>
      </c>
      <c r="P34" s="23">
        <f t="shared" si="3"/>
        <v>9152.4969999999994</v>
      </c>
      <c r="R34" s="23">
        <f t="shared" si="5"/>
        <v>9152.4969999999994</v>
      </c>
      <c r="U34" s="23">
        <f t="shared" si="8"/>
        <v>22</v>
      </c>
      <c r="V34" s="39">
        <f t="shared" si="9"/>
        <v>10105.869707419</v>
      </c>
      <c r="W34" s="39">
        <f t="shared" si="6"/>
        <v>10744.759888767127</v>
      </c>
      <c r="X34" s="39">
        <f t="shared" si="7"/>
        <v>10360.014021257</v>
      </c>
      <c r="Y34" s="23">
        <v>10362</v>
      </c>
    </row>
    <row r="35" spans="1:25" x14ac:dyDescent="0.2">
      <c r="A35" s="265" t="s">
        <v>246</v>
      </c>
      <c r="B35" s="265" t="s">
        <v>247</v>
      </c>
      <c r="C35" s="265" t="s">
        <v>70</v>
      </c>
      <c r="D35" s="268">
        <f>IF(SUMIF('Grundlage Swiss DRG KVG'!C:C,A35,'Grundlage Swiss DRG KVG'!I:I)&gt;0,SUMIF('Grundlage Swiss DRG KVG'!C:C,A35,'Grundlage Swiss DRG KVG'!I:I),"")</f>
        <v>8608.0330000000995</v>
      </c>
      <c r="E35" s="268">
        <f>IF(SUMIF('Grundlage Swiss DRG KVG'!C:C,A35,'Grundlage Swiss DRG KVG'!J:J)&gt;0,SUMIF('Grundlage Swiss DRG KVG'!C:C,A35,'Grundlage Swiss DRG KVG'!J:J),"")</f>
        <v>10119</v>
      </c>
      <c r="F35" s="269">
        <f>IF(SUMIF('Grundlage Swiss DRG KVG'!C:C,A35,'Grundlage Swiss DRG KVG'!Z:Z)&gt;0,SUMIF('Grundlage Swiss DRG KVG'!C:C,A35,'Grundlage Swiss DRG KVG'!Z:Z),"")</f>
        <v>9513.7294704210999</v>
      </c>
      <c r="G35" s="269">
        <f>IF(SUMIF('Grundlage Swiss DRG KVG'!C:C,A35,'Grundlage Swiss DRG KVG'!K:K)&gt;0,SUMIF('Grundlage Swiss DRG KVG'!C:C,A35,'Grundlage Swiss DRG KVG'!K:K),"")</f>
        <v>10066.986498671</v>
      </c>
      <c r="H35" s="269">
        <f>IF(SUMIF('Grundlage Swiss DRG KVG'!C:C,A35,'Grundlage Swiss DRG KVG'!L:L)&gt;0,SUMIF('Grundlage Swiss DRG KVG'!C:C,A35,'Grundlage Swiss DRG KVG'!L:L),"")</f>
        <v>10147.866313095001</v>
      </c>
      <c r="L35" s="267">
        <f t="shared" si="1"/>
        <v>81894497.234458297</v>
      </c>
      <c r="M35" s="267">
        <f t="shared" si="0"/>
        <v>86656951.991115421</v>
      </c>
      <c r="N35" s="267">
        <f t="shared" si="2"/>
        <v>87353168.102711111</v>
      </c>
      <c r="P35" s="23">
        <f t="shared" si="3"/>
        <v>8608.0330000000995</v>
      </c>
      <c r="Q35" s="23">
        <f t="shared" si="4"/>
        <v>8608.0330000000995</v>
      </c>
      <c r="R35" s="23">
        <f t="shared" si="5"/>
        <v>8608.0330000000995</v>
      </c>
      <c r="U35" s="23">
        <f t="shared" si="8"/>
        <v>23</v>
      </c>
      <c r="V35" s="39">
        <f t="shared" si="9"/>
        <v>10147.866313095001</v>
      </c>
      <c r="W35" s="39">
        <f t="shared" si="6"/>
        <v>10744.759888767127</v>
      </c>
      <c r="X35" s="39">
        <f t="shared" si="7"/>
        <v>10360.014021257</v>
      </c>
      <c r="Y35" s="23">
        <v>10362</v>
      </c>
    </row>
    <row r="36" spans="1:25" x14ac:dyDescent="0.2">
      <c r="A36" s="265" t="s">
        <v>268</v>
      </c>
      <c r="B36" s="265" t="s">
        <v>269</v>
      </c>
      <c r="C36" s="265" t="s">
        <v>70</v>
      </c>
      <c r="D36" s="268">
        <f>IF(SUMIF('Grundlage Swiss DRG KVG'!C:C,A36,'Grundlage Swiss DRG KVG'!I:I)&gt;0,SUMIF('Grundlage Swiss DRG KVG'!C:C,A36,'Grundlage Swiss DRG KVG'!I:I),"")</f>
        <v>24416.9745</v>
      </c>
      <c r="E36" s="268">
        <f>IF(SUMIF('Grundlage Swiss DRG KVG'!C:C,A36,'Grundlage Swiss DRG KVG'!J:J)&gt;0,SUMIF('Grundlage Swiss DRG KVG'!C:C,A36,'Grundlage Swiss DRG KVG'!J:J),"")</f>
        <v>22086</v>
      </c>
      <c r="F36" s="269">
        <f>IF(SUMIF('Grundlage Swiss DRG KVG'!C:C,A36,'Grundlage Swiss DRG KVG'!Z:Z)&gt;0,SUMIF('Grundlage Swiss DRG KVG'!C:C,A36,'Grundlage Swiss DRG KVG'!Z:Z),"")</f>
        <v>9505.6387857424997</v>
      </c>
      <c r="G36" s="269" t="str">
        <f>IF(SUMIF('Grundlage Swiss DRG KVG'!C:C,A36,'Grundlage Swiss DRG KVG'!K:K)&gt;0,SUMIF('Grundlage Swiss DRG KVG'!C:C,A36,'Grundlage Swiss DRG KVG'!K:K),"")</f>
        <v/>
      </c>
      <c r="H36" s="269">
        <f>IF(SUMIF('Grundlage Swiss DRG KVG'!C:C,A36,'Grundlage Swiss DRG KVG'!L:L)&gt;0,SUMIF('Grundlage Swiss DRG KVG'!C:C,A36,'Grundlage Swiss DRG KVG'!L:L),"")</f>
        <v>10151.576430474001</v>
      </c>
      <c r="L36" s="267">
        <f t="shared" si="1"/>
        <v>232098939.83768559</v>
      </c>
      <c r="M36" s="267"/>
      <c r="N36" s="267">
        <f t="shared" si="2"/>
        <v>247870782.83768469</v>
      </c>
      <c r="P36" s="23">
        <f t="shared" si="3"/>
        <v>24416.9745</v>
      </c>
      <c r="R36" s="23">
        <f t="shared" si="5"/>
        <v>24416.9745</v>
      </c>
      <c r="U36" s="23">
        <f t="shared" si="8"/>
        <v>24</v>
      </c>
      <c r="V36" s="39">
        <f t="shared" si="9"/>
        <v>10151.576430474001</v>
      </c>
      <c r="W36" s="39">
        <f t="shared" si="6"/>
        <v>10744.759888767127</v>
      </c>
      <c r="X36" s="39">
        <f t="shared" si="7"/>
        <v>10360.014021257</v>
      </c>
      <c r="Y36" s="23">
        <v>10362</v>
      </c>
    </row>
    <row r="37" spans="1:25" x14ac:dyDescent="0.2">
      <c r="A37" s="265" t="s">
        <v>220</v>
      </c>
      <c r="B37" s="265" t="s">
        <v>221</v>
      </c>
      <c r="C37" s="265" t="s">
        <v>16</v>
      </c>
      <c r="D37" s="268">
        <f>IF(SUMIF('Grundlage Swiss DRG KVG'!C:C,A37,'Grundlage Swiss DRG KVG'!I:I)&gt;0,SUMIF('Grundlage Swiss DRG KVG'!C:C,A37,'Grundlage Swiss DRG KVG'!I:I),"")</f>
        <v>10236</v>
      </c>
      <c r="E37" s="268">
        <f>IF(SUMIF('Grundlage Swiss DRG KVG'!C:C,A37,'Grundlage Swiss DRG KVG'!J:J)&gt;0,SUMIF('Grundlage Swiss DRG KVG'!C:C,A37,'Grundlage Swiss DRG KVG'!J:J),"")</f>
        <v>9447</v>
      </c>
      <c r="F37" s="269">
        <f>IF(SUMIF('Grundlage Swiss DRG KVG'!C:C,A37,'Grundlage Swiss DRG KVG'!Z:Z)&gt;0,SUMIF('Grundlage Swiss DRG KVG'!C:C,A37,'Grundlage Swiss DRG KVG'!Z:Z),"")</f>
        <v>8997.8622173764998</v>
      </c>
      <c r="G37" s="269">
        <f>IF(SUMIF('Grundlage Swiss DRG KVG'!C:C,A37,'Grundlage Swiss DRG KVG'!K:K)&gt;0,SUMIF('Grundlage Swiss DRG KVG'!C:C,A37,'Grundlage Swiss DRG KVG'!K:K),"")</f>
        <v>10164.433970991</v>
      </c>
      <c r="H37" s="269">
        <f>IF(SUMIF('Grundlage Swiss DRG KVG'!C:C,A37,'Grundlage Swiss DRG KVG'!L:L)&gt;0,SUMIF('Grundlage Swiss DRG KVG'!C:C,A37,'Grundlage Swiss DRG KVG'!L:L),"")</f>
        <v>10164.433970991</v>
      </c>
      <c r="L37" s="267">
        <f t="shared" si="1"/>
        <v>92102117.657065853</v>
      </c>
      <c r="M37" s="267">
        <f t="shared" si="0"/>
        <v>104043146.12706387</v>
      </c>
      <c r="N37" s="267">
        <f t="shared" si="2"/>
        <v>104043146.12706387</v>
      </c>
      <c r="P37" s="23">
        <f t="shared" si="3"/>
        <v>10236</v>
      </c>
      <c r="Q37" s="23">
        <f t="shared" si="4"/>
        <v>10236</v>
      </c>
      <c r="R37" s="23">
        <f t="shared" si="5"/>
        <v>10236</v>
      </c>
      <c r="U37" s="23">
        <f t="shared" si="8"/>
        <v>25</v>
      </c>
      <c r="V37" s="39">
        <f t="shared" si="9"/>
        <v>10164.433970991</v>
      </c>
      <c r="W37" s="39">
        <f t="shared" si="6"/>
        <v>10744.759888767127</v>
      </c>
      <c r="X37" s="39">
        <f t="shared" si="7"/>
        <v>10360.014021257</v>
      </c>
      <c r="Y37" s="23">
        <v>10362</v>
      </c>
    </row>
    <row r="38" spans="1:25" x14ac:dyDescent="0.2">
      <c r="A38" s="265" t="s">
        <v>129</v>
      </c>
      <c r="B38" s="265" t="s">
        <v>130</v>
      </c>
      <c r="C38" s="265" t="s">
        <v>131</v>
      </c>
      <c r="D38" s="268">
        <f>IF(SUMIF('Grundlage Swiss DRG KVG'!C:C,A38,'Grundlage Swiss DRG KVG'!I:I)&gt;0,SUMIF('Grundlage Swiss DRG KVG'!C:C,A38,'Grundlage Swiss DRG KVG'!I:I),"")</f>
        <v>4168.0730000000003</v>
      </c>
      <c r="E38" s="268">
        <f>IF(SUMIF('Grundlage Swiss DRG KVG'!C:C,A38,'Grundlage Swiss DRG KVG'!J:J)&gt;0,SUMIF('Grundlage Swiss DRG KVG'!C:C,A38,'Grundlage Swiss DRG KVG'!J:J),"")</f>
        <v>4513</v>
      </c>
      <c r="F38" s="269">
        <f>IF(SUMIF('Grundlage Swiss DRG KVG'!C:C,A38,'Grundlage Swiss DRG KVG'!Z:Z)&gt;0,SUMIF('Grundlage Swiss DRG KVG'!C:C,A38,'Grundlage Swiss DRG KVG'!Z:Z),"")</f>
        <v>9125.5775389187002</v>
      </c>
      <c r="G38" s="269">
        <f>IF(SUMIF('Grundlage Swiss DRG KVG'!C:C,A38,'Grundlage Swiss DRG KVG'!K:K)&gt;0,SUMIF('Grundlage Swiss DRG KVG'!C:C,A38,'Grundlage Swiss DRG KVG'!K:K),"")</f>
        <v>10832.818911611001</v>
      </c>
      <c r="H38" s="269">
        <f>IF(SUMIF('Grundlage Swiss DRG KVG'!C:C,A38,'Grundlage Swiss DRG KVG'!L:L)&gt;0,SUMIF('Grundlage Swiss DRG KVG'!C:C,A38,'Grundlage Swiss DRG KVG'!L:L),"")</f>
        <v>10195.711900769</v>
      </c>
      <c r="L38" s="267">
        <f t="shared" si="1"/>
        <v>38036073.34937349</v>
      </c>
      <c r="M38" s="267">
        <f t="shared" si="0"/>
        <v>45151980.019375205</v>
      </c>
      <c r="N38" s="267">
        <f t="shared" si="2"/>
        <v>42496471.489373952</v>
      </c>
      <c r="P38" s="23">
        <f t="shared" si="3"/>
        <v>4168.0730000000003</v>
      </c>
      <c r="Q38" s="23">
        <f t="shared" si="4"/>
        <v>4168.0730000000003</v>
      </c>
      <c r="R38" s="23">
        <f t="shared" si="5"/>
        <v>4168.0730000000003</v>
      </c>
      <c r="U38" s="23">
        <f t="shared" si="8"/>
        <v>26</v>
      </c>
      <c r="V38" s="39">
        <f t="shared" si="9"/>
        <v>10195.711900769</v>
      </c>
      <c r="W38" s="39">
        <f t="shared" si="6"/>
        <v>10744.759888767127</v>
      </c>
      <c r="X38" s="39">
        <f t="shared" si="7"/>
        <v>10360.014021257</v>
      </c>
      <c r="Y38" s="23">
        <v>10362</v>
      </c>
    </row>
    <row r="39" spans="1:25" x14ac:dyDescent="0.2">
      <c r="A39" s="265" t="s">
        <v>133</v>
      </c>
      <c r="B39" s="265" t="s">
        <v>134</v>
      </c>
      <c r="C39" s="265" t="s">
        <v>34</v>
      </c>
      <c r="D39" s="268">
        <f>IF(SUMIF('Grundlage Swiss DRG KVG'!C:C,A39,'Grundlage Swiss DRG KVG'!I:I)&gt;0,SUMIF('Grundlage Swiss DRG KVG'!C:C,A39,'Grundlage Swiss DRG KVG'!I:I),"")</f>
        <v>15946.502</v>
      </c>
      <c r="E39" s="268">
        <f>IF(SUMIF('Grundlage Swiss DRG KVG'!C:C,A39,'Grundlage Swiss DRG KVG'!J:J)&gt;0,SUMIF('Grundlage Swiss DRG KVG'!C:C,A39,'Grundlage Swiss DRG KVG'!J:J),"")</f>
        <v>15406</v>
      </c>
      <c r="F39" s="269">
        <f>IF(SUMIF('Grundlage Swiss DRG KVG'!C:C,A39,'Grundlage Swiss DRG KVG'!Z:Z)&gt;0,SUMIF('Grundlage Swiss DRG KVG'!C:C,A39,'Grundlage Swiss DRG KVG'!Z:Z),"")</f>
        <v>9366.4747946392999</v>
      </c>
      <c r="G39" s="269">
        <f>IF(SUMIF('Grundlage Swiss DRG KVG'!C:C,A39,'Grundlage Swiss DRG KVG'!K:K)&gt;0,SUMIF('Grundlage Swiss DRG KVG'!C:C,A39,'Grundlage Swiss DRG KVG'!K:K),"")</f>
        <v>10587.339448844001</v>
      </c>
      <c r="H39" s="269">
        <f>IF(SUMIF('Grundlage Swiss DRG KVG'!C:C,A39,'Grundlage Swiss DRG KVG'!L:L)&gt;0,SUMIF('Grundlage Swiss DRG KVG'!C:C,A39,'Grundlage Swiss DRG KVG'!L:L),"")</f>
        <v>10210.437497969</v>
      </c>
      <c r="L39" s="267">
        <f t="shared" si="1"/>
        <v>149362509.0456652</v>
      </c>
      <c r="M39" s="267">
        <f t="shared" si="0"/>
        <v>168831029.69566977</v>
      </c>
      <c r="N39" s="267">
        <f t="shared" si="2"/>
        <v>162820761.98223767</v>
      </c>
      <c r="P39" s="23">
        <f t="shared" si="3"/>
        <v>15946.502</v>
      </c>
      <c r="Q39" s="23">
        <f t="shared" si="4"/>
        <v>15946.502</v>
      </c>
      <c r="R39" s="23">
        <f t="shared" si="5"/>
        <v>15946.502</v>
      </c>
      <c r="U39" s="23">
        <f t="shared" si="8"/>
        <v>27</v>
      </c>
      <c r="V39" s="39">
        <f t="shared" si="9"/>
        <v>10210.437497969</v>
      </c>
      <c r="W39" s="39">
        <f t="shared" si="6"/>
        <v>10744.759888767127</v>
      </c>
      <c r="X39" s="39">
        <f t="shared" si="7"/>
        <v>10360.014021257</v>
      </c>
      <c r="Y39" s="23">
        <v>10362</v>
      </c>
    </row>
    <row r="40" spans="1:25" x14ac:dyDescent="0.2">
      <c r="A40" s="265" t="s">
        <v>217</v>
      </c>
      <c r="B40" s="265" t="s">
        <v>218</v>
      </c>
      <c r="C40" s="265" t="s">
        <v>70</v>
      </c>
      <c r="D40" s="268">
        <f>IF(SUMIF('Grundlage Swiss DRG KVG'!C:C,A40,'Grundlage Swiss DRG KVG'!I:I)&gt;0,SUMIF('Grundlage Swiss DRG KVG'!C:C,A40,'Grundlage Swiss DRG KVG'!I:I),"")</f>
        <v>7973.19</v>
      </c>
      <c r="E40" s="268">
        <f>IF(SUMIF('Grundlage Swiss DRG KVG'!C:C,A40,'Grundlage Swiss DRG KVG'!J:J)&gt;0,SUMIF('Grundlage Swiss DRG KVG'!C:C,A40,'Grundlage Swiss DRG KVG'!J:J),"")</f>
        <v>9374</v>
      </c>
      <c r="F40" s="269">
        <f>IF(SUMIF('Grundlage Swiss DRG KVG'!C:C,A40,'Grundlage Swiss DRG KVG'!Z:Z)&gt;0,SUMIF('Grundlage Swiss DRG KVG'!C:C,A40,'Grundlage Swiss DRG KVG'!Z:Z),"")</f>
        <v>9176.4072769606992</v>
      </c>
      <c r="G40" s="269" t="str">
        <f>IF(SUMIF('Grundlage Swiss DRG KVG'!C:C,A40,'Grundlage Swiss DRG KVG'!K:K)&gt;0,SUMIF('Grundlage Swiss DRG KVG'!C:C,A40,'Grundlage Swiss DRG KVG'!K:K),"")</f>
        <v/>
      </c>
      <c r="H40" s="269">
        <f>IF(SUMIF('Grundlage Swiss DRG KVG'!C:C,A40,'Grundlage Swiss DRG KVG'!L:L)&gt;0,SUMIF('Grundlage Swiss DRG KVG'!C:C,A40,'Grundlage Swiss DRG KVG'!L:L),"")</f>
        <v>10230.889610882001</v>
      </c>
      <c r="L40" s="267">
        <f t="shared" si="1"/>
        <v>73165238.736590266</v>
      </c>
      <c r="M40" s="267"/>
      <c r="N40" s="267">
        <f t="shared" si="2"/>
        <v>81572826.736588255</v>
      </c>
      <c r="P40" s="23">
        <f t="shared" si="3"/>
        <v>7973.19</v>
      </c>
      <c r="R40" s="23">
        <f t="shared" si="5"/>
        <v>7973.19</v>
      </c>
      <c r="U40" s="23">
        <f t="shared" si="8"/>
        <v>28</v>
      </c>
      <c r="V40" s="39">
        <f t="shared" si="9"/>
        <v>10230.889610882001</v>
      </c>
      <c r="W40" s="39">
        <f t="shared" si="6"/>
        <v>10744.759888767127</v>
      </c>
      <c r="X40" s="39">
        <f t="shared" si="7"/>
        <v>10360.014021257</v>
      </c>
      <c r="Y40" s="23">
        <v>10362</v>
      </c>
    </row>
    <row r="41" spans="1:25" x14ac:dyDescent="0.2">
      <c r="A41" s="257" t="s">
        <v>810</v>
      </c>
      <c r="B41" s="265" t="s">
        <v>120</v>
      </c>
      <c r="C41" s="265" t="s">
        <v>66</v>
      </c>
      <c r="D41" s="268">
        <f>IF(SUMIF('Grundlage Swiss DRG KVG'!C:C,A41,'Grundlage Swiss DRG KVG'!I:I)&gt;0,SUMIF('Grundlage Swiss DRG KVG'!C:C,A41,'Grundlage Swiss DRG KVG'!I:I),"")</f>
        <v>16379.8</v>
      </c>
      <c r="E41" s="268">
        <f>IF(SUMIF('Grundlage Swiss DRG KVG'!C:C,A41,'Grundlage Swiss DRG KVG'!J:J)&gt;0,SUMIF('Grundlage Swiss DRG KVG'!C:C,A41,'Grundlage Swiss DRG KVG'!J:J),"")</f>
        <v>17762</v>
      </c>
      <c r="F41" s="269">
        <f>IF(SUMIF('Grundlage Swiss DRG KVG'!C:C,A41,'Grundlage Swiss DRG KVG'!Z:Z)&gt;0,SUMIF('Grundlage Swiss DRG KVG'!C:C,A41,'Grundlage Swiss DRG KVG'!Z:Z),"")</f>
        <v>9633.9736408181998</v>
      </c>
      <c r="G41" s="269">
        <f>IF(SUMIF('Grundlage Swiss DRG KVG'!C:C,A41,'Grundlage Swiss DRG KVG'!K:K)&gt;0,SUMIF('Grundlage Swiss DRG KVG'!C:C,A41,'Grundlage Swiss DRG KVG'!K:K),"")</f>
        <v>11135.169124890001</v>
      </c>
      <c r="H41" s="269">
        <f>IF(SUMIF('Grundlage Swiss DRG KVG'!C:C,A41,'Grundlage Swiss DRG KVG'!L:L)&gt;0,SUMIF('Grundlage Swiss DRG KVG'!C:C,A41,'Grundlage Swiss DRG KVG'!L:L),"")</f>
        <v>10254.643421279001</v>
      </c>
      <c r="L41" s="267">
        <f t="shared" si="1"/>
        <v>157802561.44187394</v>
      </c>
      <c r="M41" s="267">
        <f t="shared" si="0"/>
        <v>182391843.23187321</v>
      </c>
      <c r="N41" s="267">
        <f t="shared" si="2"/>
        <v>167969008.31186578</v>
      </c>
      <c r="P41" s="23">
        <f t="shared" si="3"/>
        <v>16379.8</v>
      </c>
      <c r="Q41" s="23">
        <f t="shared" si="4"/>
        <v>16379.8</v>
      </c>
      <c r="R41" s="23">
        <f t="shared" si="5"/>
        <v>16379.8</v>
      </c>
      <c r="U41" s="23">
        <f t="shared" si="8"/>
        <v>29</v>
      </c>
      <c r="V41" s="39">
        <f t="shared" si="9"/>
        <v>10254.643421279001</v>
      </c>
      <c r="W41" s="39">
        <f t="shared" si="6"/>
        <v>10744.759888767127</v>
      </c>
      <c r="X41" s="39">
        <f t="shared" si="7"/>
        <v>10360.014021257</v>
      </c>
      <c r="Y41" s="23">
        <v>10362</v>
      </c>
    </row>
    <row r="42" spans="1:25" x14ac:dyDescent="0.2">
      <c r="A42" s="265" t="s">
        <v>150</v>
      </c>
      <c r="B42" s="265" t="s">
        <v>151</v>
      </c>
      <c r="C42" s="265" t="s">
        <v>152</v>
      </c>
      <c r="D42" s="268">
        <f>IF(SUMIF('Grundlage Swiss DRG KVG'!C:C,A42,'Grundlage Swiss DRG KVG'!I:I)&gt;0,SUMIF('Grundlage Swiss DRG KVG'!C:C,A42,'Grundlage Swiss DRG KVG'!I:I),"")</f>
        <v>7743.8275000000003</v>
      </c>
      <c r="E42" s="268">
        <f>IF(SUMIF('Grundlage Swiss DRG KVG'!C:C,A42,'Grundlage Swiss DRG KVG'!J:J)&gt;0,SUMIF('Grundlage Swiss DRG KVG'!C:C,A42,'Grundlage Swiss DRG KVG'!J:J),"")</f>
        <v>8430</v>
      </c>
      <c r="F42" s="269">
        <f>IF(SUMIF('Grundlage Swiss DRG KVG'!C:C,A42,'Grundlage Swiss DRG KVG'!Z:Z)&gt;0,SUMIF('Grundlage Swiss DRG KVG'!C:C,A42,'Grundlage Swiss DRG KVG'!Z:Z),"")</f>
        <v>9350.3735294597991</v>
      </c>
      <c r="G42" s="269">
        <f>IF(SUMIF('Grundlage Swiss DRG KVG'!C:C,A42,'Grundlage Swiss DRG KVG'!K:K)&gt;0,SUMIF('Grundlage Swiss DRG KVG'!C:C,A42,'Grundlage Swiss DRG KVG'!K:K),"")</f>
        <v>10337.345668413</v>
      </c>
      <c r="H42" s="269">
        <f>IF(SUMIF('Grundlage Swiss DRG KVG'!C:C,A42,'Grundlage Swiss DRG KVG'!L:L)&gt;0,SUMIF('Grundlage Swiss DRG KVG'!C:C,A42,'Grundlage Swiss DRG KVG'!L:L),"")</f>
        <v>10258.486594511</v>
      </c>
      <c r="L42" s="267">
        <f t="shared" si="1"/>
        <v>72407679.672702849</v>
      </c>
      <c r="M42" s="267">
        <f t="shared" si="0"/>
        <v>80050621.66406247</v>
      </c>
      <c r="N42" s="267">
        <f t="shared" si="2"/>
        <v>79439950.598955631</v>
      </c>
      <c r="P42" s="23">
        <f t="shared" si="3"/>
        <v>7743.8275000000003</v>
      </c>
      <c r="Q42" s="23">
        <f t="shared" si="4"/>
        <v>7743.8275000000003</v>
      </c>
      <c r="R42" s="23">
        <f t="shared" si="5"/>
        <v>7743.8275000000003</v>
      </c>
      <c r="U42" s="23">
        <f t="shared" si="8"/>
        <v>30</v>
      </c>
      <c r="V42" s="39">
        <f t="shared" si="9"/>
        <v>10258.486594511</v>
      </c>
      <c r="W42" s="39">
        <f t="shared" si="6"/>
        <v>10744.759888767127</v>
      </c>
      <c r="X42" s="39">
        <f t="shared" si="7"/>
        <v>10360.014021257</v>
      </c>
      <c r="Y42" s="23">
        <v>10362</v>
      </c>
    </row>
    <row r="43" spans="1:25" x14ac:dyDescent="0.2">
      <c r="A43" s="265" t="s">
        <v>275</v>
      </c>
      <c r="B43" s="265" t="s">
        <v>276</v>
      </c>
      <c r="C43" s="265" t="s">
        <v>55</v>
      </c>
      <c r="D43" s="268">
        <f>IF(SUMIF('Grundlage Swiss DRG KVG'!C:C,A43,'Grundlage Swiss DRG KVG'!I:I)&gt;0,SUMIF('Grundlage Swiss DRG KVG'!C:C,A43,'Grundlage Swiss DRG KVG'!I:I),"")</f>
        <v>10758.429599999999</v>
      </c>
      <c r="E43" s="268">
        <f>IF(SUMIF('Grundlage Swiss DRG KVG'!C:C,A43,'Grundlage Swiss DRG KVG'!J:J)&gt;0,SUMIF('Grundlage Swiss DRG KVG'!C:C,A43,'Grundlage Swiss DRG KVG'!J:J),"")</f>
        <v>11567</v>
      </c>
      <c r="F43" s="269">
        <f>IF(SUMIF('Grundlage Swiss DRG KVG'!C:C,A43,'Grundlage Swiss DRG KVG'!Z:Z)&gt;0,SUMIF('Grundlage Swiss DRG KVG'!C:C,A43,'Grundlage Swiss DRG KVG'!Z:Z),"")</f>
        <v>9550.8146990047007</v>
      </c>
      <c r="G43" s="269">
        <f>IF(SUMIF('Grundlage Swiss DRG KVG'!C:C,A43,'Grundlage Swiss DRG KVG'!K:K)&gt;0,SUMIF('Grundlage Swiss DRG KVG'!C:C,A43,'Grundlage Swiss DRG KVG'!K:K),"")</f>
        <v>10772.616196970001</v>
      </c>
      <c r="H43" s="269">
        <f>IF(SUMIF('Grundlage Swiss DRG KVG'!C:C,A43,'Grundlage Swiss DRG KVG'!L:L)&gt;0,SUMIF('Grundlage Swiss DRG KVG'!C:C,A43,'Grundlage Swiss DRG KVG'!L:L),"")</f>
        <v>10293.410327137</v>
      </c>
      <c r="L43" s="267">
        <f t="shared" si="1"/>
        <v>102751767.56188726</v>
      </c>
      <c r="M43" s="267">
        <f t="shared" si="0"/>
        <v>115896432.96292149</v>
      </c>
      <c r="N43" s="267">
        <f t="shared" si="2"/>
        <v>110740930.34841639</v>
      </c>
      <c r="P43" s="23">
        <f t="shared" si="3"/>
        <v>10758.429599999999</v>
      </c>
      <c r="Q43" s="23">
        <f t="shared" si="4"/>
        <v>10758.429599999999</v>
      </c>
      <c r="R43" s="23">
        <f t="shared" si="5"/>
        <v>10758.429599999999</v>
      </c>
      <c r="U43" s="23">
        <f t="shared" si="8"/>
        <v>31</v>
      </c>
      <c r="V43" s="39">
        <f t="shared" si="9"/>
        <v>10293.410327137</v>
      </c>
      <c r="W43" s="39">
        <f t="shared" si="6"/>
        <v>10744.759888767127</v>
      </c>
      <c r="X43" s="39">
        <f t="shared" si="7"/>
        <v>10360.014021257</v>
      </c>
      <c r="Y43" s="23">
        <v>10362</v>
      </c>
    </row>
    <row r="44" spans="1:25" x14ac:dyDescent="0.2">
      <c r="A44" s="265" t="s">
        <v>271</v>
      </c>
      <c r="B44" s="265" t="s">
        <v>272</v>
      </c>
      <c r="C44" s="265" t="s">
        <v>273</v>
      </c>
      <c r="D44" s="268">
        <f>IF(SUMIF('Grundlage Swiss DRG KVG'!C:C,A44,'Grundlage Swiss DRG KVG'!I:I)&gt;0,SUMIF('Grundlage Swiss DRG KVG'!C:C,A44,'Grundlage Swiss DRG KVG'!I:I),"")</f>
        <v>5855.4243999999999</v>
      </c>
      <c r="E44" s="268">
        <f>IF(SUMIF('Grundlage Swiss DRG KVG'!C:C,A44,'Grundlage Swiss DRG KVG'!J:J)&gt;0,SUMIF('Grundlage Swiss DRG KVG'!C:C,A44,'Grundlage Swiss DRG KVG'!J:J),"")</f>
        <v>7966</v>
      </c>
      <c r="F44" s="269">
        <f>IF(SUMIF('Grundlage Swiss DRG KVG'!C:C,A44,'Grundlage Swiss DRG KVG'!Z:Z)&gt;0,SUMIF('Grundlage Swiss DRG KVG'!C:C,A44,'Grundlage Swiss DRG KVG'!Z:Z),"")</f>
        <v>9512.8931005609993</v>
      </c>
      <c r="G44" s="269">
        <f>IF(SUMIF('Grundlage Swiss DRG KVG'!C:C,A44,'Grundlage Swiss DRG KVG'!K:K)&gt;0,SUMIF('Grundlage Swiss DRG KVG'!C:C,A44,'Grundlage Swiss DRG KVG'!K:K),"")</f>
        <v>10402.092719464999</v>
      </c>
      <c r="H44" s="269">
        <f>IF(SUMIF('Grundlage Swiss DRG KVG'!C:C,A44,'Grundlage Swiss DRG KVG'!L:L)&gt;0,SUMIF('Grundlage Swiss DRG KVG'!C:C,A44,'Grundlage Swiss DRG KVG'!L:L),"")</f>
        <v>10299.238880894</v>
      </c>
      <c r="L44" s="267">
        <f t="shared" si="1"/>
        <v>55702026.375616528</v>
      </c>
      <c r="M44" s="267">
        <f t="shared" si="0"/>
        <v>60908667.520617709</v>
      </c>
      <c r="N44" s="267">
        <f t="shared" si="2"/>
        <v>60306414.644615419</v>
      </c>
      <c r="P44" s="23">
        <f t="shared" si="3"/>
        <v>5855.4243999999999</v>
      </c>
      <c r="Q44" s="23">
        <f t="shared" si="4"/>
        <v>5855.4243999999999</v>
      </c>
      <c r="R44" s="23">
        <f t="shared" si="5"/>
        <v>5855.4243999999999</v>
      </c>
      <c r="U44" s="23">
        <f t="shared" si="8"/>
        <v>32</v>
      </c>
      <c r="V44" s="39">
        <f t="shared" si="9"/>
        <v>10299.238880894</v>
      </c>
      <c r="W44" s="39">
        <f t="shared" si="6"/>
        <v>10744.759888767127</v>
      </c>
      <c r="X44" s="39">
        <f t="shared" si="7"/>
        <v>10360.014021257</v>
      </c>
      <c r="Y44" s="23">
        <v>10362</v>
      </c>
    </row>
    <row r="45" spans="1:25" x14ac:dyDescent="0.2">
      <c r="A45" s="265" t="s">
        <v>262</v>
      </c>
      <c r="B45" s="265" t="s">
        <v>263</v>
      </c>
      <c r="C45" s="265" t="s">
        <v>34</v>
      </c>
      <c r="D45" s="268">
        <f>IF(SUMIF('Grundlage Swiss DRG KVG'!C:C,A45,'Grundlage Swiss DRG KVG'!I:I)&gt;0,SUMIF('Grundlage Swiss DRG KVG'!C:C,A45,'Grundlage Swiss DRG KVG'!I:I),"")</f>
        <v>1139.24</v>
      </c>
      <c r="E45" s="268">
        <f>IF(SUMIF('Grundlage Swiss DRG KVG'!C:C,A45,'Grundlage Swiss DRG KVG'!J:J)&gt;0,SUMIF('Grundlage Swiss DRG KVG'!C:C,A45,'Grundlage Swiss DRG KVG'!J:J),"")</f>
        <v>1542</v>
      </c>
      <c r="F45" s="269">
        <f>IF(SUMIF('Grundlage Swiss DRG KVG'!C:C,A45,'Grundlage Swiss DRG KVG'!Z:Z)&gt;0,SUMIF('Grundlage Swiss DRG KVG'!C:C,A45,'Grundlage Swiss DRG KVG'!Z:Z),"")</f>
        <v>9198.3127378910995</v>
      </c>
      <c r="G45" s="269">
        <f>IF(SUMIF('Grundlage Swiss DRG KVG'!C:C,A45,'Grundlage Swiss DRG KVG'!K:K)&gt;0,SUMIF('Grundlage Swiss DRG KVG'!C:C,A45,'Grundlage Swiss DRG KVG'!K:K),"")</f>
        <v>11109.085709346</v>
      </c>
      <c r="H45" s="269">
        <f>IF(SUMIF('Grundlage Swiss DRG KVG'!C:C,A45,'Grundlage Swiss DRG KVG'!L:L)&gt;0,SUMIF('Grundlage Swiss DRG KVG'!C:C,A45,'Grundlage Swiss DRG KVG'!L:L),"")</f>
        <v>10306.347041462001</v>
      </c>
      <c r="L45" s="267">
        <f t="shared" si="1"/>
        <v>10479085.803515056</v>
      </c>
      <c r="M45" s="267">
        <f t="shared" si="0"/>
        <v>12655914.803515337</v>
      </c>
      <c r="N45" s="267">
        <f t="shared" si="2"/>
        <v>11741402.80351517</v>
      </c>
      <c r="P45" s="23">
        <f t="shared" si="3"/>
        <v>1139.24</v>
      </c>
      <c r="Q45" s="23">
        <f t="shared" si="4"/>
        <v>1139.24</v>
      </c>
      <c r="R45" s="23">
        <f t="shared" si="5"/>
        <v>1139.24</v>
      </c>
      <c r="U45" s="23">
        <f t="shared" si="8"/>
        <v>33</v>
      </c>
      <c r="V45" s="39">
        <f t="shared" si="9"/>
        <v>10306.347041462001</v>
      </c>
      <c r="W45" s="39">
        <f t="shared" si="6"/>
        <v>10744.759888767127</v>
      </c>
      <c r="X45" s="39">
        <f t="shared" si="7"/>
        <v>10360.014021257</v>
      </c>
      <c r="Y45" s="23">
        <v>10362</v>
      </c>
    </row>
    <row r="46" spans="1:25" x14ac:dyDescent="0.2">
      <c r="A46" s="265" t="s">
        <v>64</v>
      </c>
      <c r="B46" s="265" t="s">
        <v>65</v>
      </c>
      <c r="C46" s="265" t="s">
        <v>66</v>
      </c>
      <c r="D46" s="268">
        <f>IF(SUMIF('Grundlage Swiss DRG KVG'!C:C,A46,'Grundlage Swiss DRG KVG'!I:I)&gt;0,SUMIF('Grundlage Swiss DRG KVG'!C:C,A46,'Grundlage Swiss DRG KVG'!I:I),"")</f>
        <v>5168.2748000000001</v>
      </c>
      <c r="E46" s="268">
        <f>IF(SUMIF('Grundlage Swiss DRG KVG'!C:C,A46,'Grundlage Swiss DRG KVG'!J:J)&gt;0,SUMIF('Grundlage Swiss DRG KVG'!C:C,A46,'Grundlage Swiss DRG KVG'!J:J),"")</f>
        <v>6898</v>
      </c>
      <c r="F46" s="269">
        <f>IF(SUMIF('Grundlage Swiss DRG KVG'!C:C,A46,'Grundlage Swiss DRG KVG'!Z:Z)&gt;0,SUMIF('Grundlage Swiss DRG KVG'!C:C,A46,'Grundlage Swiss DRG KVG'!Z:Z),"")</f>
        <v>9491.8864370575993</v>
      </c>
      <c r="G46" s="269">
        <f>IF(SUMIF('Grundlage Swiss DRG KVG'!C:C,A46,'Grundlage Swiss DRG KVG'!K:K)&gt;0,SUMIF('Grundlage Swiss DRG KVG'!C:C,A46,'Grundlage Swiss DRG KVG'!K:K),"")</f>
        <v>10877.271695212999</v>
      </c>
      <c r="H46" s="269">
        <f>IF(SUMIF('Grundlage Swiss DRG KVG'!C:C,A46,'Grundlage Swiss DRG KVG'!L:L)&gt;0,SUMIF('Grundlage Swiss DRG KVG'!C:C,A46,'Grundlage Swiss DRG KVG'!L:L),"")</f>
        <v>10317.789879235001</v>
      </c>
      <c r="L46" s="267">
        <f t="shared" si="1"/>
        <v>49056677.477106579</v>
      </c>
      <c r="M46" s="267">
        <f t="shared" si="0"/>
        <v>56216729.195122629</v>
      </c>
      <c r="N46" s="267">
        <f t="shared" si="2"/>
        <v>53325173.424545296</v>
      </c>
      <c r="P46" s="23">
        <f t="shared" si="3"/>
        <v>5168.2748000000001</v>
      </c>
      <c r="Q46" s="23">
        <f t="shared" si="4"/>
        <v>5168.2748000000001</v>
      </c>
      <c r="R46" s="23">
        <f t="shared" si="5"/>
        <v>5168.2748000000001</v>
      </c>
      <c r="U46" s="23">
        <f t="shared" si="8"/>
        <v>34</v>
      </c>
      <c r="V46" s="39">
        <f t="shared" si="9"/>
        <v>10317.789879235001</v>
      </c>
      <c r="W46" s="39">
        <f t="shared" si="6"/>
        <v>10744.759888767127</v>
      </c>
      <c r="X46" s="39">
        <f t="shared" si="7"/>
        <v>10360.014021257</v>
      </c>
      <c r="Y46" s="23">
        <v>10362</v>
      </c>
    </row>
    <row r="47" spans="1:25" x14ac:dyDescent="0.2">
      <c r="A47" s="265" t="s">
        <v>804</v>
      </c>
      <c r="B47" s="265"/>
      <c r="C47" s="265" t="s">
        <v>70</v>
      </c>
      <c r="D47" s="268">
        <f>IF(SUMIF('Grundlage Swiss DRG KVG'!C:C,A47,'Grundlage Swiss DRG KVG'!I:I)&gt;0,SUMIF('Grundlage Swiss DRG KVG'!C:C,A47,'Grundlage Swiss DRG KVG'!I:I),"")</f>
        <v>4176.6917000000003</v>
      </c>
      <c r="E47" s="268">
        <f>IF(SUMIF('Grundlage Swiss DRG KVG'!C:C,A47,'Grundlage Swiss DRG KVG'!J:J)&gt;0,SUMIF('Grundlage Swiss DRG KVG'!C:C,A47,'Grundlage Swiss DRG KVG'!J:J),"")</f>
        <v>4726</v>
      </c>
      <c r="F47" s="269">
        <f>IF(SUMIF('Grundlage Swiss DRG KVG'!C:C,A47,'Grundlage Swiss DRG KVG'!Z:Z)&gt;0,SUMIF('Grundlage Swiss DRG KVG'!C:C,A47,'Grundlage Swiss DRG KVG'!Z:Z),"")</f>
        <v>9829.8755879082</v>
      </c>
      <c r="G47" s="269">
        <f>IF(SUMIF('Grundlage Swiss DRG KVG'!C:C,A47,'Grundlage Swiss DRG KVG'!K:K)&gt;0,SUMIF('Grundlage Swiss DRG KVG'!C:C,A47,'Grundlage Swiss DRG KVG'!K:K),"")</f>
        <v>10360.014021257</v>
      </c>
      <c r="H47" s="269">
        <f>IF(SUMIF('Grundlage Swiss DRG KVG'!C:C,A47,'Grundlage Swiss DRG KVG'!L:L)&gt;0,SUMIF('Grundlage Swiss DRG KVG'!C:C,A47,'Grundlage Swiss DRG KVG'!L:L),"")</f>
        <v>10360.014021257</v>
      </c>
      <c r="L47" s="267">
        <f t="shared" si="1"/>
        <v>41056359.780048802</v>
      </c>
      <c r="M47" s="267">
        <f t="shared" si="0"/>
        <v>43270584.574467741</v>
      </c>
      <c r="N47" s="267">
        <f t="shared" si="2"/>
        <v>43270584.574467741</v>
      </c>
      <c r="P47" s="23">
        <f t="shared" si="3"/>
        <v>4176.6917000000003</v>
      </c>
      <c r="Q47" s="23">
        <f t="shared" si="4"/>
        <v>4176.6917000000003</v>
      </c>
      <c r="R47" s="23">
        <f t="shared" si="5"/>
        <v>4176.6917000000003</v>
      </c>
      <c r="U47" s="23">
        <f t="shared" si="8"/>
        <v>35</v>
      </c>
      <c r="V47" s="39">
        <f t="shared" si="9"/>
        <v>10360.014021257</v>
      </c>
      <c r="W47" s="39">
        <f t="shared" si="6"/>
        <v>10744.759888767127</v>
      </c>
      <c r="X47" s="39">
        <f t="shared" si="7"/>
        <v>10360.014021257</v>
      </c>
      <c r="Y47" s="23">
        <v>10362</v>
      </c>
    </row>
    <row r="48" spans="1:25" x14ac:dyDescent="0.2">
      <c r="A48" s="265" t="s">
        <v>139</v>
      </c>
      <c r="B48" s="265" t="s">
        <v>140</v>
      </c>
      <c r="C48" s="265" t="s">
        <v>141</v>
      </c>
      <c r="D48" s="268">
        <f>IF(SUMIF('Grundlage Swiss DRG KVG'!C:C,A48,'Grundlage Swiss DRG KVG'!I:I)&gt;0,SUMIF('Grundlage Swiss DRG KVG'!C:C,A48,'Grundlage Swiss DRG KVG'!I:I),"")</f>
        <v>3763.9367999999999</v>
      </c>
      <c r="E48" s="268">
        <f>IF(SUMIF('Grundlage Swiss DRG KVG'!C:C,A48,'Grundlage Swiss DRG KVG'!J:J)&gt;0,SUMIF('Grundlage Swiss DRG KVG'!C:C,A48,'Grundlage Swiss DRG KVG'!J:J),"")</f>
        <v>4464</v>
      </c>
      <c r="F48" s="269">
        <f>IF(SUMIF('Grundlage Swiss DRG KVG'!C:C,A48,'Grundlage Swiss DRG KVG'!Z:Z)&gt;0,SUMIF('Grundlage Swiss DRG KVG'!C:C,A48,'Grundlage Swiss DRG KVG'!Z:Z),"")</f>
        <v>9353.8718802302992</v>
      </c>
      <c r="G48" s="269">
        <f>IF(SUMIF('Grundlage Swiss DRG KVG'!C:C,A48,'Grundlage Swiss DRG KVG'!K:K)&gt;0,SUMIF('Grundlage Swiss DRG KVG'!C:C,A48,'Grundlage Swiss DRG KVG'!K:K),"")</f>
        <v>10506.124771405001</v>
      </c>
      <c r="H48" s="269">
        <f>IF(SUMIF('Grundlage Swiss DRG KVG'!C:C,A48,'Grundlage Swiss DRG KVG'!L:L)&gt;0,SUMIF('Grundlage Swiss DRG KVG'!C:C,A48,'Grundlage Swiss DRG KVG'!L:L),"")</f>
        <v>10396.228082916999</v>
      </c>
      <c r="L48" s="267">
        <f t="shared" si="1"/>
        <v>35207382.592484012</v>
      </c>
      <c r="M48" s="267">
        <f t="shared" si="0"/>
        <v>39544389.652482867</v>
      </c>
      <c r="N48" s="267">
        <f t="shared" si="2"/>
        <v>39130745.462484747</v>
      </c>
      <c r="P48" s="23">
        <f t="shared" si="3"/>
        <v>3763.9367999999999</v>
      </c>
      <c r="Q48" s="23">
        <f t="shared" si="4"/>
        <v>3763.9367999999999</v>
      </c>
      <c r="R48" s="23">
        <f t="shared" si="5"/>
        <v>3763.9367999999999</v>
      </c>
      <c r="U48" s="23">
        <f t="shared" si="8"/>
        <v>36</v>
      </c>
      <c r="V48" s="39">
        <f t="shared" si="9"/>
        <v>10396.228082916999</v>
      </c>
      <c r="W48" s="39">
        <f t="shared" si="6"/>
        <v>10744.759888767127</v>
      </c>
      <c r="X48" s="39">
        <f t="shared" si="7"/>
        <v>10360.014021257</v>
      </c>
      <c r="Y48" s="23">
        <v>10362</v>
      </c>
    </row>
    <row r="49" spans="1:25" x14ac:dyDescent="0.2">
      <c r="A49" s="265" t="s">
        <v>332</v>
      </c>
      <c r="B49" s="265" t="s">
        <v>332</v>
      </c>
      <c r="C49" s="265" t="s">
        <v>34</v>
      </c>
      <c r="D49" s="268">
        <f>IF(SUMIF('Grundlage Swiss DRG KVG'!C:C,A49,'Grundlage Swiss DRG KVG'!I:I)&gt;0,SUMIF('Grundlage Swiss DRG KVG'!C:C,A49,'Grundlage Swiss DRG KVG'!I:I),"")</f>
        <v>308.71699999999998</v>
      </c>
      <c r="E49" s="268">
        <f>IF(SUMIF('Grundlage Swiss DRG KVG'!C:C,A49,'Grundlage Swiss DRG KVG'!J:J)&gt;0,SUMIF('Grundlage Swiss DRG KVG'!C:C,A49,'Grundlage Swiss DRG KVG'!J:J),"")</f>
        <v>464</v>
      </c>
      <c r="F49" s="269">
        <f>IF(SUMIF('Grundlage Swiss DRG KVG'!C:C,A49,'Grundlage Swiss DRG KVG'!Z:Z)&gt;0,SUMIF('Grundlage Swiss DRG KVG'!C:C,A49,'Grundlage Swiss DRG KVG'!Z:Z),"")</f>
        <v>9374.3082778816006</v>
      </c>
      <c r="G49" s="269">
        <f>IF(SUMIF('Grundlage Swiss DRG KVG'!C:C,A49,'Grundlage Swiss DRG KVG'!K:K)&gt;0,SUMIF('Grundlage Swiss DRG KVG'!C:C,A49,'Grundlage Swiss DRG KVG'!K:K),"")</f>
        <v>10497.171612262</v>
      </c>
      <c r="H49" s="269">
        <f>IF(SUMIF('Grundlage Swiss DRG KVG'!C:C,A49,'Grundlage Swiss DRG KVG'!L:L)&gt;0,SUMIF('Grundlage Swiss DRG KVG'!C:C,A49,'Grundlage Swiss DRG KVG'!L:L),"")</f>
        <v>10422.196797140001</v>
      </c>
      <c r="L49" s="267">
        <f t="shared" si="1"/>
        <v>2894008.3286227738</v>
      </c>
      <c r="M49" s="267">
        <f t="shared" si="0"/>
        <v>3240655.3286226876</v>
      </c>
      <c r="N49" s="267">
        <f t="shared" si="2"/>
        <v>3217509.3286226694</v>
      </c>
      <c r="P49" s="23">
        <f t="shared" si="3"/>
        <v>308.71699999999998</v>
      </c>
      <c r="Q49" s="23">
        <f t="shared" si="4"/>
        <v>308.71699999999998</v>
      </c>
      <c r="R49" s="23">
        <f t="shared" si="5"/>
        <v>308.71699999999998</v>
      </c>
      <c r="U49" s="23">
        <f t="shared" si="8"/>
        <v>37</v>
      </c>
      <c r="V49" s="39">
        <f t="shared" si="9"/>
        <v>10422.196797140001</v>
      </c>
      <c r="W49" s="39">
        <f t="shared" si="6"/>
        <v>10744.759888767127</v>
      </c>
      <c r="X49" s="39">
        <f t="shared" si="7"/>
        <v>10360.014021257</v>
      </c>
      <c r="Y49" s="23">
        <v>10362</v>
      </c>
    </row>
    <row r="50" spans="1:25" x14ac:dyDescent="0.2">
      <c r="A50" s="265" t="s">
        <v>76</v>
      </c>
      <c r="B50" s="265" t="s">
        <v>77</v>
      </c>
      <c r="C50" s="265" t="s">
        <v>70</v>
      </c>
      <c r="D50" s="268">
        <f>IF(SUMIF('Grundlage Swiss DRG KVG'!C:C,A50,'Grundlage Swiss DRG KVG'!I:I)&gt;0,SUMIF('Grundlage Swiss DRG KVG'!C:C,A50,'Grundlage Swiss DRG KVG'!I:I),"")</f>
        <v>23322</v>
      </c>
      <c r="E50" s="268">
        <f>IF(SUMIF('Grundlage Swiss DRG KVG'!C:C,A50,'Grundlage Swiss DRG KVG'!J:J)&gt;0,SUMIF('Grundlage Swiss DRG KVG'!C:C,A50,'Grundlage Swiss DRG KVG'!J:J),"")</f>
        <v>16490</v>
      </c>
      <c r="F50" s="269">
        <f>IF(SUMIF('Grundlage Swiss DRG KVG'!C:C,A50,'Grundlage Swiss DRG KVG'!Z:Z)&gt;0,SUMIF('Grundlage Swiss DRG KVG'!C:C,A50,'Grundlage Swiss DRG KVG'!Z:Z),"")</f>
        <v>9507.9215751710999</v>
      </c>
      <c r="G50" s="269">
        <f>IF(SUMIF('Grundlage Swiss DRG KVG'!C:C,A50,'Grundlage Swiss DRG KVG'!K:K)&gt;0,SUMIF('Grundlage Swiss DRG KVG'!C:C,A50,'Grundlage Swiss DRG KVG'!K:K),"")</f>
        <v>10610.177556647999</v>
      </c>
      <c r="H50" s="269">
        <f>IF(SUMIF('Grundlage Swiss DRG KVG'!C:C,A50,'Grundlage Swiss DRG KVG'!L:L)&gt;0,SUMIF('Grundlage Swiss DRG KVG'!C:C,A50,'Grundlage Swiss DRG KVG'!L:L),"")</f>
        <v>10429.729267479001</v>
      </c>
      <c r="L50" s="267">
        <f t="shared" si="1"/>
        <v>221743746.97614038</v>
      </c>
      <c r="M50" s="267">
        <f t="shared" si="0"/>
        <v>247450560.97614464</v>
      </c>
      <c r="N50" s="267">
        <f t="shared" si="2"/>
        <v>243242145.97614524</v>
      </c>
      <c r="P50" s="23">
        <f t="shared" si="3"/>
        <v>23322</v>
      </c>
      <c r="Q50" s="23">
        <f t="shared" si="4"/>
        <v>23322</v>
      </c>
      <c r="R50" s="23">
        <f t="shared" si="5"/>
        <v>23322</v>
      </c>
      <c r="U50" s="23">
        <f t="shared" si="8"/>
        <v>38</v>
      </c>
      <c r="V50" s="39">
        <f t="shared" si="9"/>
        <v>10429.729267479001</v>
      </c>
      <c r="W50" s="39">
        <f t="shared" si="6"/>
        <v>10744.759888767127</v>
      </c>
      <c r="X50" s="39">
        <f t="shared" si="7"/>
        <v>10360.014021257</v>
      </c>
      <c r="Y50" s="23">
        <v>10362</v>
      </c>
    </row>
    <row r="51" spans="1:25" x14ac:dyDescent="0.2">
      <c r="A51" s="265" t="s">
        <v>259</v>
      </c>
      <c r="B51" s="265" t="s">
        <v>260</v>
      </c>
      <c r="C51" s="270" t="s">
        <v>127</v>
      </c>
      <c r="D51" s="268">
        <f>IF(SUMIF('Grundlage Swiss DRG KVG'!C:C,A51,'Grundlage Swiss DRG KVG'!I:I)&gt;0,SUMIF('Grundlage Swiss DRG KVG'!C:C,A51,'Grundlage Swiss DRG KVG'!I:I),"")</f>
        <v>22306</v>
      </c>
      <c r="E51" s="268">
        <f>IF(SUMIF('Grundlage Swiss DRG KVG'!C:C,A51,'Grundlage Swiss DRG KVG'!J:J)&gt;0,SUMIF('Grundlage Swiss DRG KVG'!C:C,A51,'Grundlage Swiss DRG KVG'!J:J),"")</f>
        <v>24698</v>
      </c>
      <c r="F51" s="269">
        <f>IF(SUMIF('Grundlage Swiss DRG KVG'!C:C,A51,'Grundlage Swiss DRG KVG'!Z:Z)&gt;0,SUMIF('Grundlage Swiss DRG KVG'!C:C,A51,'Grundlage Swiss DRG KVG'!Z:Z),"")</f>
        <v>9572.9987790189007</v>
      </c>
      <c r="G51" s="269" t="str">
        <f>IF(SUMIF('Grundlage Swiss DRG KVG'!C:C,A51,'Grundlage Swiss DRG KVG'!K:K)&gt;0,SUMIF('Grundlage Swiss DRG KVG'!C:C,A51,'Grundlage Swiss DRG KVG'!K:K),"")</f>
        <v/>
      </c>
      <c r="H51" s="269">
        <f>IF(SUMIF('Grundlage Swiss DRG KVG'!C:C,A51,'Grundlage Swiss DRG KVG'!L:L)&gt;0,SUMIF('Grundlage Swiss DRG KVG'!C:C,A51,'Grundlage Swiss DRG KVG'!L:L),"")</f>
        <v>10450.192753085999</v>
      </c>
      <c r="L51" s="267">
        <f t="shared" si="1"/>
        <v>213535310.7647956</v>
      </c>
      <c r="M51" s="267"/>
      <c r="N51" s="267">
        <f t="shared" si="2"/>
        <v>233101999.5503363</v>
      </c>
      <c r="P51" s="23">
        <f t="shared" si="3"/>
        <v>22306</v>
      </c>
      <c r="R51" s="23">
        <f t="shared" si="5"/>
        <v>22306</v>
      </c>
      <c r="U51" s="23">
        <f t="shared" si="8"/>
        <v>39</v>
      </c>
      <c r="V51" s="39">
        <f t="shared" si="9"/>
        <v>10450.192753085999</v>
      </c>
      <c r="W51" s="39">
        <f t="shared" si="6"/>
        <v>10744.759888767127</v>
      </c>
      <c r="X51" s="39">
        <f t="shared" si="7"/>
        <v>10360.014021257</v>
      </c>
      <c r="Y51" s="23">
        <v>10362</v>
      </c>
    </row>
    <row r="52" spans="1:25" x14ac:dyDescent="0.2">
      <c r="A52" s="265" t="s">
        <v>239</v>
      </c>
      <c r="B52" s="265" t="s">
        <v>240</v>
      </c>
      <c r="C52" s="265" t="s">
        <v>55</v>
      </c>
      <c r="D52" s="268">
        <f>IF(SUMIF('Grundlage Swiss DRG KVG'!C:C,A52,'Grundlage Swiss DRG KVG'!I:I)&gt;0,SUMIF('Grundlage Swiss DRG KVG'!C:C,A52,'Grundlage Swiss DRG KVG'!I:I),"")</f>
        <v>16253.61</v>
      </c>
      <c r="E52" s="268">
        <f>IF(SUMIF('Grundlage Swiss DRG KVG'!C:C,A52,'Grundlage Swiss DRG KVG'!J:J)&gt;0,SUMIF('Grundlage Swiss DRG KVG'!C:C,A52,'Grundlage Swiss DRG KVG'!J:J),"")</f>
        <v>16981</v>
      </c>
      <c r="F52" s="269">
        <f>IF(SUMIF('Grundlage Swiss DRG KVG'!C:C,A52,'Grundlage Swiss DRG KVG'!Z:Z)&gt;0,SUMIF('Grundlage Swiss DRG KVG'!C:C,A52,'Grundlage Swiss DRG KVG'!Z:Z),"")</f>
        <v>9782.6101476483</v>
      </c>
      <c r="G52" s="269">
        <f>IF(SUMIF('Grundlage Swiss DRG KVG'!C:C,A52,'Grundlage Swiss DRG KVG'!K:K)&gt;0,SUMIF('Grundlage Swiss DRG KVG'!C:C,A52,'Grundlage Swiss DRG KVG'!K:K),"")</f>
        <v>10599.227367821</v>
      </c>
      <c r="H52" s="269">
        <f>IF(SUMIF('Grundlage Swiss DRG KVG'!C:C,A52,'Grundlage Swiss DRG KVG'!L:L)&gt;0,SUMIF('Grundlage Swiss DRG KVG'!C:C,A52,'Grundlage Swiss DRG KVG'!L:L),"")</f>
        <v>10463.578476678</v>
      </c>
      <c r="L52" s="267">
        <f t="shared" si="1"/>
        <v>159002730.1219179</v>
      </c>
      <c r="M52" s="267">
        <f t="shared" si="0"/>
        <v>172275707.9378891</v>
      </c>
      <c r="N52" s="267">
        <f t="shared" si="2"/>
        <v>170070923.76431832</v>
      </c>
      <c r="P52" s="23">
        <f t="shared" si="3"/>
        <v>16253.61</v>
      </c>
      <c r="Q52" s="23">
        <f t="shared" si="4"/>
        <v>16253.61</v>
      </c>
      <c r="R52" s="23">
        <f t="shared" si="5"/>
        <v>16253.61</v>
      </c>
      <c r="U52" s="23">
        <f t="shared" si="8"/>
        <v>40</v>
      </c>
      <c r="V52" s="39">
        <f t="shared" si="9"/>
        <v>10463.578476678</v>
      </c>
      <c r="W52" s="39">
        <f t="shared" si="6"/>
        <v>10744.759888767127</v>
      </c>
      <c r="X52" s="39">
        <f t="shared" si="7"/>
        <v>10360.014021257</v>
      </c>
      <c r="Y52" s="23">
        <v>10362</v>
      </c>
    </row>
    <row r="53" spans="1:25" x14ac:dyDescent="0.2">
      <c r="A53" s="265" t="s">
        <v>122</v>
      </c>
      <c r="B53" s="265" t="s">
        <v>123</v>
      </c>
      <c r="C53" s="265" t="s">
        <v>110</v>
      </c>
      <c r="D53" s="268">
        <f>IF(SUMIF('Grundlage Swiss DRG KVG'!C:C,A53,'Grundlage Swiss DRG KVG'!I:I)&gt;0,SUMIF('Grundlage Swiss DRG KVG'!C:C,A53,'Grundlage Swiss DRG KVG'!I:I),"")</f>
        <v>24363</v>
      </c>
      <c r="E53" s="268">
        <f>IF(SUMIF('Grundlage Swiss DRG KVG'!C:C,A53,'Grundlage Swiss DRG KVG'!J:J)&gt;0,SUMIF('Grundlage Swiss DRG KVG'!C:C,A53,'Grundlage Swiss DRG KVG'!J:J),"")</f>
        <v>24839</v>
      </c>
      <c r="F53" s="269">
        <f>IF(SUMIF('Grundlage Swiss DRG KVG'!C:C,A53,'Grundlage Swiss DRG KVG'!Z:Z)&gt;0,SUMIF('Grundlage Swiss DRG KVG'!C:C,A53,'Grundlage Swiss DRG KVG'!Z:Z),"")</f>
        <v>9731.3552953836006</v>
      </c>
      <c r="G53" s="269">
        <f>IF(SUMIF('Grundlage Swiss DRG KVG'!C:C,A53,'Grundlage Swiss DRG KVG'!K:K)&gt;0,SUMIF('Grundlage Swiss DRG KVG'!C:C,A53,'Grundlage Swiss DRG KVG'!K:K),"")</f>
        <v>10730.919549765</v>
      </c>
      <c r="H53" s="269">
        <f>IF(SUMIF('Grundlage Swiss DRG KVG'!C:C,A53,'Grundlage Swiss DRG KVG'!L:L)&gt;0,SUMIF('Grundlage Swiss DRG KVG'!C:C,A53,'Grundlage Swiss DRG KVG'!L:L),"")</f>
        <v>10476.908492088</v>
      </c>
      <c r="L53" s="267">
        <f t="shared" si="1"/>
        <v>237085009.06143066</v>
      </c>
      <c r="M53" s="267">
        <f t="shared" si="0"/>
        <v>261437392.99092469</v>
      </c>
      <c r="N53" s="267">
        <f t="shared" si="2"/>
        <v>255248921.59273994</v>
      </c>
      <c r="P53" s="23">
        <f t="shared" si="3"/>
        <v>24363</v>
      </c>
      <c r="Q53" s="23">
        <f t="shared" si="4"/>
        <v>24363</v>
      </c>
      <c r="R53" s="23">
        <f t="shared" si="5"/>
        <v>24363</v>
      </c>
      <c r="U53" s="23">
        <f t="shared" si="8"/>
        <v>41</v>
      </c>
      <c r="V53" s="39">
        <f t="shared" si="9"/>
        <v>10476.908492088</v>
      </c>
      <c r="W53" s="39">
        <f t="shared" si="6"/>
        <v>10744.759888767127</v>
      </c>
      <c r="X53" s="39">
        <f t="shared" si="7"/>
        <v>10360.014021257</v>
      </c>
      <c r="Y53" s="23">
        <v>10362</v>
      </c>
    </row>
    <row r="54" spans="1:25" x14ac:dyDescent="0.2">
      <c r="A54" s="265" t="s">
        <v>329</v>
      </c>
      <c r="B54" s="265" t="s">
        <v>329</v>
      </c>
      <c r="C54" s="265" t="s">
        <v>55</v>
      </c>
      <c r="D54" s="268">
        <f>IF(SUMIF('Grundlage Swiss DRG KVG'!C:C,A54,'Grundlage Swiss DRG KVG'!I:I)&gt;0,SUMIF('Grundlage Swiss DRG KVG'!C:C,A54,'Grundlage Swiss DRG KVG'!I:I),"")</f>
        <v>4324</v>
      </c>
      <c r="E54" s="268">
        <f>IF(SUMIF('Grundlage Swiss DRG KVG'!C:C,A54,'Grundlage Swiss DRG KVG'!J:J)&gt;0,SUMIF('Grundlage Swiss DRG KVG'!C:C,A54,'Grundlage Swiss DRG KVG'!J:J),"")</f>
        <v>5231</v>
      </c>
      <c r="F54" s="269">
        <f>IF(SUMIF('Grundlage Swiss DRG KVG'!C:C,A54,'Grundlage Swiss DRG KVG'!Z:Z)&gt;0,SUMIF('Grundlage Swiss DRG KVG'!C:C,A54,'Grundlage Swiss DRG KVG'!Z:Z),"")</f>
        <v>9619.8388577129008</v>
      </c>
      <c r="G54" s="269">
        <f>IF(SUMIF('Grundlage Swiss DRG KVG'!C:C,A54,'Grundlage Swiss DRG KVG'!K:K)&gt;0,SUMIF('Grundlage Swiss DRG KVG'!C:C,A54,'Grundlage Swiss DRG KVG'!K:K),"")</f>
        <v>10615.618922468</v>
      </c>
      <c r="H54" s="269">
        <f>IF(SUMIF('Grundlage Swiss DRG KVG'!C:C,A54,'Grundlage Swiss DRG KVG'!L:L)&gt;0,SUMIF('Grundlage Swiss DRG KVG'!C:C,A54,'Grundlage Swiss DRG KVG'!L:L),"")</f>
        <v>10506.695262769001</v>
      </c>
      <c r="L54" s="267">
        <f t="shared" si="1"/>
        <v>41596183.220750585</v>
      </c>
      <c r="M54" s="267">
        <f t="shared" si="0"/>
        <v>45901936.220751636</v>
      </c>
      <c r="N54" s="267">
        <f t="shared" si="2"/>
        <v>45430950.316213161</v>
      </c>
      <c r="P54" s="23">
        <f t="shared" si="3"/>
        <v>4324</v>
      </c>
      <c r="Q54" s="23">
        <f t="shared" si="4"/>
        <v>4324</v>
      </c>
      <c r="R54" s="23">
        <f t="shared" si="5"/>
        <v>4324</v>
      </c>
      <c r="U54" s="23">
        <f t="shared" si="8"/>
        <v>42</v>
      </c>
      <c r="V54" s="39">
        <f t="shared" si="9"/>
        <v>10506.695262769001</v>
      </c>
      <c r="W54" s="39">
        <f t="shared" si="6"/>
        <v>10744.759888767127</v>
      </c>
      <c r="X54" s="39">
        <f t="shared" si="7"/>
        <v>10360.014021257</v>
      </c>
      <c r="Y54" s="23">
        <v>10362</v>
      </c>
    </row>
    <row r="55" spans="1:25" x14ac:dyDescent="0.2">
      <c r="A55" s="265" t="s">
        <v>174</v>
      </c>
      <c r="B55" s="265" t="s">
        <v>175</v>
      </c>
      <c r="C55" s="265" t="s">
        <v>16</v>
      </c>
      <c r="D55" s="268">
        <f>IF(SUMIF('Grundlage Swiss DRG KVG'!C:C,A55,'Grundlage Swiss DRG KVG'!I:I)&gt;0,SUMIF('Grundlage Swiss DRG KVG'!C:C,A55,'Grundlage Swiss DRG KVG'!I:I),"")</f>
        <v>6222.8266999999996</v>
      </c>
      <c r="E55" s="268">
        <f>IF(SUMIF('Grundlage Swiss DRG KVG'!C:C,A55,'Grundlage Swiss DRG KVG'!J:J)&gt;0,SUMIF('Grundlage Swiss DRG KVG'!C:C,A55,'Grundlage Swiss DRG KVG'!J:J),"")</f>
        <v>5699</v>
      </c>
      <c r="F55" s="269">
        <f>IF(SUMIF('Grundlage Swiss DRG KVG'!C:C,A55,'Grundlage Swiss DRG KVG'!Z:Z)&gt;0,SUMIF('Grundlage Swiss DRG KVG'!C:C,A55,'Grundlage Swiss DRG KVG'!Z:Z),"")</f>
        <v>9621.9410980338998</v>
      </c>
      <c r="G55" s="269">
        <f>IF(SUMIF('Grundlage Swiss DRG KVG'!C:C,A55,'Grundlage Swiss DRG KVG'!K:K)&gt;0,SUMIF('Grundlage Swiss DRG KVG'!C:C,A55,'Grundlage Swiss DRG KVG'!K:K),"")</f>
        <v>10619.099993685</v>
      </c>
      <c r="H55" s="269">
        <f>IF(SUMIF('Grundlage Swiss DRG KVG'!C:C,A55,'Grundlage Swiss DRG KVG'!L:L)&gt;0,SUMIF('Grundlage Swiss DRG KVG'!C:C,A55,'Grundlage Swiss DRG KVG'!L:L),"")</f>
        <v>10526.543353457</v>
      </c>
      <c r="L55" s="267">
        <f t="shared" si="1"/>
        <v>59875671.970672667</v>
      </c>
      <c r="M55" s="267">
        <f t="shared" si="0"/>
        <v>66080818.970672846</v>
      </c>
      <c r="N55" s="267">
        <f t="shared" si="2"/>
        <v>65504855.038599752</v>
      </c>
      <c r="P55" s="23">
        <f t="shared" si="3"/>
        <v>6222.8266999999996</v>
      </c>
      <c r="Q55" s="23">
        <f t="shared" si="4"/>
        <v>6222.8266999999996</v>
      </c>
      <c r="R55" s="23">
        <f t="shared" si="5"/>
        <v>6222.8266999999996</v>
      </c>
      <c r="U55" s="23">
        <f t="shared" si="8"/>
        <v>43</v>
      </c>
      <c r="V55" s="39">
        <f t="shared" si="9"/>
        <v>10526.543353457</v>
      </c>
      <c r="W55" s="39">
        <f t="shared" si="6"/>
        <v>10744.759888767127</v>
      </c>
      <c r="X55" s="39">
        <f t="shared" si="7"/>
        <v>10360.014021257</v>
      </c>
      <c r="Y55" s="23">
        <v>10362</v>
      </c>
    </row>
    <row r="56" spans="1:25" x14ac:dyDescent="0.2">
      <c r="A56" s="265" t="s">
        <v>828</v>
      </c>
      <c r="B56" s="265"/>
      <c r="C56" s="265" t="s">
        <v>16</v>
      </c>
      <c r="D56" s="268">
        <f>IF(SUMIF('Grundlage Swiss DRG KVG'!C:C,A56,'Grundlage Swiss DRG KVG'!I:I)&gt;0,SUMIF('Grundlage Swiss DRG KVG'!C:C,A56,'Grundlage Swiss DRG KVG'!I:I),"")</f>
        <v>3139.0895</v>
      </c>
      <c r="E56" s="268">
        <f>IF(SUMIF('Grundlage Swiss DRG KVG'!C:C,A56,'Grundlage Swiss DRG KVG'!J:J)&gt;0,SUMIF('Grundlage Swiss DRG KVG'!C:C,A56,'Grundlage Swiss DRG KVG'!J:J),"")</f>
        <v>4583</v>
      </c>
      <c r="F56" s="269">
        <f>IF(SUMIF('Grundlage Swiss DRG KVG'!C:C,A56,'Grundlage Swiss DRG KVG'!Z:Z)&gt;0,SUMIF('Grundlage Swiss DRG KVG'!C:C,A56,'Grundlage Swiss DRG KVG'!Z:Z),"")</f>
        <v>9314.5938603694995</v>
      </c>
      <c r="G56" s="269">
        <f>IF(SUMIF('Grundlage Swiss DRG KVG'!C:C,A56,'Grundlage Swiss DRG KVG'!K:K)&gt;0,SUMIF('Grundlage Swiss DRG KVG'!C:C,A56,'Grundlage Swiss DRG KVG'!K:K),"")</f>
        <v>10574.893931457</v>
      </c>
      <c r="H56" s="269">
        <f>IF(SUMIF('Grundlage Swiss DRG KVG'!C:C,A56,'Grundlage Swiss DRG KVG'!L:L)&gt;0,SUMIF('Grundlage Swiss DRG KVG'!C:C,A56,'Grundlage Swiss DRG KVG'!L:L),"")</f>
        <v>10574.893931457</v>
      </c>
      <c r="L56" s="267">
        <f t="shared" si="1"/>
        <v>29239343.783850361</v>
      </c>
      <c r="M56" s="267">
        <f t="shared" si="0"/>
        <v>33195538.503850389</v>
      </c>
      <c r="N56" s="267">
        <f t="shared" si="2"/>
        <v>33195538.503850389</v>
      </c>
      <c r="P56" s="23">
        <f t="shared" si="3"/>
        <v>3139.0895</v>
      </c>
      <c r="Q56" s="23">
        <f t="shared" si="4"/>
        <v>3139.0895</v>
      </c>
      <c r="R56" s="23">
        <f t="shared" si="5"/>
        <v>3139.0895</v>
      </c>
      <c r="U56" s="23">
        <f t="shared" si="8"/>
        <v>44</v>
      </c>
      <c r="V56" s="39">
        <f t="shared" si="9"/>
        <v>10574.893931457</v>
      </c>
      <c r="W56" s="39">
        <f t="shared" si="6"/>
        <v>10744.759888767127</v>
      </c>
      <c r="X56" s="39">
        <f t="shared" si="7"/>
        <v>10360.014021257</v>
      </c>
      <c r="Y56" s="23">
        <v>10362</v>
      </c>
    </row>
    <row r="57" spans="1:25" x14ac:dyDescent="0.2">
      <c r="A57" s="265" t="s">
        <v>278</v>
      </c>
      <c r="B57" s="265" t="s">
        <v>279</v>
      </c>
      <c r="C57" s="265" t="s">
        <v>70</v>
      </c>
      <c r="D57" s="268">
        <f>IF(SUMIF('Grundlage Swiss DRG KVG'!C:C,A57,'Grundlage Swiss DRG KVG'!I:I)&gt;0,SUMIF('Grundlage Swiss DRG KVG'!C:C,A57,'Grundlage Swiss DRG KVG'!I:I),"")</f>
        <v>7638.3819999999996</v>
      </c>
      <c r="E57" s="268">
        <f>IF(SUMIF('Grundlage Swiss DRG KVG'!C:C,A57,'Grundlage Swiss DRG KVG'!J:J)&gt;0,SUMIF('Grundlage Swiss DRG KVG'!C:C,A57,'Grundlage Swiss DRG KVG'!J:J),"")</f>
        <v>9225</v>
      </c>
      <c r="F57" s="269">
        <f>IF(SUMIF('Grundlage Swiss DRG KVG'!C:C,A57,'Grundlage Swiss DRG KVG'!Z:Z)&gt;0,SUMIF('Grundlage Swiss DRG KVG'!C:C,A57,'Grundlage Swiss DRG KVG'!Z:Z),"")</f>
        <v>9626.3495741735005</v>
      </c>
      <c r="G57" s="269">
        <f>IF(SUMIF('Grundlage Swiss DRG KVG'!C:C,A57,'Grundlage Swiss DRG KVG'!K:K)&gt;0,SUMIF('Grundlage Swiss DRG KVG'!C:C,A57,'Grundlage Swiss DRG KVG'!K:K),"")</f>
        <v>10718.000397607</v>
      </c>
      <c r="H57" s="269">
        <f>IF(SUMIF('Grundlage Swiss DRG KVG'!C:C,A57,'Grundlage Swiss DRG KVG'!L:L)&gt;0,SUMIF('Grundlage Swiss DRG KVG'!C:C,A57,'Grundlage Swiss DRG KVG'!L:L),"")</f>
        <v>10607.453687584</v>
      </c>
      <c r="L57" s="267">
        <f t="shared" si="1"/>
        <v>73529735.313074529</v>
      </c>
      <c r="M57" s="267">
        <f t="shared" si="0"/>
        <v>81868181.313074142</v>
      </c>
      <c r="N57" s="267">
        <f t="shared" si="2"/>
        <v>81023783.313075244</v>
      </c>
      <c r="P57" s="23">
        <f t="shared" si="3"/>
        <v>7638.3819999999996</v>
      </c>
      <c r="Q57" s="23">
        <f t="shared" si="4"/>
        <v>7638.3819999999996</v>
      </c>
      <c r="R57" s="23">
        <f t="shared" si="5"/>
        <v>7638.3819999999996</v>
      </c>
      <c r="U57" s="23">
        <f t="shared" si="8"/>
        <v>45</v>
      </c>
      <c r="V57" s="39">
        <f t="shared" si="9"/>
        <v>10607.453687584</v>
      </c>
      <c r="W57" s="39">
        <f t="shared" si="6"/>
        <v>10744.759888767127</v>
      </c>
      <c r="X57" s="39">
        <f t="shared" si="7"/>
        <v>10360.014021257</v>
      </c>
      <c r="Y57" s="23">
        <v>10362</v>
      </c>
    </row>
    <row r="58" spans="1:25" x14ac:dyDescent="0.2">
      <c r="A58" s="265" t="s">
        <v>242</v>
      </c>
      <c r="B58" s="265" t="s">
        <v>243</v>
      </c>
      <c r="C58" s="265" t="s">
        <v>244</v>
      </c>
      <c r="D58" s="268">
        <f>IF(SUMIF('Grundlage Swiss DRG KVG'!C:C,A58,'Grundlage Swiss DRG KVG'!I:I)&gt;0,SUMIF('Grundlage Swiss DRG KVG'!C:C,A58,'Grundlage Swiss DRG KVG'!I:I),"")</f>
        <v>23025</v>
      </c>
      <c r="E58" s="268">
        <f>IF(SUMIF('Grundlage Swiss DRG KVG'!C:C,A58,'Grundlage Swiss DRG KVG'!J:J)&gt;0,SUMIF('Grundlage Swiss DRG KVG'!C:C,A58,'Grundlage Swiss DRG KVG'!J:J),"")</f>
        <v>23572</v>
      </c>
      <c r="F58" s="269">
        <f>IF(SUMIF('Grundlage Swiss DRG KVG'!C:C,A58,'Grundlage Swiss DRG KVG'!Z:Z)&gt;0,SUMIF('Grundlage Swiss DRG KVG'!C:C,A58,'Grundlage Swiss DRG KVG'!Z:Z),"")</f>
        <v>9945.3624986365994</v>
      </c>
      <c r="G58" s="269">
        <f>IF(SUMIF('Grundlage Swiss DRG KVG'!C:C,A58,'Grundlage Swiss DRG KVG'!K:K)&gt;0,SUMIF('Grundlage Swiss DRG KVG'!C:C,A58,'Grundlage Swiss DRG KVG'!K:K),"")</f>
        <v>10679.957069755001</v>
      </c>
      <c r="H58" s="269">
        <f>IF(SUMIF('Grundlage Swiss DRG KVG'!C:C,A58,'Grundlage Swiss DRG KVG'!L:L)&gt;0,SUMIF('Grundlage Swiss DRG KVG'!C:C,A58,'Grundlage Swiss DRG KVG'!L:L),"")</f>
        <v>10669.099306454</v>
      </c>
      <c r="L58" s="267">
        <f t="shared" si="1"/>
        <v>228991971.53110769</v>
      </c>
      <c r="M58" s="267">
        <f t="shared" si="0"/>
        <v>245906011.53110889</v>
      </c>
      <c r="N58" s="267">
        <f t="shared" si="2"/>
        <v>245656011.53110334</v>
      </c>
      <c r="P58" s="23">
        <f t="shared" si="3"/>
        <v>23025</v>
      </c>
      <c r="Q58" s="23">
        <f t="shared" si="4"/>
        <v>23025</v>
      </c>
      <c r="R58" s="23">
        <f t="shared" si="5"/>
        <v>23025</v>
      </c>
      <c r="U58" s="23">
        <f t="shared" si="8"/>
        <v>46</v>
      </c>
      <c r="V58" s="39">
        <f t="shared" si="9"/>
        <v>10669.099306454</v>
      </c>
      <c r="W58" s="39">
        <f t="shared" si="6"/>
        <v>10744.759888767127</v>
      </c>
      <c r="X58" s="39">
        <f t="shared" si="7"/>
        <v>10360.014021257</v>
      </c>
      <c r="Y58" s="23">
        <v>10362</v>
      </c>
    </row>
    <row r="59" spans="1:25" x14ac:dyDescent="0.2">
      <c r="A59" s="265" t="s">
        <v>769</v>
      </c>
      <c r="B59" s="265" t="s">
        <v>58</v>
      </c>
      <c r="C59" s="265" t="s">
        <v>21</v>
      </c>
      <c r="D59" s="268">
        <f>IF(SUMIF('Grundlage Swiss DRG KVG'!C:C,A59,'Grundlage Swiss DRG KVG'!I:I)&gt;0,SUMIF('Grundlage Swiss DRG KVG'!C:C,A59,'Grundlage Swiss DRG KVG'!I:I),"")</f>
        <v>5528.4970000000003</v>
      </c>
      <c r="E59" s="268">
        <f>IF(SUMIF('Grundlage Swiss DRG KVG'!C:C,A59,'Grundlage Swiss DRG KVG'!J:J)&gt;0,SUMIF('Grundlage Swiss DRG KVG'!C:C,A59,'Grundlage Swiss DRG KVG'!J:J),"")</f>
        <v>6751</v>
      </c>
      <c r="F59" s="269">
        <f>IF(SUMIF('Grundlage Swiss DRG KVG'!C:C,A59,'Grundlage Swiss DRG KVG'!Z:Z)&gt;0,SUMIF('Grundlage Swiss DRG KVG'!C:C,A59,'Grundlage Swiss DRG KVG'!Z:Z),"")</f>
        <v>9672.3186640726999</v>
      </c>
      <c r="G59" s="269">
        <f>IF(SUMIF('Grundlage Swiss DRG KVG'!C:C,A59,'Grundlage Swiss DRG KVG'!K:K)&gt;0,SUMIF('Grundlage Swiss DRG KVG'!C:C,A59,'Grundlage Swiss DRG KVG'!K:K),"")</f>
        <v>10723.814938738</v>
      </c>
      <c r="H59" s="269">
        <f>IF(SUMIF('Grundlage Swiss DRG KVG'!C:C,A59,'Grundlage Swiss DRG KVG'!L:L)&gt;0,SUMIF('Grundlage Swiss DRG KVG'!C:C,A59,'Grundlage Swiss DRG KVG'!L:L),"")</f>
        <v>10696.549842999</v>
      </c>
      <c r="L59" s="267">
        <f t="shared" si="1"/>
        <v>53473384.717369929</v>
      </c>
      <c r="M59" s="267">
        <f t="shared" si="0"/>
        <v>59286578.717368223</v>
      </c>
      <c r="N59" s="267">
        <f t="shared" si="2"/>
        <v>59135843.71737045</v>
      </c>
      <c r="P59" s="23">
        <f t="shared" si="3"/>
        <v>5528.4970000000003</v>
      </c>
      <c r="Q59" s="23">
        <f t="shared" si="4"/>
        <v>5528.4970000000003</v>
      </c>
      <c r="R59" s="23">
        <f t="shared" si="5"/>
        <v>5528.4970000000003</v>
      </c>
      <c r="U59" s="23">
        <f t="shared" si="8"/>
        <v>47</v>
      </c>
      <c r="V59" s="39">
        <f t="shared" si="9"/>
        <v>10696.549842999</v>
      </c>
      <c r="W59" s="39">
        <f t="shared" si="6"/>
        <v>10744.759888767127</v>
      </c>
      <c r="X59" s="39">
        <f t="shared" si="7"/>
        <v>10360.014021257</v>
      </c>
      <c r="Y59" s="23">
        <v>10362</v>
      </c>
    </row>
    <row r="60" spans="1:25" x14ac:dyDescent="0.2">
      <c r="A60" s="265" t="s">
        <v>14</v>
      </c>
      <c r="B60" s="265" t="s">
        <v>15</v>
      </c>
      <c r="C60" s="265" t="s">
        <v>16</v>
      </c>
      <c r="D60" s="268">
        <f>IF(SUMIF('Grundlage Swiss DRG KVG'!C:C,A60,'Grundlage Swiss DRG KVG'!I:I)&gt;0,SUMIF('Grundlage Swiss DRG KVG'!C:C,A60,'Grundlage Swiss DRG KVG'!I:I),"")</f>
        <v>4100.6532999999999</v>
      </c>
      <c r="E60" s="268">
        <f>IF(SUMIF('Grundlage Swiss DRG KVG'!C:C,A60,'Grundlage Swiss DRG KVG'!J:J)&gt;0,SUMIF('Grundlage Swiss DRG KVG'!C:C,A60,'Grundlage Swiss DRG KVG'!J:J),"")</f>
        <v>5433</v>
      </c>
      <c r="F60" s="269">
        <f>IF(SUMIF('Grundlage Swiss DRG KVG'!C:C,A60,'Grundlage Swiss DRG KVG'!Z:Z)&gt;0,SUMIF('Grundlage Swiss DRG KVG'!C:C,A60,'Grundlage Swiss DRG KVG'!Z:Z),"")</f>
        <v>9467.3303503741008</v>
      </c>
      <c r="G60" s="269">
        <f>IF(SUMIF('Grundlage Swiss DRG KVG'!C:C,A60,'Grundlage Swiss DRG KVG'!K:K)&gt;0,SUMIF('Grundlage Swiss DRG KVG'!C:C,A60,'Grundlage Swiss DRG KVG'!K:K),"")</f>
        <v>10918.689693746999</v>
      </c>
      <c r="H60" s="269">
        <f>IF(SUMIF('Grundlage Swiss DRG KVG'!C:C,A60,'Grundlage Swiss DRG KVG'!L:L)&gt;0,SUMIF('Grundlage Swiss DRG KVG'!C:C,A60,'Grundlage Swiss DRG KVG'!L:L),"")</f>
        <v>10751.21163331</v>
      </c>
      <c r="L60" s="267">
        <f t="shared" si="1"/>
        <v>38822239.44345171</v>
      </c>
      <c r="M60" s="267">
        <f t="shared" si="0"/>
        <v>44773760.924339622</v>
      </c>
      <c r="N60" s="267">
        <f t="shared" si="2"/>
        <v>44086991.46313104</v>
      </c>
      <c r="P60" s="23">
        <f t="shared" si="3"/>
        <v>4100.6532999999999</v>
      </c>
      <c r="Q60" s="23">
        <f t="shared" si="4"/>
        <v>4100.6532999999999</v>
      </c>
      <c r="R60" s="23">
        <f t="shared" si="5"/>
        <v>4100.6532999999999</v>
      </c>
      <c r="U60" s="23">
        <f t="shared" si="8"/>
        <v>48</v>
      </c>
      <c r="V60" s="39">
        <f t="shared" si="9"/>
        <v>10751.21163331</v>
      </c>
      <c r="W60" s="39">
        <f t="shared" si="6"/>
        <v>10744.759888767127</v>
      </c>
      <c r="X60" s="39">
        <f t="shared" si="7"/>
        <v>10360.014021257</v>
      </c>
      <c r="Y60" s="23">
        <v>10362</v>
      </c>
    </row>
    <row r="61" spans="1:25" x14ac:dyDescent="0.2">
      <c r="A61" s="265" t="s">
        <v>116</v>
      </c>
      <c r="B61" s="265" t="s">
        <v>117</v>
      </c>
      <c r="C61" s="265" t="s">
        <v>66</v>
      </c>
      <c r="D61" s="268">
        <f>IF(SUMIF('Grundlage Swiss DRG KVG'!C:C,A61,'Grundlage Swiss DRG KVG'!I:I)&gt;0,SUMIF('Grundlage Swiss DRG KVG'!C:C,A61,'Grundlage Swiss DRG KVG'!I:I),"")</f>
        <v>27953</v>
      </c>
      <c r="E61" s="268">
        <f>IF(SUMIF('Grundlage Swiss DRG KVG'!C:C,A61,'Grundlage Swiss DRG KVG'!J:J)&gt;0,SUMIF('Grundlage Swiss DRG KVG'!C:C,A61,'Grundlage Swiss DRG KVG'!J:J),"")</f>
        <v>24624</v>
      </c>
      <c r="F61" s="269">
        <f>IF(SUMIF('Grundlage Swiss DRG KVG'!C:C,A61,'Grundlage Swiss DRG KVG'!Z:Z)&gt;0,SUMIF('Grundlage Swiss DRG KVG'!C:C,A61,'Grundlage Swiss DRG KVG'!Z:Z),"")</f>
        <v>10127.473538054001</v>
      </c>
      <c r="G61" s="269">
        <f>IF(SUMIF('Grundlage Swiss DRG KVG'!C:C,A61,'Grundlage Swiss DRG KVG'!K:K)&gt;0,SUMIF('Grundlage Swiss DRG KVG'!C:C,A61,'Grundlage Swiss DRG KVG'!K:K),"")</f>
        <v>11461.466132764001</v>
      </c>
      <c r="H61" s="269">
        <f>IF(SUMIF('Grundlage Swiss DRG KVG'!C:C,A61,'Grundlage Swiss DRG KVG'!L:L)&gt;0,SUMIF('Grundlage Swiss DRG KVG'!C:C,A61,'Grundlage Swiss DRG KVG'!L:L),"")</f>
        <v>10781.883216476001</v>
      </c>
      <c r="L61" s="267">
        <f t="shared" si="1"/>
        <v>283093267.80922347</v>
      </c>
      <c r="M61" s="267">
        <f t="shared" si="0"/>
        <v>320382362.80915213</v>
      </c>
      <c r="N61" s="267">
        <f t="shared" si="2"/>
        <v>301385981.55015367</v>
      </c>
      <c r="P61" s="23">
        <f t="shared" si="3"/>
        <v>27953</v>
      </c>
      <c r="Q61" s="23">
        <f t="shared" si="4"/>
        <v>27953</v>
      </c>
      <c r="R61" s="23">
        <f t="shared" si="5"/>
        <v>27953</v>
      </c>
      <c r="U61" s="23">
        <f t="shared" si="8"/>
        <v>49</v>
      </c>
      <c r="V61" s="39">
        <f t="shared" si="9"/>
        <v>10781.883216476001</v>
      </c>
      <c r="W61" s="39">
        <f t="shared" si="6"/>
        <v>10744.759888767127</v>
      </c>
      <c r="X61" s="39">
        <f t="shared" si="7"/>
        <v>10360.014021257</v>
      </c>
      <c r="Y61" s="23">
        <v>10362</v>
      </c>
    </row>
    <row r="62" spans="1:25" x14ac:dyDescent="0.2">
      <c r="A62" s="265" t="s">
        <v>143</v>
      </c>
      <c r="B62" s="265" t="s">
        <v>144</v>
      </c>
      <c r="C62" s="265" t="s">
        <v>145</v>
      </c>
      <c r="D62" s="268">
        <f>IF(SUMIF('Grundlage Swiss DRG KVG'!C:C,A62,'Grundlage Swiss DRG KVG'!I:I)&gt;0,SUMIF('Grundlage Swiss DRG KVG'!C:C,A62,'Grundlage Swiss DRG KVG'!I:I),"")</f>
        <v>2213.3098</v>
      </c>
      <c r="E62" s="268">
        <f>IF(SUMIF('Grundlage Swiss DRG KVG'!C:C,A62,'Grundlage Swiss DRG KVG'!J:J)&gt;0,SUMIF('Grundlage Swiss DRG KVG'!C:C,A62,'Grundlage Swiss DRG KVG'!J:J),"")</f>
        <v>2798</v>
      </c>
      <c r="F62" s="269">
        <f>IF(SUMIF('Grundlage Swiss DRG KVG'!C:C,A62,'Grundlage Swiss DRG KVG'!Z:Z)&gt;0,SUMIF('Grundlage Swiss DRG KVG'!C:C,A62,'Grundlage Swiss DRG KVG'!Z:Z),"")</f>
        <v>9614.3517400004002</v>
      </c>
      <c r="G62" s="269">
        <f>IF(SUMIF('Grundlage Swiss DRG KVG'!C:C,A62,'Grundlage Swiss DRG KVG'!K:K)&gt;0,SUMIF('Grundlage Swiss DRG KVG'!C:C,A62,'Grundlage Swiss DRG KVG'!K:K),"")</f>
        <v>10932.905270103</v>
      </c>
      <c r="H62" s="269">
        <f>IF(SUMIF('Grundlage Swiss DRG KVG'!C:C,A62,'Grundlage Swiss DRG KVG'!L:L)&gt;0,SUMIF('Grundlage Swiss DRG KVG'!C:C,A62,'Grundlage Swiss DRG KVG'!L:L),"")</f>
        <v>10813.652384673</v>
      </c>
      <c r="L62" s="267">
        <f t="shared" si="1"/>
        <v>21279538.926789939</v>
      </c>
      <c r="M62" s="267">
        <f t="shared" si="0"/>
        <v>24197906.376790617</v>
      </c>
      <c r="N62" s="267">
        <f t="shared" si="2"/>
        <v>23933962.796790119</v>
      </c>
      <c r="P62" s="23">
        <f t="shared" si="3"/>
        <v>2213.3098</v>
      </c>
      <c r="Q62" s="23">
        <f t="shared" si="4"/>
        <v>2213.3098</v>
      </c>
      <c r="R62" s="23">
        <f t="shared" si="5"/>
        <v>2213.3098</v>
      </c>
      <c r="U62" s="23">
        <f t="shared" si="8"/>
        <v>50</v>
      </c>
      <c r="V62" s="39">
        <f t="shared" si="9"/>
        <v>10813.652384673</v>
      </c>
      <c r="W62" s="39">
        <f t="shared" si="6"/>
        <v>10744.759888767127</v>
      </c>
      <c r="X62" s="39">
        <f t="shared" si="7"/>
        <v>10360.014021257</v>
      </c>
      <c r="Y62" s="23">
        <v>10362</v>
      </c>
    </row>
    <row r="63" spans="1:25" x14ac:dyDescent="0.2">
      <c r="A63" s="265" t="s">
        <v>230</v>
      </c>
      <c r="B63" s="265" t="s">
        <v>231</v>
      </c>
      <c r="C63" s="265" t="s">
        <v>228</v>
      </c>
      <c r="D63" s="268">
        <f>IF(SUMIF('Grundlage Swiss DRG KVG'!C:C,A63,'Grundlage Swiss DRG KVG'!I:I)&gt;0,SUMIF('Grundlage Swiss DRG KVG'!C:C,A63,'Grundlage Swiss DRG KVG'!I:I),"")</f>
        <v>4197.174</v>
      </c>
      <c r="E63" s="268">
        <f>IF(SUMIF('Grundlage Swiss DRG KVG'!C:C,A63,'Grundlage Swiss DRG KVG'!J:J)&gt;0,SUMIF('Grundlage Swiss DRG KVG'!C:C,A63,'Grundlage Swiss DRG KVG'!J:J),"")</f>
        <v>4965</v>
      </c>
      <c r="F63" s="269">
        <f>IF(SUMIF('Grundlage Swiss DRG KVG'!C:C,A63,'Grundlage Swiss DRG KVG'!Z:Z)&gt;0,SUMIF('Grundlage Swiss DRG KVG'!C:C,A63,'Grundlage Swiss DRG KVG'!Z:Z),"")</f>
        <v>10031.413883664</v>
      </c>
      <c r="G63" s="269">
        <f>IF(SUMIF('Grundlage Swiss DRG KVG'!C:C,A63,'Grundlage Swiss DRG KVG'!K:K)&gt;0,SUMIF('Grundlage Swiss DRG KVG'!C:C,A63,'Grundlage Swiss DRG KVG'!K:K),"")</f>
        <v>10976.173857876</v>
      </c>
      <c r="H63" s="269">
        <f>IF(SUMIF('Grundlage Swiss DRG KVG'!C:C,A63,'Grundlage Swiss DRG KVG'!L:L)&gt;0,SUMIF('Grundlage Swiss DRG KVG'!C:C,A63,'Grundlage Swiss DRG KVG'!L:L),"")</f>
        <v>10816.340360384</v>
      </c>
      <c r="L63" s="267">
        <f t="shared" si="1"/>
        <v>42103589.535753563</v>
      </c>
      <c r="M63" s="267">
        <f t="shared" si="0"/>
        <v>46068911.535756841</v>
      </c>
      <c r="N63" s="267">
        <f t="shared" si="2"/>
        <v>45398062.535754353</v>
      </c>
      <c r="P63" s="23">
        <f t="shared" si="3"/>
        <v>4197.174</v>
      </c>
      <c r="Q63" s="23">
        <f t="shared" si="4"/>
        <v>4197.174</v>
      </c>
      <c r="R63" s="23">
        <f t="shared" si="5"/>
        <v>4197.174</v>
      </c>
      <c r="U63" s="23">
        <f t="shared" si="8"/>
        <v>51</v>
      </c>
      <c r="V63" s="39">
        <f t="shared" si="9"/>
        <v>10816.340360384</v>
      </c>
      <c r="W63" s="39">
        <f t="shared" si="6"/>
        <v>10744.759888767127</v>
      </c>
      <c r="X63" s="39">
        <f t="shared" si="7"/>
        <v>10360.014021257</v>
      </c>
      <c r="Y63" s="23">
        <v>10362</v>
      </c>
    </row>
    <row r="64" spans="1:25" x14ac:dyDescent="0.2">
      <c r="A64" s="265" t="s">
        <v>801</v>
      </c>
      <c r="B64" s="265" t="s">
        <v>51</v>
      </c>
      <c r="C64" s="265" t="s">
        <v>26</v>
      </c>
      <c r="D64" s="268">
        <f>IF(SUMIF('Grundlage Swiss DRG KVG'!C:C,A64,'Grundlage Swiss DRG KVG'!I:I)&gt;0,SUMIF('Grundlage Swiss DRG KVG'!C:C,A64,'Grundlage Swiss DRG KVG'!I:I),"")</f>
        <v>5729.23</v>
      </c>
      <c r="E64" s="268">
        <f>IF(SUMIF('Grundlage Swiss DRG KVG'!C:C,A64,'Grundlage Swiss DRG KVG'!J:J)&gt;0,SUMIF('Grundlage Swiss DRG KVG'!C:C,A64,'Grundlage Swiss DRG KVG'!J:J),"")</f>
        <v>2834</v>
      </c>
      <c r="F64" s="269">
        <f>IF(SUMIF('Grundlage Swiss DRG KVG'!C:C,A64,'Grundlage Swiss DRG KVG'!Z:Z)&gt;0,SUMIF('Grundlage Swiss DRG KVG'!C:C,A64,'Grundlage Swiss DRG KVG'!Z:Z),"")</f>
        <v>10298.221270417</v>
      </c>
      <c r="G64" s="269" t="str">
        <f>IF(SUMIF('Grundlage Swiss DRG KVG'!C:C,A64,'Grundlage Swiss DRG KVG'!K:K)&gt;0,SUMIF('Grundlage Swiss DRG KVG'!C:C,A64,'Grundlage Swiss DRG KVG'!K:K),"")</f>
        <v/>
      </c>
      <c r="H64" s="269">
        <f>IF(SUMIF('Grundlage Swiss DRG KVG'!C:C,A64,'Grundlage Swiss DRG KVG'!L:L)&gt;0,SUMIF('Grundlage Swiss DRG KVG'!C:C,A64,'Grundlage Swiss DRG KVG'!L:L),"")</f>
        <v>10878.260123806</v>
      </c>
      <c r="L64" s="267">
        <f t="shared" si="1"/>
        <v>59000878.249111183</v>
      </c>
      <c r="M64" s="267"/>
      <c r="N64" s="267">
        <f t="shared" si="2"/>
        <v>62324054.249113046</v>
      </c>
      <c r="P64" s="23">
        <f t="shared" si="3"/>
        <v>5729.23</v>
      </c>
      <c r="R64" s="23">
        <f t="shared" si="5"/>
        <v>5729.23</v>
      </c>
      <c r="U64" s="23">
        <f t="shared" si="8"/>
        <v>52</v>
      </c>
      <c r="V64" s="39">
        <f t="shared" si="9"/>
        <v>10878.260123806</v>
      </c>
      <c r="W64" s="39">
        <f t="shared" si="6"/>
        <v>10744.759888767127</v>
      </c>
      <c r="X64" s="39">
        <f t="shared" si="7"/>
        <v>10360.014021257</v>
      </c>
      <c r="Y64" s="23">
        <v>10362</v>
      </c>
    </row>
    <row r="65" spans="1:25" x14ac:dyDescent="0.2">
      <c r="A65" s="265" t="s">
        <v>154</v>
      </c>
      <c r="B65" s="265" t="s">
        <v>155</v>
      </c>
      <c r="C65" s="265" t="s">
        <v>156</v>
      </c>
      <c r="D65" s="268">
        <f>IF(SUMIF('Grundlage Swiss DRG KVG'!C:C,A65,'Grundlage Swiss DRG KVG'!I:I)&gt;0,SUMIF('Grundlage Swiss DRG KVG'!C:C,A65,'Grundlage Swiss DRG KVG'!I:I),"")</f>
        <v>2962.6190000000001</v>
      </c>
      <c r="E65" s="268">
        <f>IF(SUMIF('Grundlage Swiss DRG KVG'!C:C,A65,'Grundlage Swiss DRG KVG'!J:J)&gt;0,SUMIF('Grundlage Swiss DRG KVG'!C:C,A65,'Grundlage Swiss DRG KVG'!J:J),"")</f>
        <v>3441</v>
      </c>
      <c r="F65" s="269">
        <f>IF(SUMIF('Grundlage Swiss DRG KVG'!C:C,A65,'Grundlage Swiss DRG KVG'!Z:Z)&gt;0,SUMIF('Grundlage Swiss DRG KVG'!C:C,A65,'Grundlage Swiss DRG KVG'!Z:Z),"")</f>
        <v>10037.984930938999</v>
      </c>
      <c r="G65" s="269" t="str">
        <f>IF(SUMIF('Grundlage Swiss DRG KVG'!C:C,A65,'Grundlage Swiss DRG KVG'!K:K)&gt;0,SUMIF('Grundlage Swiss DRG KVG'!C:C,A65,'Grundlage Swiss DRG KVG'!K:K),"")</f>
        <v/>
      </c>
      <c r="H65" s="269">
        <f>IF(SUMIF('Grundlage Swiss DRG KVG'!C:C,A65,'Grundlage Swiss DRG KVG'!L:L)&gt;0,SUMIF('Grundlage Swiss DRG KVG'!C:C,A65,'Grundlage Swiss DRG KVG'!L:L),"")</f>
        <v>11045.671322607999</v>
      </c>
      <c r="L65" s="267">
        <f t="shared" si="1"/>
        <v>29738724.878113568</v>
      </c>
      <c r="M65" s="267"/>
      <c r="N65" s="267">
        <f t="shared" si="2"/>
        <v>32724115.728113588</v>
      </c>
      <c r="P65" s="23">
        <f t="shared" si="3"/>
        <v>2962.6190000000001</v>
      </c>
      <c r="R65" s="23">
        <f t="shared" si="5"/>
        <v>2962.6190000000001</v>
      </c>
      <c r="U65" s="23">
        <f t="shared" si="8"/>
        <v>53</v>
      </c>
      <c r="V65" s="39">
        <f t="shared" si="9"/>
        <v>11045.671322607999</v>
      </c>
      <c r="W65" s="39">
        <f t="shared" si="6"/>
        <v>10744.759888767127</v>
      </c>
      <c r="X65" s="39">
        <f t="shared" si="7"/>
        <v>10360.014021257</v>
      </c>
      <c r="Y65" s="23">
        <v>10362</v>
      </c>
    </row>
    <row r="66" spans="1:25" x14ac:dyDescent="0.2">
      <c r="A66" s="265" t="s">
        <v>211</v>
      </c>
      <c r="B66" s="265" t="s">
        <v>212</v>
      </c>
      <c r="C66" s="265" t="s">
        <v>34</v>
      </c>
      <c r="D66" s="268">
        <f>IF(SUMIF('Grundlage Swiss DRG KVG'!C:C,A66,'Grundlage Swiss DRG KVG'!I:I)&gt;0,SUMIF('Grundlage Swiss DRG KVG'!C:C,A66,'Grundlage Swiss DRG KVG'!I:I),"")</f>
        <v>1655</v>
      </c>
      <c r="E66" s="268">
        <f>IF(SUMIF('Grundlage Swiss DRG KVG'!C:C,A66,'Grundlage Swiss DRG KVG'!J:J)&gt;0,SUMIF('Grundlage Swiss DRG KVG'!C:C,A66,'Grundlage Swiss DRG KVG'!J:J),"")</f>
        <v>2255</v>
      </c>
      <c r="F66" s="269">
        <f>IF(SUMIF('Grundlage Swiss DRG KVG'!C:C,A66,'Grundlage Swiss DRG KVG'!Z:Z)&gt;0,SUMIF('Grundlage Swiss DRG KVG'!C:C,A66,'Grundlage Swiss DRG KVG'!Z:Z),"")</f>
        <v>10315.284204297001</v>
      </c>
      <c r="G66" s="269">
        <f>IF(SUMIF('Grundlage Swiss DRG KVG'!C:C,A66,'Grundlage Swiss DRG KVG'!K:K)&gt;0,SUMIF('Grundlage Swiss DRG KVG'!C:C,A66,'Grundlage Swiss DRG KVG'!K:K),"")</f>
        <v>12596.986198254999</v>
      </c>
      <c r="H66" s="269">
        <f>IF(SUMIF('Grundlage Swiss DRG KVG'!C:C,A66,'Grundlage Swiss DRG KVG'!L:L)&gt;0,SUMIF('Grundlage Swiss DRG KVG'!C:C,A66,'Grundlage Swiss DRG KVG'!L:L),"")</f>
        <v>11070.810615173001</v>
      </c>
      <c r="L66" s="267">
        <f t="shared" si="1"/>
        <v>17071795.358111534</v>
      </c>
      <c r="M66" s="267">
        <f t="shared" si="0"/>
        <v>20848012.158112023</v>
      </c>
      <c r="N66" s="267">
        <f t="shared" si="2"/>
        <v>18322191.568111315</v>
      </c>
      <c r="P66" s="23">
        <f t="shared" si="3"/>
        <v>1655</v>
      </c>
      <c r="Q66" s="23">
        <f t="shared" si="4"/>
        <v>1655</v>
      </c>
      <c r="R66" s="23">
        <f t="shared" si="5"/>
        <v>1655</v>
      </c>
      <c r="U66" s="23">
        <f t="shared" si="8"/>
        <v>54</v>
      </c>
      <c r="V66" s="39">
        <f t="shared" si="9"/>
        <v>11070.810615173001</v>
      </c>
      <c r="W66" s="39">
        <f t="shared" si="6"/>
        <v>10744.759888767127</v>
      </c>
      <c r="X66" s="39">
        <f t="shared" si="7"/>
        <v>10360.014021257</v>
      </c>
      <c r="Y66" s="23">
        <v>10362</v>
      </c>
    </row>
    <row r="67" spans="1:25" x14ac:dyDescent="0.2">
      <c r="A67" s="265" t="s">
        <v>764</v>
      </c>
      <c r="B67" s="265" t="s">
        <v>83</v>
      </c>
      <c r="C67" s="265" t="s">
        <v>84</v>
      </c>
      <c r="D67" s="268">
        <f>IF(SUMIF('Grundlage Swiss DRG KVG'!C:C,A67,'Grundlage Swiss DRG KVG'!I:I)&gt;0,SUMIF('Grundlage Swiss DRG KVG'!C:C,A67,'Grundlage Swiss DRG KVG'!I:I),"")</f>
        <v>5813.8</v>
      </c>
      <c r="E67" s="268">
        <f>IF(SUMIF('Grundlage Swiss DRG KVG'!C:C,A67,'Grundlage Swiss DRG KVG'!J:J)&gt;0,SUMIF('Grundlage Swiss DRG KVG'!C:C,A67,'Grundlage Swiss DRG KVG'!J:J),"")</f>
        <v>6979</v>
      </c>
      <c r="F67" s="269">
        <f>IF(SUMIF('Grundlage Swiss DRG KVG'!C:C,A67,'Grundlage Swiss DRG KVG'!Z:Z)&gt;0,SUMIF('Grundlage Swiss DRG KVG'!C:C,A67,'Grundlage Swiss DRG KVG'!Z:Z),"")</f>
        <v>10498.683747968</v>
      </c>
      <c r="G67" s="269">
        <f>IF(SUMIF('Grundlage Swiss DRG KVG'!C:C,A67,'Grundlage Swiss DRG KVG'!K:K)&gt;0,SUMIF('Grundlage Swiss DRG KVG'!C:C,A67,'Grundlage Swiss DRG KVG'!K:K),"")</f>
        <v>11544.296926956</v>
      </c>
      <c r="H67" s="269">
        <f>IF(SUMIF('Grundlage Swiss DRG KVG'!C:C,A67,'Grundlage Swiss DRG KVG'!L:L)&gt;0,SUMIF('Grundlage Swiss DRG KVG'!C:C,A67,'Grundlage Swiss DRG KVG'!L:L),"")</f>
        <v>11161.450441008999</v>
      </c>
      <c r="L67" s="267">
        <f t="shared" si="1"/>
        <v>61037247.573936358</v>
      </c>
      <c r="M67" s="267">
        <f t="shared" si="0"/>
        <v>67116233.473936796</v>
      </c>
      <c r="N67" s="267">
        <f t="shared" si="2"/>
        <v>64890440.573938124</v>
      </c>
      <c r="P67" s="23">
        <f t="shared" si="3"/>
        <v>5813.8</v>
      </c>
      <c r="Q67" s="23">
        <f t="shared" si="4"/>
        <v>5813.8</v>
      </c>
      <c r="R67" s="23">
        <f t="shared" si="5"/>
        <v>5813.8</v>
      </c>
      <c r="U67" s="23">
        <f t="shared" si="8"/>
        <v>55</v>
      </c>
      <c r="V67" s="39">
        <f t="shared" si="9"/>
        <v>11161.450441008999</v>
      </c>
      <c r="W67" s="39">
        <f t="shared" si="6"/>
        <v>10744.759888767127</v>
      </c>
      <c r="X67" s="39">
        <f t="shared" si="7"/>
        <v>10360.014021257</v>
      </c>
      <c r="Y67" s="23">
        <v>10362</v>
      </c>
    </row>
    <row r="68" spans="1:25" x14ac:dyDescent="0.2">
      <c r="A68" s="265" t="s">
        <v>344</v>
      </c>
      <c r="B68" s="265" t="s">
        <v>344</v>
      </c>
      <c r="C68" s="265" t="s">
        <v>70</v>
      </c>
      <c r="D68" s="268">
        <f>IF(SUMIF('Grundlage Swiss DRG KVG'!C:C,A68,'Grundlage Swiss DRG KVG'!I:I)&gt;0,SUMIF('Grundlage Swiss DRG KVG'!C:C,A68,'Grundlage Swiss DRG KVG'!I:I),"")</f>
        <v>9022.6810999999998</v>
      </c>
      <c r="E68" s="268">
        <f>IF(SUMIF('Grundlage Swiss DRG KVG'!C:C,A68,'Grundlage Swiss DRG KVG'!J:J)&gt;0,SUMIF('Grundlage Swiss DRG KVG'!C:C,A68,'Grundlage Swiss DRG KVG'!J:J),"")</f>
        <v>8453</v>
      </c>
      <c r="F68" s="269">
        <f>IF(SUMIF('Grundlage Swiss DRG KVG'!C:C,A68,'Grundlage Swiss DRG KVG'!Z:Z)&gt;0,SUMIF('Grundlage Swiss DRG KVG'!C:C,A68,'Grundlage Swiss DRG KVG'!Z:Z),"")</f>
        <v>10382.755417787999</v>
      </c>
      <c r="G68" s="269" t="str">
        <f>IF(SUMIF('Grundlage Swiss DRG KVG'!C:C,A68,'Grundlage Swiss DRG KVG'!K:K)&gt;0,SUMIF('Grundlage Swiss DRG KVG'!C:C,A68,'Grundlage Swiss DRG KVG'!K:K),"")</f>
        <v/>
      </c>
      <c r="H68" s="269">
        <f>IF(SUMIF('Grundlage Swiss DRG KVG'!C:C,A68,'Grundlage Swiss DRG KVG'!L:L)&gt;0,SUMIF('Grundlage Swiss DRG KVG'!C:C,A68,'Grundlage Swiss DRG KVG'!L:L),"")</f>
        <v>11185.588341469</v>
      </c>
      <c r="L68" s="267">
        <f t="shared" si="1"/>
        <v>93680291.073998377</v>
      </c>
      <c r="M68" s="267"/>
      <c r="N68" s="267">
        <f t="shared" si="2"/>
        <v>100923996.52095269</v>
      </c>
      <c r="P68" s="23">
        <f t="shared" si="3"/>
        <v>9022.6810999999998</v>
      </c>
      <c r="R68" s="23">
        <f t="shared" si="5"/>
        <v>9022.6810999999998</v>
      </c>
      <c r="U68" s="23">
        <f t="shared" si="8"/>
        <v>56</v>
      </c>
      <c r="V68" s="39">
        <f t="shared" si="9"/>
        <v>11185.588341469</v>
      </c>
      <c r="W68" s="39">
        <f t="shared" si="6"/>
        <v>10744.759888767127</v>
      </c>
      <c r="X68" s="39">
        <f t="shared" si="7"/>
        <v>10360.014021257</v>
      </c>
      <c r="Y68" s="23">
        <v>10362</v>
      </c>
    </row>
    <row r="69" spans="1:25" x14ac:dyDescent="0.2">
      <c r="A69" s="265" t="s">
        <v>807</v>
      </c>
      <c r="B69" s="265"/>
      <c r="C69" s="265" t="s">
        <v>809</v>
      </c>
      <c r="D69" s="268">
        <f>IF(SUMIF('Grundlage Swiss DRG KVG'!C:C,A69,'Grundlage Swiss DRG KVG'!I:I)&gt;0,SUMIF('Grundlage Swiss DRG KVG'!C:C,A69,'Grundlage Swiss DRG KVG'!I:I),"")</f>
        <v>2381.6147000000001</v>
      </c>
      <c r="E69" s="268">
        <f>IF(SUMIF('Grundlage Swiss DRG KVG'!C:C,A69,'Grundlage Swiss DRG KVG'!J:J)&gt;0,SUMIF('Grundlage Swiss DRG KVG'!C:C,A69,'Grundlage Swiss DRG KVG'!J:J),"")</f>
        <v>3221</v>
      </c>
      <c r="F69" s="269">
        <f>IF(SUMIF('Grundlage Swiss DRG KVG'!C:C,A69,'Grundlage Swiss DRG KVG'!Z:Z)&gt;0,SUMIF('Grundlage Swiss DRG KVG'!C:C,A69,'Grundlage Swiss DRG KVG'!Z:Z),"")</f>
        <v>10905.273145618999</v>
      </c>
      <c r="G69" s="269">
        <f>IF(SUMIF('Grundlage Swiss DRG KVG'!C:C,A69,'Grundlage Swiss DRG KVG'!K:K)&gt;0,SUMIF('Grundlage Swiss DRG KVG'!C:C,A69,'Grundlage Swiss DRG KVG'!K:K),"")</f>
        <v>12054.402653798001</v>
      </c>
      <c r="H69" s="269">
        <f>IF(SUMIF('Grundlage Swiss DRG KVG'!C:C,A69,'Grundlage Swiss DRG KVG'!L:L)&gt;0,SUMIF('Grundlage Swiss DRG KVG'!C:C,A69,'Grundlage Swiss DRG KVG'!L:L),"")</f>
        <v>11640.826633762999</v>
      </c>
      <c r="L69" s="267">
        <f t="shared" si="1"/>
        <v>25972158.831121452</v>
      </c>
      <c r="M69" s="267">
        <f t="shared" si="0"/>
        <v>28708942.560004331</v>
      </c>
      <c r="N69" s="267">
        <f t="shared" si="2"/>
        <v>27723963.831121478</v>
      </c>
      <c r="P69" s="23">
        <f t="shared" si="3"/>
        <v>2381.6147000000001</v>
      </c>
      <c r="Q69" s="23">
        <f t="shared" si="4"/>
        <v>2381.6147000000001</v>
      </c>
      <c r="R69" s="23">
        <f t="shared" si="5"/>
        <v>2381.6147000000001</v>
      </c>
      <c r="U69" s="23">
        <f t="shared" si="8"/>
        <v>57</v>
      </c>
      <c r="V69" s="39">
        <f t="shared" si="9"/>
        <v>11640.826633762999</v>
      </c>
      <c r="W69" s="39">
        <f t="shared" si="6"/>
        <v>10744.759888767127</v>
      </c>
      <c r="X69" s="39">
        <f t="shared" si="7"/>
        <v>10360.014021257</v>
      </c>
      <c r="Y69" s="23">
        <v>10362</v>
      </c>
    </row>
    <row r="70" spans="1:25" x14ac:dyDescent="0.2">
      <c r="A70" s="265" t="s">
        <v>108</v>
      </c>
      <c r="B70" s="265" t="s">
        <v>109</v>
      </c>
      <c r="C70" s="265" t="s">
        <v>110</v>
      </c>
      <c r="D70" s="268">
        <f>IF(SUMIF('Grundlage Swiss DRG KVG'!C:C,A70,'Grundlage Swiss DRG KVG'!I:I)&gt;0,SUMIF('Grundlage Swiss DRG KVG'!C:C,A70,'Grundlage Swiss DRG KVG'!I:I),"")</f>
        <v>836.09839999999997</v>
      </c>
      <c r="E70" s="268">
        <f>IF(SUMIF('Grundlage Swiss DRG KVG'!C:C,A70,'Grundlage Swiss DRG KVG'!J:J)&gt;0,SUMIF('Grundlage Swiss DRG KVG'!C:C,A70,'Grundlage Swiss DRG KVG'!J:J),"")</f>
        <v>1002</v>
      </c>
      <c r="F70" s="269">
        <f>IF(SUMIF('Grundlage Swiss DRG KVG'!C:C,A70,'Grundlage Swiss DRG KVG'!Z:Z)&gt;0,SUMIF('Grundlage Swiss DRG KVG'!C:C,A70,'Grundlage Swiss DRG KVG'!Z:Z),"")</f>
        <v>10838.240240129</v>
      </c>
      <c r="G70" s="269" t="str">
        <f>IF(SUMIF('Grundlage Swiss DRG KVG'!C:C,A70,'Grundlage Swiss DRG KVG'!K:K)&gt;0,SUMIF('Grundlage Swiss DRG KVG'!C:C,A70,'Grundlage Swiss DRG KVG'!K:K),"")</f>
        <v/>
      </c>
      <c r="H70" s="269">
        <f>IF(SUMIF('Grundlage Swiss DRG KVG'!C:C,A70,'Grundlage Swiss DRG KVG'!L:L)&gt;0,SUMIF('Grundlage Swiss DRG KVG'!C:C,A70,'Grundlage Swiss DRG KVG'!L:L),"")</f>
        <v>11724.700494090001</v>
      </c>
      <c r="L70" s="267">
        <f t="shared" si="1"/>
        <v>9061835.3235874716</v>
      </c>
      <c r="M70" s="267"/>
      <c r="N70" s="267">
        <f t="shared" si="2"/>
        <v>9803003.323587859</v>
      </c>
      <c r="P70" s="23">
        <f t="shared" si="3"/>
        <v>836.09839999999997</v>
      </c>
      <c r="R70" s="23">
        <f t="shared" si="5"/>
        <v>836.09839999999997</v>
      </c>
      <c r="U70" s="23">
        <f t="shared" si="8"/>
        <v>58</v>
      </c>
      <c r="V70" s="39">
        <f t="shared" si="9"/>
        <v>11724.700494090001</v>
      </c>
      <c r="W70" s="39">
        <f t="shared" si="6"/>
        <v>10744.759888767127</v>
      </c>
      <c r="X70" s="39">
        <f t="shared" si="7"/>
        <v>10360.014021257</v>
      </c>
      <c r="Y70" s="23">
        <v>10362</v>
      </c>
    </row>
    <row r="71" spans="1:25" x14ac:dyDescent="0.2">
      <c r="A71" s="265" t="s">
        <v>233</v>
      </c>
      <c r="B71" s="265" t="s">
        <v>234</v>
      </c>
      <c r="C71" s="265" t="s">
        <v>70</v>
      </c>
      <c r="D71" s="268">
        <f>IF(SUMIF('Grundlage Swiss DRG KVG'!C:C,A71,'Grundlage Swiss DRG KVG'!I:I)&gt;0,SUMIF('Grundlage Swiss DRG KVG'!C:C,A71,'Grundlage Swiss DRG KVG'!I:I),"")</f>
        <v>5622.0045</v>
      </c>
      <c r="E71" s="268">
        <f>IF(SUMIF('Grundlage Swiss DRG KVG'!C:C,A71,'Grundlage Swiss DRG KVG'!J:J)&gt;0,SUMIF('Grundlage Swiss DRG KVG'!C:C,A71,'Grundlage Swiss DRG KVG'!J:J),"")</f>
        <v>6733</v>
      </c>
      <c r="F71" s="269">
        <f>IF(SUMIF('Grundlage Swiss DRG KVG'!C:C,A71,'Grundlage Swiss DRG KVG'!Z:Z)&gt;0,SUMIF('Grundlage Swiss DRG KVG'!C:C,A71,'Grundlage Swiss DRG KVG'!Z:Z),"")</f>
        <v>10246.596925010999</v>
      </c>
      <c r="G71" s="269">
        <f>IF(SUMIF('Grundlage Swiss DRG KVG'!C:C,A71,'Grundlage Swiss DRG KVG'!K:K)&gt;0,SUMIF('Grundlage Swiss DRG KVG'!C:C,A71,'Grundlage Swiss DRG KVG'!K:K),"")</f>
        <v>12347.663546356</v>
      </c>
      <c r="H71" s="269">
        <f>IF(SUMIF('Grundlage Swiss DRG KVG'!C:C,A71,'Grundlage Swiss DRG KVG'!L:L)&gt;0,SUMIF('Grundlage Swiss DRG KVG'!C:C,A71,'Grundlage Swiss DRG KVG'!L:L),"")</f>
        <v>11784.260144272999</v>
      </c>
      <c r="L71" s="267">
        <f t="shared" si="1"/>
        <v>57606414.022097997</v>
      </c>
      <c r="M71" s="267">
        <f t="shared" si="0"/>
        <v>69418620.022099391</v>
      </c>
      <c r="N71" s="267">
        <f t="shared" si="2"/>
        <v>66251163.560273454</v>
      </c>
      <c r="P71" s="23">
        <f t="shared" si="3"/>
        <v>5622.0045</v>
      </c>
      <c r="Q71" s="23">
        <f t="shared" si="4"/>
        <v>5622.0045</v>
      </c>
      <c r="R71" s="23">
        <f t="shared" si="5"/>
        <v>5622.0045</v>
      </c>
      <c r="U71" s="23">
        <f t="shared" si="8"/>
        <v>59</v>
      </c>
      <c r="V71" s="39">
        <f t="shared" si="9"/>
        <v>11784.260144272999</v>
      </c>
      <c r="W71" s="39">
        <f t="shared" si="6"/>
        <v>10744.759888767127</v>
      </c>
      <c r="X71" s="39">
        <f t="shared" si="7"/>
        <v>10360.014021257</v>
      </c>
      <c r="Y71" s="23">
        <v>10362</v>
      </c>
    </row>
    <row r="72" spans="1:25" x14ac:dyDescent="0.2">
      <c r="A72" s="252" t="s">
        <v>32</v>
      </c>
      <c r="B72" s="265" t="s">
        <v>33</v>
      </c>
      <c r="C72" s="265" t="s">
        <v>34</v>
      </c>
      <c r="D72" s="268">
        <f>IF(SUMIF('Grundlage Swiss DRG KVG'!C:C,A72,'Grundlage Swiss DRG KVG'!I:I)&gt;0,SUMIF('Grundlage Swiss DRG KVG'!C:C,A72,'Grundlage Swiss DRG KVG'!I:I),"")</f>
        <v>720.1671</v>
      </c>
      <c r="E72" s="268">
        <f>IF(SUMIF('Grundlage Swiss DRG KVG'!C:C,A72,'Grundlage Swiss DRG KVG'!J:J)&gt;0,SUMIF('Grundlage Swiss DRG KVG'!C:C,A72,'Grundlage Swiss DRG KVG'!J:J),"")</f>
        <v>933</v>
      </c>
      <c r="F72" s="269">
        <f>IF(SUMIF('Grundlage Swiss DRG KVG'!C:C,A72,'Grundlage Swiss DRG KVG'!Z:Z)&gt;0,SUMIF('Grundlage Swiss DRG KVG'!C:C,A72,'Grundlage Swiss DRG KVG'!Z:Z),"")</f>
        <v>10101.658093872</v>
      </c>
      <c r="G72" s="269">
        <f>IF(SUMIF('Grundlage Swiss DRG KVG'!C:C,A72,'Grundlage Swiss DRG KVG'!K:K)&gt;0,SUMIF('Grundlage Swiss DRG KVG'!C:C,A72,'Grundlage Swiss DRG KVG'!K:K),"")</f>
        <v>12422.279488546001</v>
      </c>
      <c r="H72" s="269">
        <f>IF(SUMIF('Grundlage Swiss DRG KVG'!C:C,A72,'Grundlage Swiss DRG KVG'!L:L)&gt;0,SUMIF('Grundlage Swiss DRG KVG'!C:C,A72,'Grundlage Swiss DRG KVG'!L:L),"")</f>
        <v>12010.601253131001</v>
      </c>
      <c r="L72" s="267">
        <f t="shared" si="1"/>
        <v>7274881.8146553263</v>
      </c>
      <c r="M72" s="267">
        <f t="shared" si="0"/>
        <v>8946116.9946556557</v>
      </c>
      <c r="N72" s="267">
        <f t="shared" si="2"/>
        <v>8649639.8737237193</v>
      </c>
      <c r="P72" s="23">
        <f t="shared" si="3"/>
        <v>720.1671</v>
      </c>
      <c r="Q72" s="23">
        <f t="shared" si="4"/>
        <v>720.1671</v>
      </c>
      <c r="R72" s="23">
        <f t="shared" si="5"/>
        <v>720.1671</v>
      </c>
      <c r="U72" s="23">
        <f t="shared" si="8"/>
        <v>60</v>
      </c>
      <c r="V72" s="39">
        <f t="shared" si="9"/>
        <v>12010.601253131001</v>
      </c>
      <c r="W72" s="39">
        <f t="shared" si="6"/>
        <v>10744.759888767127</v>
      </c>
      <c r="X72" s="39">
        <f t="shared" si="7"/>
        <v>10360.014021257</v>
      </c>
      <c r="Y72" s="23">
        <v>10362</v>
      </c>
    </row>
    <row r="73" spans="1:25" x14ac:dyDescent="0.2">
      <c r="A73" s="265" t="s">
        <v>208</v>
      </c>
      <c r="B73" s="265" t="s">
        <v>209</v>
      </c>
      <c r="C73" s="265" t="s">
        <v>34</v>
      </c>
      <c r="D73" s="268">
        <f>IF(SUMIF('Grundlage Swiss DRG KVG'!C:C,A73,'Grundlage Swiss DRG KVG'!I:I)&gt;0,SUMIF('Grundlage Swiss DRG KVG'!C:C,A73,'Grundlage Swiss DRG KVG'!I:I),"")</f>
        <v>1265.4100000000001</v>
      </c>
      <c r="E73" s="268">
        <f>IF(SUMIF('Grundlage Swiss DRG KVG'!C:C,A73,'Grundlage Swiss DRG KVG'!J:J)&gt;0,SUMIF('Grundlage Swiss DRG KVG'!C:C,A73,'Grundlage Swiss DRG KVG'!J:J),"")</f>
        <v>1585</v>
      </c>
      <c r="F73" s="269">
        <f>IF(SUMIF('Grundlage Swiss DRG KVG'!C:C,A73,'Grundlage Swiss DRG KVG'!Z:Z)&gt;0,SUMIF('Grundlage Swiss DRG KVG'!C:C,A73,'Grundlage Swiss DRG KVG'!Z:Z),"")</f>
        <v>11032.152457100001</v>
      </c>
      <c r="G73" s="269">
        <f>IF(SUMIF('Grundlage Swiss DRG KVG'!C:C,A73,'Grundlage Swiss DRG KVG'!K:K)&gt;0,SUMIF('Grundlage Swiss DRG KVG'!C:C,A73,'Grundlage Swiss DRG KVG'!K:K),"")</f>
        <v>12736.494899470999</v>
      </c>
      <c r="H73" s="269">
        <f>IF(SUMIF('Grundlage Swiss DRG KVG'!C:C,A73,'Grundlage Swiss DRG KVG'!L:L)&gt;0,SUMIF('Grundlage Swiss DRG KVG'!C:C,A73,'Grundlage Swiss DRG KVG'!L:L),"")</f>
        <v>12189.947954212001</v>
      </c>
      <c r="L73" s="267">
        <f t="shared" si="1"/>
        <v>13960196.040738912</v>
      </c>
      <c r="M73" s="267">
        <f t="shared" si="0"/>
        <v>16116888.010739598</v>
      </c>
      <c r="N73" s="267">
        <f t="shared" si="2"/>
        <v>15425282.04073941</v>
      </c>
      <c r="P73" s="23">
        <f t="shared" si="3"/>
        <v>1265.4100000000001</v>
      </c>
      <c r="Q73" s="23">
        <f t="shared" si="4"/>
        <v>1265.4100000000001</v>
      </c>
      <c r="R73" s="23">
        <f t="shared" si="5"/>
        <v>1265.4100000000001</v>
      </c>
      <c r="U73" s="23">
        <f t="shared" si="8"/>
        <v>61</v>
      </c>
      <c r="V73" s="39">
        <f t="shared" si="9"/>
        <v>12189.947954212001</v>
      </c>
      <c r="W73" s="39">
        <f t="shared" si="6"/>
        <v>10744.759888767127</v>
      </c>
      <c r="X73" s="39">
        <f t="shared" si="7"/>
        <v>10360.014021257</v>
      </c>
      <c r="Y73" s="23">
        <v>10362</v>
      </c>
    </row>
    <row r="74" spans="1:25" x14ac:dyDescent="0.2">
      <c r="A74" s="265" t="s">
        <v>317</v>
      </c>
      <c r="B74" s="265" t="s">
        <v>317</v>
      </c>
      <c r="C74" s="265" t="s">
        <v>34</v>
      </c>
      <c r="D74" s="268">
        <f>IF(SUMIF('Grundlage Swiss DRG KVG'!C:C,A74,'Grundlage Swiss DRG KVG'!I:I)&gt;0,SUMIF('Grundlage Swiss DRG KVG'!C:C,A74,'Grundlage Swiss DRG KVG'!I:I),"")</f>
        <v>363.92649999999998</v>
      </c>
      <c r="E74" s="268">
        <f>IF(SUMIF('Grundlage Swiss DRG KVG'!C:C,A74,'Grundlage Swiss DRG KVG'!J:J)&gt;0,SUMIF('Grundlage Swiss DRG KVG'!C:C,A74,'Grundlage Swiss DRG KVG'!J:J),"")</f>
        <v>516</v>
      </c>
      <c r="F74" s="269">
        <f>IF(SUMIF('Grundlage Swiss DRG KVG'!C:C,A74,'Grundlage Swiss DRG KVG'!Z:Z)&gt;0,SUMIF('Grundlage Swiss DRG KVG'!C:C,A74,'Grundlage Swiss DRG KVG'!Z:Z),"")</f>
        <v>10469.180772649999</v>
      </c>
      <c r="G74" s="269">
        <f>IF(SUMIF('Grundlage Swiss DRG KVG'!C:C,A74,'Grundlage Swiss DRG KVG'!K:K)&gt;0,SUMIF('Grundlage Swiss DRG KVG'!C:C,A74,'Grundlage Swiss DRG KVG'!K:K),"")</f>
        <v>12712.156400971</v>
      </c>
      <c r="H74" s="269">
        <f>IF(SUMIF('Grundlage Swiss DRG KVG'!C:C,A74,'Grundlage Swiss DRG KVG'!L:L)&gt;0,SUMIF('Grundlage Swiss DRG KVG'!C:C,A74,'Grundlage Swiss DRG KVG'!L:L),"")</f>
        <v>12255.452725916</v>
      </c>
      <c r="L74" s="267">
        <f t="shared" si="1"/>
        <v>3810012.3164578099</v>
      </c>
      <c r="M74" s="267">
        <f t="shared" si="0"/>
        <v>4626290.5864579724</v>
      </c>
      <c r="N74" s="267">
        <f t="shared" si="2"/>
        <v>4460084.016458069</v>
      </c>
      <c r="P74" s="23">
        <f t="shared" si="3"/>
        <v>363.92649999999998</v>
      </c>
      <c r="Q74" s="23">
        <f t="shared" si="4"/>
        <v>363.92649999999998</v>
      </c>
      <c r="R74" s="23">
        <f t="shared" si="5"/>
        <v>363.92649999999998</v>
      </c>
      <c r="U74" s="23">
        <f t="shared" si="8"/>
        <v>62</v>
      </c>
      <c r="V74" s="39">
        <f t="shared" si="9"/>
        <v>12255.452725916</v>
      </c>
      <c r="W74" s="39">
        <f t="shared" si="6"/>
        <v>10744.759888767127</v>
      </c>
      <c r="X74" s="39">
        <f t="shared" si="7"/>
        <v>10360.014021257</v>
      </c>
      <c r="Y74" s="23">
        <v>10362</v>
      </c>
    </row>
    <row r="75" spans="1:25" x14ac:dyDescent="0.2">
      <c r="A75" s="265" t="s">
        <v>214</v>
      </c>
      <c r="B75" s="265" t="s">
        <v>215</v>
      </c>
      <c r="C75" s="265" t="s">
        <v>34</v>
      </c>
      <c r="D75" s="268">
        <f>IF(SUMIF('Grundlage Swiss DRG KVG'!C:C,A75,'Grundlage Swiss DRG KVG'!I:I)&gt;0,SUMIF('Grundlage Swiss DRG KVG'!C:C,A75,'Grundlage Swiss DRG KVG'!I:I),"")</f>
        <v>2018.07</v>
      </c>
      <c r="E75" s="268">
        <f>IF(SUMIF('Grundlage Swiss DRG KVG'!C:C,A75,'Grundlage Swiss DRG KVG'!J:J)&gt;0,SUMIF('Grundlage Swiss DRG KVG'!C:C,A75,'Grundlage Swiss DRG KVG'!J:J),"")</f>
        <v>2590</v>
      </c>
      <c r="F75" s="269">
        <f>IF(SUMIF('Grundlage Swiss DRG KVG'!C:C,A75,'Grundlage Swiss DRG KVG'!Z:Z)&gt;0,SUMIF('Grundlage Swiss DRG KVG'!C:C,A75,'Grundlage Swiss DRG KVG'!Z:Z),"")</f>
        <v>11080.986474328</v>
      </c>
      <c r="G75" s="269">
        <f>IF(SUMIF('Grundlage Swiss DRG KVG'!C:C,A75,'Grundlage Swiss DRG KVG'!K:K)&gt;0,SUMIF('Grundlage Swiss DRG KVG'!C:C,A75,'Grundlage Swiss DRG KVG'!K:K),"")</f>
        <v>13429.489400390999</v>
      </c>
      <c r="H75" s="269">
        <f>IF(SUMIF('Grundlage Swiss DRG KVG'!C:C,A75,'Grundlage Swiss DRG KVG'!L:L)&gt;0,SUMIF('Grundlage Swiss DRG KVG'!C:C,A75,'Grundlage Swiss DRG KVG'!L:L),"")</f>
        <v>12535.911764332999</v>
      </c>
      <c r="L75" s="267">
        <f t="shared" si="1"/>
        <v>22362206.374247104</v>
      </c>
      <c r="M75" s="267">
        <f t="shared" si="0"/>
        <v>27101649.674247064</v>
      </c>
      <c r="N75" s="267">
        <f t="shared" si="2"/>
        <v>25298347.454247493</v>
      </c>
      <c r="P75" s="23">
        <f t="shared" si="3"/>
        <v>2018.07</v>
      </c>
      <c r="Q75" s="23">
        <f t="shared" si="4"/>
        <v>2018.07</v>
      </c>
      <c r="R75" s="23">
        <f t="shared" si="5"/>
        <v>2018.07</v>
      </c>
      <c r="U75" s="23">
        <f t="shared" si="8"/>
        <v>63</v>
      </c>
      <c r="V75" s="39">
        <f t="shared" si="9"/>
        <v>12535.911764332999</v>
      </c>
      <c r="W75" s="39">
        <f t="shared" si="6"/>
        <v>10744.759888767127</v>
      </c>
      <c r="X75" s="39">
        <f t="shared" si="7"/>
        <v>10360.014021257</v>
      </c>
      <c r="Y75" s="23">
        <v>10362</v>
      </c>
    </row>
    <row r="76" spans="1:25" x14ac:dyDescent="0.2">
      <c r="A76" s="265" t="s">
        <v>37</v>
      </c>
      <c r="B76" s="265" t="s">
        <v>38</v>
      </c>
      <c r="C76" s="265" t="s">
        <v>34</v>
      </c>
      <c r="D76" s="268">
        <f>IF(SUMIF('Grundlage Swiss DRG KVG'!C:C,A76,'Grundlage Swiss DRG KVG'!I:I)&gt;0,SUMIF('Grundlage Swiss DRG KVG'!C:C,A76,'Grundlage Swiss DRG KVG'!I:I),"")</f>
        <v>1359.16</v>
      </c>
      <c r="E76" s="268">
        <f>IF(SUMIF('Grundlage Swiss DRG KVG'!C:C,A76,'Grundlage Swiss DRG KVG'!J:J)&gt;0,SUMIF('Grundlage Swiss DRG KVG'!C:C,A76,'Grundlage Swiss DRG KVG'!J:J),"")</f>
        <v>1782</v>
      </c>
      <c r="F76" s="269">
        <f>IF(SUMIF('Grundlage Swiss DRG KVG'!C:C,A76,'Grundlage Swiss DRG KVG'!Z:Z)&gt;0,SUMIF('Grundlage Swiss DRG KVG'!C:C,A76,'Grundlage Swiss DRG KVG'!Z:Z),"")</f>
        <v>11409.146979281</v>
      </c>
      <c r="G76" s="269">
        <f>IF(SUMIF('Grundlage Swiss DRG KVG'!C:C,A76,'Grundlage Swiss DRG KVG'!K:K)&gt;0,SUMIF('Grundlage Swiss DRG KVG'!C:C,A76,'Grundlage Swiss DRG KVG'!K:K),"")</f>
        <v>12985.079172694999</v>
      </c>
      <c r="H76" s="269">
        <f>IF(SUMIF('Grundlage Swiss DRG KVG'!C:C,A76,'Grundlage Swiss DRG KVG'!L:L)&gt;0,SUMIF('Grundlage Swiss DRG KVG'!C:C,A76,'Grundlage Swiss DRG KVG'!L:L),"")</f>
        <v>12626.289184761001</v>
      </c>
      <c r="L76" s="267">
        <f t="shared" si="1"/>
        <v>15506856.208359566</v>
      </c>
      <c r="M76" s="267">
        <f t="shared" si="0"/>
        <v>17648800.208360136</v>
      </c>
      <c r="N76" s="267">
        <f t="shared" si="2"/>
        <v>17161147.208359763</v>
      </c>
      <c r="P76" s="23">
        <f t="shared" si="3"/>
        <v>1359.16</v>
      </c>
      <c r="Q76" s="23">
        <f t="shared" si="4"/>
        <v>1359.16</v>
      </c>
      <c r="R76" s="23">
        <f t="shared" si="5"/>
        <v>1359.16</v>
      </c>
      <c r="U76" s="23">
        <f t="shared" si="8"/>
        <v>64</v>
      </c>
      <c r="V76" s="39">
        <f t="shared" si="9"/>
        <v>12626.289184761001</v>
      </c>
      <c r="W76" s="39">
        <f t="shared" si="6"/>
        <v>10744.759888767127</v>
      </c>
      <c r="X76" s="39">
        <f t="shared" si="7"/>
        <v>10360.014021257</v>
      </c>
      <c r="Y76" s="23">
        <v>10362</v>
      </c>
    </row>
    <row r="77" spans="1:25" x14ac:dyDescent="0.2">
      <c r="A77" s="265" t="s">
        <v>772</v>
      </c>
      <c r="B77" s="265" t="s">
        <v>87</v>
      </c>
      <c r="C77" s="265" t="s">
        <v>88</v>
      </c>
      <c r="D77" s="268">
        <f>IF(SUMIF('Grundlage Swiss DRG KVG'!C:C,A77,'Grundlage Swiss DRG KVG'!I:I)&gt;0,SUMIF('Grundlage Swiss DRG KVG'!C:C,A77,'Grundlage Swiss DRG KVG'!I:I),"")</f>
        <v>13390.6839</v>
      </c>
      <c r="E77" s="268">
        <f>IF(SUMIF('Grundlage Swiss DRG KVG'!C:C,A77,'Grundlage Swiss DRG KVG'!J:J)&gt;0,SUMIF('Grundlage Swiss DRG KVG'!C:C,A77,'Grundlage Swiss DRG KVG'!J:J),"")</f>
        <v>15184</v>
      </c>
      <c r="F77" s="269">
        <f>IF(SUMIF('Grundlage Swiss DRG KVG'!C:C,A77,'Grundlage Swiss DRG KVG'!Z:Z)&gt;0,SUMIF('Grundlage Swiss DRG KVG'!C:C,A77,'Grundlage Swiss DRG KVG'!Z:Z),"")</f>
        <v>11538.962274602</v>
      </c>
      <c r="G77" s="269" t="str">
        <f>IF(SUMIF('Grundlage Swiss DRG KVG'!C:C,A77,'Grundlage Swiss DRG KVG'!K:K)&gt;0,SUMIF('Grundlage Swiss DRG KVG'!C:C,A77,'Grundlage Swiss DRG KVG'!K:K),"")</f>
        <v/>
      </c>
      <c r="H77" s="269">
        <f>IF(SUMIF('Grundlage Swiss DRG KVG'!C:C,A77,'Grundlage Swiss DRG KVG'!L:L)&gt;0,SUMIF('Grundlage Swiss DRG KVG'!C:C,A77,'Grundlage Swiss DRG KVG'!L:L),"")</f>
        <v>12636.717558034999</v>
      </c>
      <c r="L77" s="267">
        <f t="shared" si="1"/>
        <v>154514596.35322037</v>
      </c>
      <c r="M77" s="267"/>
      <c r="N77" s="267">
        <f t="shared" si="2"/>
        <v>169214290.35322657</v>
      </c>
      <c r="P77" s="23">
        <f t="shared" si="3"/>
        <v>13390.6839</v>
      </c>
      <c r="R77" s="23">
        <f t="shared" si="5"/>
        <v>13390.6839</v>
      </c>
      <c r="U77" s="23">
        <f t="shared" si="8"/>
        <v>65</v>
      </c>
      <c r="V77" s="39">
        <f t="shared" si="9"/>
        <v>12636.717558034999</v>
      </c>
      <c r="W77" s="39">
        <f t="shared" si="6"/>
        <v>10744.759888767127</v>
      </c>
      <c r="X77" s="39">
        <f t="shared" si="7"/>
        <v>10360.014021257</v>
      </c>
      <c r="Y77" s="23">
        <v>10362</v>
      </c>
    </row>
    <row r="78" spans="1:25" x14ac:dyDescent="0.2">
      <c r="A78" s="265" t="s">
        <v>763</v>
      </c>
      <c r="B78" s="265" t="s">
        <v>73</v>
      </c>
      <c r="C78" s="265" t="s">
        <v>74</v>
      </c>
      <c r="D78" s="268">
        <f>IF(SUMIF('Grundlage Swiss DRG KVG'!C:C,A78,'Grundlage Swiss DRG KVG'!I:I)&gt;0,SUMIF('Grundlage Swiss DRG KVG'!C:C,A78,'Grundlage Swiss DRG KVG'!I:I),"")</f>
        <v>17856.163</v>
      </c>
      <c r="E78" s="268">
        <f>IF(SUMIF('Grundlage Swiss DRG KVG'!C:C,A78,'Grundlage Swiss DRG KVG'!J:J)&gt;0,SUMIF('Grundlage Swiss DRG KVG'!C:C,A78,'Grundlage Swiss DRG KVG'!J:J),"")</f>
        <v>16597</v>
      </c>
      <c r="F78" s="269">
        <f>IF(SUMIF('Grundlage Swiss DRG KVG'!C:C,A78,'Grundlage Swiss DRG KVG'!Z:Z)&gt;0,SUMIF('Grundlage Swiss DRG KVG'!C:C,A78,'Grundlage Swiss DRG KVG'!Z:Z),"")</f>
        <v>11989.362162001</v>
      </c>
      <c r="G78" s="269" t="str">
        <f>IF(SUMIF('Grundlage Swiss DRG KVG'!C:C,A78,'Grundlage Swiss DRG KVG'!K:K)&gt;0,SUMIF('Grundlage Swiss DRG KVG'!C:C,A78,'Grundlage Swiss DRG KVG'!K:K),"")</f>
        <v/>
      </c>
      <c r="H78" s="269">
        <f>IF(SUMIF('Grundlage Swiss DRG KVG'!C:C,A78,'Grundlage Swiss DRG KVG'!L:L)&gt;0,SUMIF('Grundlage Swiss DRG KVG'!C:C,A78,'Grundlage Swiss DRG KVG'!L:L),"")</f>
        <v>12663.484078899</v>
      </c>
      <c r="L78" s="267">
        <f t="shared" ref="L78:L90" si="10">F78*D78</f>
        <v>214084005.03072226</v>
      </c>
      <c r="M78" s="267"/>
      <c r="N78" s="267">
        <f>H78*D78</f>
        <v>226121235.86072543</v>
      </c>
      <c r="P78" s="23">
        <f t="shared" ref="P78:P90" si="11">IF(L78&gt;0,D78)</f>
        <v>17856.163</v>
      </c>
      <c r="R78" s="23">
        <f>IF(N78&gt;0,D78)</f>
        <v>17856.163</v>
      </c>
      <c r="U78" s="23">
        <f t="shared" si="8"/>
        <v>66</v>
      </c>
      <c r="V78" s="39">
        <f t="shared" si="9"/>
        <v>12663.484078899</v>
      </c>
      <c r="W78" s="39">
        <f t="shared" ref="W78:W81" si="12">AVERAGE(V$13:V$81)</f>
        <v>10744.759888767127</v>
      </c>
      <c r="X78" s="39">
        <f t="shared" ref="X78:X81" si="13">MEDIAN(V$13:V$81)</f>
        <v>10360.014021257</v>
      </c>
      <c r="Y78" s="23">
        <v>10362</v>
      </c>
    </row>
    <row r="79" spans="1:25" x14ac:dyDescent="0.2">
      <c r="A79" s="265" t="s">
        <v>826</v>
      </c>
      <c r="B79" s="265" t="s">
        <v>250</v>
      </c>
      <c r="C79" s="265" t="s">
        <v>169</v>
      </c>
      <c r="D79" s="268">
        <f>IF(SUMIF('Grundlage Swiss DRG KVG'!C:C,A79,'Grundlage Swiss DRG KVG'!I:I)&gt;0,SUMIF('Grundlage Swiss DRG KVG'!C:C,A79,'Grundlage Swiss DRG KVG'!I:I),"")</f>
        <v>497.17860000000002</v>
      </c>
      <c r="E79" s="268">
        <f>IF(SUMIF('Grundlage Swiss DRG KVG'!C:C,A79,'Grundlage Swiss DRG KVG'!J:J)&gt;0,SUMIF('Grundlage Swiss DRG KVG'!C:C,A79,'Grundlage Swiss DRG KVG'!J:J),"")</f>
        <v>139</v>
      </c>
      <c r="F79" s="269">
        <f>IF(SUMIF('Grundlage Swiss DRG KVG'!C:C,A79,'Grundlage Swiss DRG KVG'!Z:Z)&gt;0,SUMIF('Grundlage Swiss DRG KVG'!C:C,A79,'Grundlage Swiss DRG KVG'!Z:Z),"")</f>
        <v>13812.069762243</v>
      </c>
      <c r="G79" s="269">
        <f>IF(SUMIF('Grundlage Swiss DRG KVG'!C:C,A79,'Grundlage Swiss DRG KVG'!K:K)&gt;0,SUMIF('Grundlage Swiss DRG KVG'!C:C,A79,'Grundlage Swiss DRG KVG'!K:K),"")</f>
        <v>15396.304668224</v>
      </c>
      <c r="H79" s="269">
        <f>IF(SUMIF('Grundlage Swiss DRG KVG'!C:C,A79,'Grundlage Swiss DRG KVG'!L:L)&gt;0,SUMIF('Grundlage Swiss DRG KVG'!C:C,A79,'Grundlage Swiss DRG KVG'!L:L),"")</f>
        <v>15147.210742478001</v>
      </c>
      <c r="L79" s="267">
        <f t="shared" si="10"/>
        <v>6867065.5074943081</v>
      </c>
      <c r="M79" s="267">
        <f t="shared" ref="M79:M90" si="14">G79*D79</f>
        <v>7654713.2001210731</v>
      </c>
      <c r="N79" s="267">
        <f>H79*D79</f>
        <v>7530869.030850173</v>
      </c>
      <c r="P79" s="23">
        <f t="shared" si="11"/>
        <v>497.17860000000002</v>
      </c>
      <c r="Q79" s="23">
        <f t="shared" ref="Q79:Q90" si="15">IF(M79&gt;0,D79)</f>
        <v>497.17860000000002</v>
      </c>
      <c r="R79" s="23">
        <f>IF(N79&gt;0,D79)</f>
        <v>497.17860000000002</v>
      </c>
      <c r="U79" s="23">
        <f>U78+1</f>
        <v>67</v>
      </c>
      <c r="V79" s="39">
        <f>H79</f>
        <v>15147.210742478001</v>
      </c>
      <c r="W79" s="39">
        <f t="shared" si="12"/>
        <v>10744.759888767127</v>
      </c>
      <c r="X79" s="39">
        <f t="shared" si="13"/>
        <v>10360.014021257</v>
      </c>
      <c r="Y79" s="23">
        <v>10362</v>
      </c>
    </row>
    <row r="80" spans="1:25" x14ac:dyDescent="0.2">
      <c r="A80" s="265" t="s">
        <v>180</v>
      </c>
      <c r="B80" s="265" t="s">
        <v>181</v>
      </c>
      <c r="C80" s="265" t="s">
        <v>34</v>
      </c>
      <c r="D80" s="268">
        <f>IF(SUMIF('Grundlage Swiss DRG KVG'!C:C,A80,'Grundlage Swiss DRG KVG'!I:I)&gt;0,SUMIF('Grundlage Swiss DRG KVG'!C:C,A80,'Grundlage Swiss DRG KVG'!I:I),"")</f>
        <v>47.974600000000002</v>
      </c>
      <c r="E80" s="268">
        <f>IF(SUMIF('Grundlage Swiss DRG KVG'!C:C,A80,'Grundlage Swiss DRG KVG'!J:J)&gt;0,SUMIF('Grundlage Swiss DRG KVG'!C:C,A80,'Grundlage Swiss DRG KVG'!J:J),"")</f>
        <v>46</v>
      </c>
      <c r="F80" s="269">
        <f>IF(SUMIF('Grundlage Swiss DRG KVG'!C:C,A80,'Grundlage Swiss DRG KVG'!Z:Z)&gt;0,SUMIF('Grundlage Swiss DRG KVG'!C:C,A80,'Grundlage Swiss DRG KVG'!Z:Z),"")</f>
        <v>14561.165211623</v>
      </c>
      <c r="G80" s="269">
        <f>IF(SUMIF('Grundlage Swiss DRG KVG'!C:C,A80,'Grundlage Swiss DRG KVG'!K:K)&gt;0,SUMIF('Grundlage Swiss DRG KVG'!C:C,A80,'Grundlage Swiss DRG KVG'!K:K),"")</f>
        <v>16449.062765744999</v>
      </c>
      <c r="H80" s="269">
        <f>IF(SUMIF('Grundlage Swiss DRG KVG'!C:C,A80,'Grundlage Swiss DRG KVG'!L:L)&gt;0,SUMIF('Grundlage Swiss DRG KVG'!C:C,A80,'Grundlage Swiss DRG KVG'!L:L),"")</f>
        <v>16080.703675727</v>
      </c>
      <c r="L80" s="267">
        <f t="shared" si="10"/>
        <v>698566.07656152884</v>
      </c>
      <c r="M80" s="267">
        <f t="shared" si="14"/>
        <v>789137.2065615101</v>
      </c>
      <c r="N80" s="267">
        <f>H80*D80</f>
        <v>771465.32656153257</v>
      </c>
      <c r="P80" s="23">
        <f t="shared" si="11"/>
        <v>47.974600000000002</v>
      </c>
      <c r="Q80" s="23">
        <f t="shared" si="15"/>
        <v>47.974600000000002</v>
      </c>
      <c r="R80" s="23">
        <f>IF(N80&gt;0,D80)</f>
        <v>47.974600000000002</v>
      </c>
      <c r="U80" s="23">
        <f>U79+1</f>
        <v>68</v>
      </c>
      <c r="V80" s="39">
        <f>H80</f>
        <v>16080.703675727</v>
      </c>
      <c r="W80" s="39">
        <f t="shared" si="12"/>
        <v>10744.759888767127</v>
      </c>
      <c r="X80" s="39">
        <f t="shared" si="13"/>
        <v>10360.014021257</v>
      </c>
      <c r="Y80" s="23">
        <v>10362</v>
      </c>
    </row>
    <row r="81" spans="1:25" x14ac:dyDescent="0.2">
      <c r="A81" s="265" t="s">
        <v>320</v>
      </c>
      <c r="B81" s="265" t="s">
        <v>320</v>
      </c>
      <c r="C81" s="265" t="s">
        <v>34</v>
      </c>
      <c r="D81" s="268">
        <f>IF(SUMIF('Grundlage Swiss DRG KVG'!C:C,A81,'Grundlage Swiss DRG KVG'!I:I)&gt;0,SUMIF('Grundlage Swiss DRG KVG'!C:C,A81,'Grundlage Swiss DRG KVG'!I:I),"")</f>
        <v>75.819999999999993</v>
      </c>
      <c r="E81" s="268">
        <f>IF(SUMIF('Grundlage Swiss DRG KVG'!C:C,A81,'Grundlage Swiss DRG KVG'!J:J)&gt;0,SUMIF('Grundlage Swiss DRG KVG'!C:C,A81,'Grundlage Swiss DRG KVG'!J:J),"")</f>
        <v>128</v>
      </c>
      <c r="F81" s="269">
        <f>IF(SUMIF('Grundlage Swiss DRG KVG'!C:C,A81,'Grundlage Swiss DRG KVG'!Z:Z)&gt;0,SUMIF('Grundlage Swiss DRG KVG'!C:C,A81,'Grundlage Swiss DRG KVG'!Z:Z),"")</f>
        <v>14443.363918306</v>
      </c>
      <c r="G81" s="269">
        <f>IF(SUMIF('Grundlage Swiss DRG KVG'!C:C,A81,'Grundlage Swiss DRG KVG'!K:K)&gt;0,SUMIF('Grundlage Swiss DRG KVG'!C:C,A81,'Grundlage Swiss DRG KVG'!K:K),"")</f>
        <v>16836.525748956999</v>
      </c>
      <c r="H81" s="269">
        <f>IF(SUMIF('Grundlage Swiss DRG KVG'!C:C,A81,'Grundlage Swiss DRG KVG'!L:L)&gt;0,SUMIF('Grundlage Swiss DRG KVG'!C:C,A81,'Grundlage Swiss DRG KVG'!L:L),"")</f>
        <v>16681.211056264001</v>
      </c>
      <c r="L81" s="267">
        <f t="shared" si="10"/>
        <v>1095095.8522859609</v>
      </c>
      <c r="M81" s="267">
        <f t="shared" si="14"/>
        <v>1276545.3822859195</v>
      </c>
      <c r="N81" s="267">
        <f>H81*D81</f>
        <v>1264769.4222859365</v>
      </c>
      <c r="P81" s="23">
        <f t="shared" si="11"/>
        <v>75.819999999999993</v>
      </c>
      <c r="Q81" s="23">
        <f t="shared" si="15"/>
        <v>75.819999999999993</v>
      </c>
      <c r="R81" s="23">
        <f>IF(N81&gt;0,D81)</f>
        <v>75.819999999999993</v>
      </c>
      <c r="U81" s="23">
        <f>U80+1</f>
        <v>69</v>
      </c>
      <c r="V81" s="39">
        <f>H81</f>
        <v>16681.211056264001</v>
      </c>
      <c r="W81" s="39">
        <f t="shared" si="12"/>
        <v>10744.759888767127</v>
      </c>
      <c r="X81" s="39">
        <f t="shared" si="13"/>
        <v>10360.014021257</v>
      </c>
      <c r="Y81" s="23">
        <v>10362</v>
      </c>
    </row>
    <row r="82" spans="1:25" x14ac:dyDescent="0.2">
      <c r="A82" s="265" t="s">
        <v>265</v>
      </c>
      <c r="B82" s="265" t="s">
        <v>266</v>
      </c>
      <c r="C82" s="265" t="s">
        <v>55</v>
      </c>
      <c r="D82" s="268">
        <f>IF(SUMIF('Grundlage Swiss DRG KVG'!C:C,A82,'Grundlage Swiss DRG KVG'!I:I)&gt;0,SUMIF('Grundlage Swiss DRG KVG'!C:C,A82,'Grundlage Swiss DRG KVG'!I:I),"")</f>
        <v>13595.97</v>
      </c>
      <c r="E82" s="268">
        <f>IF(SUMIF('Grundlage Swiss DRG KVG'!C:C,A82,'Grundlage Swiss DRG KVG'!J:J)&gt;0,SUMIF('Grundlage Swiss DRG KVG'!C:C,A82,'Grundlage Swiss DRG KVG'!J:J),"")</f>
        <v>14454</v>
      </c>
      <c r="F82" s="269">
        <f>IF(SUMIF('Grundlage Swiss DRG KVG'!C:C,A82,'Grundlage Swiss DRG KVG'!Z:Z)&gt;0,SUMIF('Grundlage Swiss DRG KVG'!C:C,A82,'Grundlage Swiss DRG KVG'!Z:Z),"")</f>
        <v>9239.1566848744005</v>
      </c>
      <c r="G82" s="269">
        <f>IF(SUMIF('Grundlage Swiss DRG KVG'!C:C,A82,'Grundlage Swiss DRG KVG'!K:K)&gt;0,SUMIF('Grundlage Swiss DRG KVG'!C:C,A82,'Grundlage Swiss DRG KVG'!K:K),"")</f>
        <v>9976.9023550988004</v>
      </c>
      <c r="H82" s="269" t="str">
        <f>IF(SUMIF('Grundlage Swiss DRG KVG'!C:C,A82,'Grundlage Swiss DRG KVG'!L:L)&gt;0,SUMIF('Grundlage Swiss DRG KVG'!C:C,A82,'Grundlage Swiss DRG KVG'!L:L),"")</f>
        <v/>
      </c>
      <c r="L82" s="267">
        <f t="shared" si="10"/>
        <v>125615297.1128518</v>
      </c>
      <c r="M82" s="267">
        <f t="shared" si="14"/>
        <v>135645665.11285263</v>
      </c>
      <c r="N82" s="267"/>
      <c r="P82" s="23">
        <f t="shared" si="11"/>
        <v>13595.97</v>
      </c>
      <c r="Q82" s="23">
        <f t="shared" si="15"/>
        <v>13595.97</v>
      </c>
      <c r="V82" s="39" t="str">
        <f>H82</f>
        <v/>
      </c>
    </row>
    <row r="83" spans="1:25" x14ac:dyDescent="0.2">
      <c r="A83" s="265" t="s">
        <v>326</v>
      </c>
      <c r="B83" s="265" t="s">
        <v>326</v>
      </c>
      <c r="C83" s="265" t="s">
        <v>110</v>
      </c>
      <c r="D83" s="268">
        <f>IF(SUMIF('Grundlage Swiss DRG KVG'!C:C,A83,'Grundlage Swiss DRG KVG'!I:I)&gt;0,SUMIF('Grundlage Swiss DRG KVG'!C:C,A83,'Grundlage Swiss DRG KVG'!I:I),"")</f>
        <v>600.78660000000002</v>
      </c>
      <c r="E83" s="268">
        <f>IF(SUMIF('Grundlage Swiss DRG KVG'!C:C,A83,'Grundlage Swiss DRG KVG'!J:J)&gt;0,SUMIF('Grundlage Swiss DRG KVG'!C:C,A83,'Grundlage Swiss DRG KVG'!J:J),"")</f>
        <v>830</v>
      </c>
      <c r="F83" s="269">
        <f>IF(SUMIF('Grundlage Swiss DRG KVG'!C:C,A83,'Grundlage Swiss DRG KVG'!Z:Z)&gt;0,SUMIF('Grundlage Swiss DRG KVG'!C:C,A83,'Grundlage Swiss DRG KVG'!Z:Z),"")</f>
        <v>8854.2408558718998</v>
      </c>
      <c r="G83" s="269">
        <f>IF(SUMIF('Grundlage Swiss DRG KVG'!C:C,A83,'Grundlage Swiss DRG KVG'!K:K)&gt;0,SUMIF('Grundlage Swiss DRG KVG'!C:C,A83,'Grundlage Swiss DRG KVG'!K:K),"")</f>
        <v>10987.688905479001</v>
      </c>
      <c r="H83" s="269" t="str">
        <f>IF(SUMIF('Grundlage Swiss DRG KVG'!C:C,A83,'Grundlage Swiss DRG KVG'!L:L)&gt;0,SUMIF('Grundlage Swiss DRG KVG'!C:C,A83,'Grundlage Swiss DRG KVG'!L:L),"")</f>
        <v/>
      </c>
      <c r="L83" s="267">
        <f t="shared" si="10"/>
        <v>5319509.2593803685</v>
      </c>
      <c r="M83" s="267">
        <f t="shared" si="14"/>
        <v>6601256.2593804505</v>
      </c>
      <c r="N83" s="267"/>
      <c r="P83" s="23">
        <f t="shared" si="11"/>
        <v>600.78660000000002</v>
      </c>
      <c r="Q83" s="23">
        <f t="shared" si="15"/>
        <v>600.78660000000002</v>
      </c>
    </row>
    <row r="84" spans="1:25" x14ac:dyDescent="0.2">
      <c r="A84" s="265" t="s">
        <v>24</v>
      </c>
      <c r="B84" s="265" t="s">
        <v>25</v>
      </c>
      <c r="C84" s="265" t="s">
        <v>26</v>
      </c>
      <c r="D84" s="268">
        <f>IF(SUMIF('Grundlage Swiss DRG KVG'!C:C,A84,'Grundlage Swiss DRG KVG'!I:I)&gt;0,SUMIF('Grundlage Swiss DRG KVG'!C:C,A84,'Grundlage Swiss DRG KVG'!I:I),"")</f>
        <v>6380.9012000000002</v>
      </c>
      <c r="E84" s="268">
        <f>IF(SUMIF('Grundlage Swiss DRG KVG'!C:C,A84,'Grundlage Swiss DRG KVG'!J:J)&gt;0,SUMIF('Grundlage Swiss DRG KVG'!C:C,A84,'Grundlage Swiss DRG KVG'!J:J),"")</f>
        <v>6213</v>
      </c>
      <c r="F84" s="269">
        <f>IF(SUMIF('Grundlage Swiss DRG KVG'!C:C,A84,'Grundlage Swiss DRG KVG'!Z:Z)&gt;0,SUMIF('Grundlage Swiss DRG KVG'!C:C,A84,'Grundlage Swiss DRG KVG'!Z:Z),"")</f>
        <v>9056.6900407985995</v>
      </c>
      <c r="G84" s="269">
        <f>IF(SUMIF('Grundlage Swiss DRG KVG'!C:C,A84,'Grundlage Swiss DRG KVG'!K:K)&gt;0,SUMIF('Grundlage Swiss DRG KVG'!C:C,A84,'Grundlage Swiss DRG KVG'!K:K),"")</f>
        <v>9395.0563925609003</v>
      </c>
      <c r="H84" s="269" t="str">
        <f>IF(SUMIF('Grundlage Swiss DRG KVG'!C:C,A84,'Grundlage Swiss DRG KVG'!L:L)&gt;0,SUMIF('Grundlage Swiss DRG KVG'!C:C,A84,'Grundlage Swiss DRG KVG'!L:L),"")</f>
        <v/>
      </c>
      <c r="L84" s="267">
        <f t="shared" si="10"/>
        <v>57789844.349359833</v>
      </c>
      <c r="M84" s="267">
        <f t="shared" si="14"/>
        <v>59948926.609359525</v>
      </c>
      <c r="N84" s="267"/>
      <c r="P84" s="23">
        <f t="shared" si="11"/>
        <v>6380.9012000000002</v>
      </c>
      <c r="Q84" s="23">
        <f t="shared" si="15"/>
        <v>6380.9012000000002</v>
      </c>
    </row>
    <row r="85" spans="1:25" x14ac:dyDescent="0.2">
      <c r="A85" s="265" t="s">
        <v>29</v>
      </c>
      <c r="B85" s="265" t="s">
        <v>30</v>
      </c>
      <c r="C85" s="265" t="s">
        <v>26</v>
      </c>
      <c r="D85" s="268">
        <f>IF(SUMIF('Grundlage Swiss DRG KVG'!C:C,A85,'Grundlage Swiss DRG KVG'!I:I)&gt;0,SUMIF('Grundlage Swiss DRG KVG'!C:C,A85,'Grundlage Swiss DRG KVG'!I:I),"")</f>
        <v>2982.9072000000001</v>
      </c>
      <c r="E85" s="268">
        <f>IF(SUMIF('Grundlage Swiss DRG KVG'!C:C,A85,'Grundlage Swiss DRG KVG'!J:J)&gt;0,SUMIF('Grundlage Swiss DRG KVG'!C:C,A85,'Grundlage Swiss DRG KVG'!J:J),"")</f>
        <v>3417</v>
      </c>
      <c r="F85" s="269">
        <f>IF(SUMIF('Grundlage Swiss DRG KVG'!C:C,A85,'Grundlage Swiss DRG KVG'!Z:Z)&gt;0,SUMIF('Grundlage Swiss DRG KVG'!C:C,A85,'Grundlage Swiss DRG KVG'!Z:Z),"")</f>
        <v>8584.3605905596996</v>
      </c>
      <c r="G85" s="269">
        <f>IF(SUMIF('Grundlage Swiss DRG KVG'!C:C,A85,'Grundlage Swiss DRG KVG'!K:K)&gt;0,SUMIF('Grundlage Swiss DRG KVG'!C:C,A85,'Grundlage Swiss DRG KVG'!K:K),"")</f>
        <v>9142.3092153107009</v>
      </c>
      <c r="H85" s="269" t="str">
        <f>IF(SUMIF('Grundlage Swiss DRG KVG'!C:C,A85,'Grundlage Swiss DRG KVG'!L:L)&gt;0,SUMIF('Grundlage Swiss DRG KVG'!C:C,A85,'Grundlage Swiss DRG KVG'!L:L),"")</f>
        <v/>
      </c>
      <c r="L85" s="267">
        <f t="shared" si="10"/>
        <v>25606351.012976781</v>
      </c>
      <c r="M85" s="267">
        <f t="shared" si="14"/>
        <v>27270659.982976642</v>
      </c>
      <c r="N85" s="267"/>
      <c r="P85" s="23">
        <f t="shared" si="11"/>
        <v>2982.9072000000001</v>
      </c>
      <c r="Q85" s="23">
        <f t="shared" si="15"/>
        <v>2982.9072000000001</v>
      </c>
    </row>
    <row r="86" spans="1:25" x14ac:dyDescent="0.2">
      <c r="A86" s="265" t="s">
        <v>765</v>
      </c>
      <c r="B86" s="265" t="s">
        <v>80</v>
      </c>
      <c r="C86" s="265" t="s">
        <v>21</v>
      </c>
      <c r="D86" s="268">
        <f>IF(SUMIF('Grundlage Swiss DRG KVG'!C:C,A86,'Grundlage Swiss DRG KVG'!I:I)&gt;0,SUMIF('Grundlage Swiss DRG KVG'!C:C,A86,'Grundlage Swiss DRG KVG'!I:I),"")</f>
        <v>3977.3125</v>
      </c>
      <c r="E86" s="268">
        <f>IF(SUMIF('Grundlage Swiss DRG KVG'!C:C,A86,'Grundlage Swiss DRG KVG'!J:J)&gt;0,SUMIF('Grundlage Swiss DRG KVG'!C:C,A86,'Grundlage Swiss DRG KVG'!J:J),"")</f>
        <v>4998</v>
      </c>
      <c r="F86" s="269">
        <f>IF(SUMIF('Grundlage Swiss DRG KVG'!C:C,A86,'Grundlage Swiss DRG KVG'!Z:Z)&gt;0,SUMIF('Grundlage Swiss DRG KVG'!C:C,A86,'Grundlage Swiss DRG KVG'!Z:Z),"")</f>
        <v>9589.1038084458996</v>
      </c>
      <c r="G86" s="269">
        <f>IF(SUMIF('Grundlage Swiss DRG KVG'!C:C,A86,'Grundlage Swiss DRG KVG'!K:K)&gt;0,SUMIF('Grundlage Swiss DRG KVG'!C:C,A86,'Grundlage Swiss DRG KVG'!K:K),"")</f>
        <v>10594.094696136999</v>
      </c>
      <c r="H86" s="269" t="str">
        <f>IF(SUMIF('Grundlage Swiss DRG KVG'!C:C,A86,'Grundlage Swiss DRG KVG'!L:L)&gt;0,SUMIF('Grundlage Swiss DRG KVG'!C:C,A86,'Grundlage Swiss DRG KVG'!L:L),"")</f>
        <v/>
      </c>
      <c r="L86" s="267">
        <f t="shared" si="10"/>
        <v>38138862.441129483</v>
      </c>
      <c r="M86" s="267">
        <f t="shared" si="14"/>
        <v>42136025.261129387</v>
      </c>
      <c r="N86" s="267"/>
      <c r="P86" s="23">
        <f t="shared" si="11"/>
        <v>3977.3125</v>
      </c>
      <c r="Q86" s="23">
        <f t="shared" si="15"/>
        <v>3977.3125</v>
      </c>
    </row>
    <row r="87" spans="1:25" x14ac:dyDescent="0.2">
      <c r="A87" s="265" t="s">
        <v>766</v>
      </c>
      <c r="B87" s="265" t="s">
        <v>91</v>
      </c>
      <c r="C87" s="265" t="s">
        <v>21</v>
      </c>
      <c r="D87" s="268">
        <f>IF(SUMIF('Grundlage Swiss DRG KVG'!C:C,A87,'Grundlage Swiss DRG KVG'!I:I)&gt;0,SUMIF('Grundlage Swiss DRG KVG'!C:C,A87,'Grundlage Swiss DRG KVG'!I:I),"")</f>
        <v>14703.438</v>
      </c>
      <c r="E87" s="268">
        <f>IF(SUMIF('Grundlage Swiss DRG KVG'!C:C,A87,'Grundlage Swiss DRG KVG'!J:J)&gt;0,SUMIF('Grundlage Swiss DRG KVG'!C:C,A87,'Grundlage Swiss DRG KVG'!J:J),"")</f>
        <v>18182</v>
      </c>
      <c r="F87" s="269">
        <f>IF(SUMIF('Grundlage Swiss DRG KVG'!C:C,A87,'Grundlage Swiss DRG KVG'!Z:Z)&gt;0,SUMIF('Grundlage Swiss DRG KVG'!C:C,A87,'Grundlage Swiss DRG KVG'!Z:Z),"")</f>
        <v>10012.288584136</v>
      </c>
      <c r="G87" s="269">
        <f>IF(SUMIF('Grundlage Swiss DRG KVG'!C:C,A87,'Grundlage Swiss DRG KVG'!K:K)&gt;0,SUMIF('Grundlage Swiss DRG KVG'!C:C,A87,'Grundlage Swiss DRG KVG'!K:K),"")</f>
        <v>10595.94721962</v>
      </c>
      <c r="H87" s="269" t="str">
        <f>IF(SUMIF('Grundlage Swiss DRG KVG'!C:C,A87,'Grundlage Swiss DRG KVG'!L:L)&gt;0,SUMIF('Grundlage Swiss DRG KVG'!C:C,A87,'Grundlage Swiss DRG KVG'!L:L),"")</f>
        <v/>
      </c>
      <c r="L87" s="267">
        <f t="shared" si="10"/>
        <v>147215064.43495145</v>
      </c>
      <c r="M87" s="267">
        <f t="shared" si="14"/>
        <v>155796852.99495506</v>
      </c>
      <c r="N87" s="267"/>
      <c r="P87" s="23">
        <f t="shared" si="11"/>
        <v>14703.438</v>
      </c>
      <c r="Q87" s="23">
        <f t="shared" si="15"/>
        <v>14703.438</v>
      </c>
    </row>
    <row r="88" spans="1:25" x14ac:dyDescent="0.2">
      <c r="A88" s="265" t="s">
        <v>296</v>
      </c>
      <c r="B88" s="265" t="s">
        <v>297</v>
      </c>
      <c r="C88" s="265" t="s">
        <v>114</v>
      </c>
      <c r="D88" s="268">
        <f>IF(SUMIF('Grundlage Swiss DRG KVG'!C:C,A88,'Grundlage Swiss DRG KVG'!I:I)&gt;0,SUMIF('Grundlage Swiss DRG KVG'!C:C,A88,'Grundlage Swiss DRG KVG'!I:I),"")</f>
        <v>7832</v>
      </c>
      <c r="E88" s="268">
        <f>IF(SUMIF('Grundlage Swiss DRG KVG'!C:C,A88,'Grundlage Swiss DRG KVG'!J:J)&gt;0,SUMIF('Grundlage Swiss DRG KVG'!C:C,A88,'Grundlage Swiss DRG KVG'!J:J),"")</f>
        <v>9281</v>
      </c>
      <c r="F88" s="269">
        <f>IF(SUMIF('Grundlage Swiss DRG KVG'!C:C,A88,'Grundlage Swiss DRG KVG'!Z:Z)&gt;0,SUMIF('Grundlage Swiss DRG KVG'!C:C,A88,'Grundlage Swiss DRG KVG'!Z:Z),"")</f>
        <v>8788.5163398234999</v>
      </c>
      <c r="G88" s="269">
        <f>IF(SUMIF('Grundlage Swiss DRG KVG'!C:C,A88,'Grundlage Swiss DRG KVG'!K:K)&gt;0,SUMIF('Grundlage Swiss DRG KVG'!C:C,A88,'Grundlage Swiss DRG KVG'!K:K),"")</f>
        <v>10082.356193224001</v>
      </c>
      <c r="H88" s="269" t="str">
        <f>IF(SUMIF('Grundlage Swiss DRG KVG'!C:C,A88,'Grundlage Swiss DRG KVG'!L:L)&gt;0,SUMIF('Grundlage Swiss DRG KVG'!C:C,A88,'Grundlage Swiss DRG KVG'!L:L),"")</f>
        <v/>
      </c>
      <c r="L88" s="267">
        <f t="shared" si="10"/>
        <v>68831659.973497659</v>
      </c>
      <c r="M88" s="267">
        <f t="shared" si="14"/>
        <v>78965013.705330372</v>
      </c>
      <c r="N88" s="267"/>
      <c r="P88" s="23">
        <f t="shared" si="11"/>
        <v>7832</v>
      </c>
      <c r="Q88" s="23">
        <f t="shared" si="15"/>
        <v>7832</v>
      </c>
    </row>
    <row r="89" spans="1:25" x14ac:dyDescent="0.2">
      <c r="A89" s="257" t="s">
        <v>164</v>
      </c>
      <c r="B89" s="265" t="s">
        <v>165</v>
      </c>
      <c r="C89" s="265" t="s">
        <v>95</v>
      </c>
      <c r="D89" s="268">
        <f>IF(SUMIF('Grundlage Swiss DRG KVG'!C:C,A89,'Grundlage Swiss DRG KVG'!I:I)&gt;0,SUMIF('Grundlage Swiss DRG KVG'!C:C,A89,'Grundlage Swiss DRG KVG'!I:I),"")</f>
        <v>5053.3521000000001</v>
      </c>
      <c r="E89" s="268">
        <f>IF(SUMIF('Grundlage Swiss DRG KVG'!C:C,A89,'Grundlage Swiss DRG KVG'!J:J)&gt;0,SUMIF('Grundlage Swiss DRG KVG'!C:C,A89,'Grundlage Swiss DRG KVG'!J:J),"")</f>
        <v>4703</v>
      </c>
      <c r="F89" s="269">
        <f>IF(SUMIF('Grundlage Swiss DRG KVG'!C:C,A89,'Grundlage Swiss DRG KVG'!Z:Z)&gt;0,SUMIF('Grundlage Swiss DRG KVG'!C:C,A89,'Grundlage Swiss DRG KVG'!Z:Z),"")</f>
        <v>11041.436861773</v>
      </c>
      <c r="G89" s="269">
        <f>IF(SUMIF('Grundlage Swiss DRG KVG'!C:C,A89,'Grundlage Swiss DRG KVG'!K:K)&gt;0,SUMIF('Grundlage Swiss DRG KVG'!C:C,A89,'Grundlage Swiss DRG KVG'!K:K),"")</f>
        <v>12937.138220085</v>
      </c>
      <c r="H89" s="269" t="str">
        <f>IF(SUMIF('Grundlage Swiss DRG KVG'!C:C,A89,'Grundlage Swiss DRG KVG'!L:L)&gt;0,SUMIF('Grundlage Swiss DRG KVG'!C:C,A89,'Grundlage Swiss DRG KVG'!L:L),"")</f>
        <v/>
      </c>
      <c r="L89" s="267">
        <f t="shared" si="10"/>
        <v>55796268.152457997</v>
      </c>
      <c r="M89" s="267">
        <f t="shared" si="14"/>
        <v>65375914.592456803</v>
      </c>
      <c r="N89" s="267"/>
      <c r="P89" s="23">
        <f t="shared" si="11"/>
        <v>5053.3521000000001</v>
      </c>
      <c r="Q89" s="23">
        <f t="shared" si="15"/>
        <v>5053.3521000000001</v>
      </c>
    </row>
    <row r="90" spans="1:25" x14ac:dyDescent="0.2">
      <c r="A90" s="265" t="s">
        <v>813</v>
      </c>
      <c r="B90" s="265"/>
      <c r="C90" s="265" t="s">
        <v>809</v>
      </c>
      <c r="D90" s="268">
        <f>IF(SUMIF('Grundlage Swiss DRG KVG'!C:C,A90,'Grundlage Swiss DRG KVG'!I:I)&gt;0,SUMIF('Grundlage Swiss DRG KVG'!C:C,A90,'Grundlage Swiss DRG KVG'!I:I),"")</f>
        <v>38660</v>
      </c>
      <c r="E90" s="268">
        <f>IF(SUMIF('Grundlage Swiss DRG KVG'!C:C,A90,'Grundlage Swiss DRG KVG'!J:J)&gt;0,SUMIF('Grundlage Swiss DRG KVG'!C:C,A90,'Grundlage Swiss DRG KVG'!J:J),"")</f>
        <v>32037</v>
      </c>
      <c r="F90" s="269">
        <f>IF(SUMIF('Grundlage Swiss DRG KVG'!C:C,A90,'Grundlage Swiss DRG KVG'!Z:Z)&gt;0,SUMIF('Grundlage Swiss DRG KVG'!C:C,A90,'Grundlage Swiss DRG KVG'!Z:Z),"")</f>
        <v>10690.942461656001</v>
      </c>
      <c r="G90" s="269">
        <f>IF(SUMIF('Grundlage Swiss DRG KVG'!C:C,A90,'Grundlage Swiss DRG KVG'!K:K)&gt;0,SUMIF('Grundlage Swiss DRG KVG'!C:C,A90,'Grundlage Swiss DRG KVG'!K:K),"")</f>
        <v>11475.159923429999</v>
      </c>
      <c r="H90" s="269" t="str">
        <f>IF(SUMIF('Grundlage Swiss DRG KVG'!C:C,A90,'Grundlage Swiss DRG KVG'!L:L)&gt;0,SUMIF('Grundlage Swiss DRG KVG'!C:C,A90,'Grundlage Swiss DRG KVG'!L:L),"")</f>
        <v/>
      </c>
      <c r="L90" s="267">
        <f t="shared" si="10"/>
        <v>413311835.56762099</v>
      </c>
      <c r="M90" s="267">
        <f t="shared" si="14"/>
        <v>443629682.63980377</v>
      </c>
      <c r="N90" s="267"/>
      <c r="P90" s="23">
        <f t="shared" si="11"/>
        <v>38660</v>
      </c>
      <c r="Q90" s="23">
        <f t="shared" si="15"/>
        <v>38660</v>
      </c>
    </row>
    <row r="91" spans="1:25" ht="1.5" customHeight="1" x14ac:dyDescent="0.2">
      <c r="A91" s="90" t="s">
        <v>193</v>
      </c>
      <c r="B91" s="90" t="s">
        <v>194</v>
      </c>
      <c r="C91" s="90" t="s">
        <v>114</v>
      </c>
      <c r="D91" s="95" t="str">
        <f>IF(SUMIF('Grundlage Swiss DRG KVG'!D:D,B91,'Grundlage Swiss DRG KVG'!I:I)&gt;0,SUMIF('Grundlage Swiss DRG KVG'!D:D,B91,'Grundlage Swiss DRG KVG'!I:I),"")</f>
        <v/>
      </c>
      <c r="E91" s="95" t="str">
        <f>IF(SUMIF('Grundlage Swiss DRG KVG'!D:D,B91,'Grundlage Swiss DRG KVG'!J:J)&gt;0,SUMIF('Grundlage Swiss DRG KVG'!D:D,B91,'Grundlage Swiss DRG KVG'!J:J),"")</f>
        <v/>
      </c>
      <c r="F91" s="96"/>
      <c r="G91" s="96"/>
      <c r="H91" s="96"/>
    </row>
    <row r="92" spans="1:25" x14ac:dyDescent="0.2">
      <c r="A92" s="42" t="s">
        <v>406</v>
      </c>
      <c r="B92" s="42"/>
      <c r="C92" s="42"/>
      <c r="D92" s="43">
        <f>SUM(D13:D90)</f>
        <v>685169.78067999997</v>
      </c>
      <c r="E92" s="43">
        <f>SUM(E13:E90)</f>
        <v>711111</v>
      </c>
      <c r="F92" s="63"/>
      <c r="G92" s="63"/>
      <c r="H92" s="63"/>
      <c r="L92" s="124">
        <f t="shared" ref="L92:R92" si="16">SUM(L13:L91)</f>
        <v>6633159055.2047215</v>
      </c>
      <c r="M92" s="124">
        <f t="shared" si="16"/>
        <v>5926245279.1015501</v>
      </c>
      <c r="N92" s="124">
        <f t="shared" si="16"/>
        <v>6127991237.3816442</v>
      </c>
      <c r="O92" s="124">
        <f t="shared" si="16"/>
        <v>0</v>
      </c>
      <c r="P92" s="124">
        <f t="shared" si="16"/>
        <v>685169.78067999997</v>
      </c>
      <c r="Q92" s="124">
        <f t="shared" si="16"/>
        <v>559217.00120000017</v>
      </c>
      <c r="R92" s="124">
        <f t="shared" si="16"/>
        <v>591383.11308000004</v>
      </c>
    </row>
    <row r="99" spans="1:13" ht="31.5" x14ac:dyDescent="0.2">
      <c r="F99" s="41" t="s">
        <v>701</v>
      </c>
      <c r="G99" s="41" t="s">
        <v>684</v>
      </c>
      <c r="H99" s="41" t="s">
        <v>685</v>
      </c>
      <c r="M99" s="39" t="s">
        <v>685</v>
      </c>
    </row>
    <row r="100" spans="1:13" ht="10.5" x14ac:dyDescent="0.25">
      <c r="A100" s="266" t="s">
        <v>837</v>
      </c>
      <c r="L100" s="23" t="s">
        <v>837</v>
      </c>
      <c r="M100" s="39"/>
    </row>
    <row r="101" spans="1:13" ht="10.5" x14ac:dyDescent="0.25">
      <c r="A101" s="48" t="s">
        <v>407</v>
      </c>
      <c r="B101" s="49"/>
      <c r="C101" s="49"/>
      <c r="D101" s="49"/>
      <c r="E101" s="49"/>
      <c r="F101" s="50">
        <f>COUNT(F13:F90)</f>
        <v>78</v>
      </c>
      <c r="G101" s="50">
        <f>COUNT(G13:G90)</f>
        <v>66</v>
      </c>
      <c r="H101" s="50">
        <f>COUNT(H13:H90)</f>
        <v>69</v>
      </c>
      <c r="L101" s="151" t="s">
        <v>407</v>
      </c>
      <c r="M101" s="39">
        <v>69</v>
      </c>
    </row>
    <row r="102" spans="1:13" ht="10.5" x14ac:dyDescent="0.25">
      <c r="A102" s="51" t="s">
        <v>712</v>
      </c>
      <c r="B102" s="45"/>
      <c r="C102" s="46"/>
      <c r="D102" s="46"/>
      <c r="E102" s="46"/>
      <c r="F102" s="47">
        <f>P92</f>
        <v>685169.78067999997</v>
      </c>
      <c r="G102" s="47">
        <f>Q92</f>
        <v>559217.00120000017</v>
      </c>
      <c r="H102" s="47">
        <f>R92</f>
        <v>591383.11308000004</v>
      </c>
      <c r="L102" s="23" t="s">
        <v>712</v>
      </c>
      <c r="M102" s="39">
        <v>591383.11308000004</v>
      </c>
    </row>
    <row r="103" spans="1:13" ht="10.5" hidden="1" x14ac:dyDescent="0.25">
      <c r="A103" s="48" t="s">
        <v>350</v>
      </c>
      <c r="B103" s="49"/>
      <c r="C103" s="49"/>
      <c r="D103" s="49"/>
      <c r="E103" s="49"/>
      <c r="F103" s="50">
        <f>SMALL(F13:F90,1)</f>
        <v>8584.3605905596996</v>
      </c>
      <c r="G103" s="50">
        <f>SMALL(G13:G90,1)</f>
        <v>9142.3092153107009</v>
      </c>
      <c r="H103" s="50">
        <f>SMALL(H13:H90,1)</f>
        <v>9197.2878229486996</v>
      </c>
      <c r="L103" s="151" t="s">
        <v>350</v>
      </c>
      <c r="M103" s="39">
        <v>9197.2878229486996</v>
      </c>
    </row>
    <row r="104" spans="1:13" ht="10.5" hidden="1" x14ac:dyDescent="0.25">
      <c r="A104" s="51" t="s">
        <v>357</v>
      </c>
      <c r="B104" s="45"/>
      <c r="C104" s="46"/>
      <c r="D104" s="46"/>
      <c r="E104" s="46"/>
      <c r="F104" s="47">
        <f>QUARTILE(F13:F90,1)</f>
        <v>9180.8220244724998</v>
      </c>
      <c r="G104" s="47">
        <f>QUARTILE(G13:G90,1)</f>
        <v>10159.849180898251</v>
      </c>
      <c r="H104" s="47">
        <f>QUARTILE(H13:H90,1)</f>
        <v>10006.718532925001</v>
      </c>
      <c r="L104" s="23" t="s">
        <v>357</v>
      </c>
      <c r="M104" s="39">
        <v>10006.718532925001</v>
      </c>
    </row>
    <row r="105" spans="1:13" ht="10.5" x14ac:dyDescent="0.25">
      <c r="A105" s="48" t="s">
        <v>364</v>
      </c>
      <c r="B105" s="49"/>
      <c r="C105" s="49"/>
      <c r="D105" s="49"/>
      <c r="E105" s="49"/>
      <c r="F105" s="50">
        <f>SUM(F13:F90)/F101</f>
        <v>9835.469997695569</v>
      </c>
      <c r="G105" s="50">
        <f>SUM(G13:G90)/G101</f>
        <v>10980.146692729058</v>
      </c>
      <c r="H105" s="50">
        <f>SUM(H13:H81)/H101</f>
        <v>10744.759888767127</v>
      </c>
      <c r="L105" s="151" t="s">
        <v>364</v>
      </c>
      <c r="M105" s="39">
        <v>10744.759888767127</v>
      </c>
    </row>
    <row r="106" spans="1:13" ht="10.5" x14ac:dyDescent="0.25">
      <c r="A106" s="44" t="s">
        <v>371</v>
      </c>
      <c r="B106" s="45"/>
      <c r="C106" s="46"/>
      <c r="D106" s="46"/>
      <c r="E106" s="46"/>
      <c r="F106" s="47">
        <f>MEDIAN(F13:F90)</f>
        <v>9510.4073378660505</v>
      </c>
      <c r="G106" s="47">
        <f>MEDIAN(G13:G90)</f>
        <v>10597.5872937205</v>
      </c>
      <c r="H106" s="47">
        <f>MEDIAN(H13:H81)</f>
        <v>10360.014021257</v>
      </c>
      <c r="L106" s="151" t="s">
        <v>371</v>
      </c>
      <c r="M106" s="39">
        <v>10360.014021257</v>
      </c>
    </row>
    <row r="107" spans="1:13" ht="10.5" hidden="1" x14ac:dyDescent="0.25">
      <c r="A107" s="48" t="s">
        <v>378</v>
      </c>
      <c r="B107" s="49"/>
      <c r="C107" s="49"/>
      <c r="D107" s="49"/>
      <c r="E107" s="49"/>
      <c r="F107" s="50">
        <f>QUARTILE(F13:F90,3)</f>
        <v>10085.739803138749</v>
      </c>
      <c r="G107" s="50">
        <f>QUARTILE(G13:G90,3)</f>
        <v>11078.73650837925</v>
      </c>
      <c r="H107" s="50">
        <f>QUARTILE(H13:H90,3)</f>
        <v>10878.260123806</v>
      </c>
      <c r="L107" s="151" t="s">
        <v>378</v>
      </c>
      <c r="M107" s="39">
        <v>10878.260123806</v>
      </c>
    </row>
    <row r="108" spans="1:13" ht="10.5" hidden="1" x14ac:dyDescent="0.25">
      <c r="A108" s="44" t="s">
        <v>385</v>
      </c>
      <c r="B108" s="45"/>
      <c r="C108" s="46"/>
      <c r="D108" s="46"/>
      <c r="E108" s="46"/>
      <c r="F108" s="47">
        <f>LARGE(F13:F90,1)</f>
        <v>14561.165211623</v>
      </c>
      <c r="G108" s="47">
        <f>LARGE(G13:G90,1)</f>
        <v>16836.525748956999</v>
      </c>
      <c r="H108" s="47">
        <f>LARGE(H13:H90,1)</f>
        <v>16681.211056264001</v>
      </c>
      <c r="L108" s="151" t="s">
        <v>385</v>
      </c>
      <c r="M108" s="39">
        <v>16681.211056264001</v>
      </c>
    </row>
    <row r="109" spans="1:13" ht="21" x14ac:dyDescent="0.2">
      <c r="A109" s="271" t="s">
        <v>840</v>
      </c>
      <c r="B109" s="272"/>
      <c r="C109" s="272"/>
      <c r="D109" s="273"/>
      <c r="E109" s="273"/>
      <c r="F109" s="274">
        <f>L92/P92</f>
        <v>9681.0443808855835</v>
      </c>
      <c r="G109" s="274">
        <f>M92/Q92</f>
        <v>10597.398266477361</v>
      </c>
      <c r="H109" s="274">
        <f>N92/R92</f>
        <v>10362.134294748916</v>
      </c>
      <c r="L109" s="151" t="s">
        <v>840</v>
      </c>
      <c r="M109" s="39">
        <v>10362.134294748899</v>
      </c>
    </row>
    <row r="111" spans="1:13" x14ac:dyDescent="0.2">
      <c r="A111" s="23" t="s">
        <v>412</v>
      </c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0"/>
  <sheetViews>
    <sheetView topLeftCell="A67" workbookViewId="0">
      <selection activeCell="O1" sqref="O1"/>
    </sheetView>
  </sheetViews>
  <sheetFormatPr baseColWidth="10" defaultColWidth="9.1796875" defaultRowHeight="10" x14ac:dyDescent="0.2"/>
  <cols>
    <col min="1" max="1" width="33" style="23" customWidth="1"/>
    <col min="2" max="2" width="8" style="23" hidden="1" customWidth="1"/>
    <col min="3" max="3" width="7.26953125" style="23" customWidth="1"/>
    <col min="4" max="4" width="9.453125" style="28" customWidth="1"/>
    <col min="5" max="5" width="10.453125" style="28" customWidth="1"/>
    <col min="6" max="6" width="11.453125" style="28" customWidth="1"/>
    <col min="7" max="7" width="14.453125" style="28" customWidth="1"/>
    <col min="8" max="8" width="12.26953125" style="28" customWidth="1"/>
    <col min="9" max="11" width="9.1796875" style="23"/>
    <col min="12" max="14" width="13.453125" style="23" hidden="1" customWidth="1"/>
    <col min="15" max="19" width="0" style="23" hidden="1" customWidth="1"/>
    <col min="20" max="16384" width="9.1796875" style="23"/>
  </cols>
  <sheetData>
    <row r="1" spans="1:18" ht="10.5" x14ac:dyDescent="0.25">
      <c r="E1" s="277"/>
      <c r="F1" s="278"/>
      <c r="G1" s="26"/>
      <c r="H1" s="275" t="s">
        <v>843</v>
      </c>
    </row>
    <row r="4" spans="1:18" ht="10.5" x14ac:dyDescent="0.25">
      <c r="A4" s="29"/>
      <c r="B4" s="30"/>
      <c r="C4" s="31"/>
      <c r="F4" s="134"/>
      <c r="G4" s="134"/>
      <c r="H4" s="276" t="s">
        <v>841</v>
      </c>
    </row>
    <row r="5" spans="1:18" s="37" customFormat="1" ht="15.75" customHeight="1" x14ac:dyDescent="0.2">
      <c r="A5" s="32"/>
      <c r="B5" s="33"/>
      <c r="C5" s="34"/>
      <c r="D5" s="36"/>
    </row>
    <row r="6" spans="1:18" ht="13" x14ac:dyDescent="0.3">
      <c r="A6" s="136" t="s">
        <v>692</v>
      </c>
      <c r="B6" s="137"/>
      <c r="C6" s="138"/>
      <c r="D6" s="36"/>
    </row>
    <row r="7" spans="1:18" ht="10.5" x14ac:dyDescent="0.25">
      <c r="A7" s="38" t="s">
        <v>707</v>
      </c>
      <c r="B7" s="33"/>
      <c r="C7" s="34"/>
      <c r="D7" s="36"/>
      <c r="E7" s="32"/>
      <c r="H7" s="37"/>
    </row>
    <row r="8" spans="1:18" ht="10.5" x14ac:dyDescent="0.25">
      <c r="A8" s="38"/>
      <c r="B8" s="33"/>
      <c r="C8" s="34"/>
      <c r="D8" s="36"/>
      <c r="E8" s="32"/>
      <c r="H8" s="37"/>
    </row>
    <row r="9" spans="1:18" ht="10.5" x14ac:dyDescent="0.25">
      <c r="A9" s="38"/>
      <c r="B9" s="33"/>
      <c r="C9" s="34"/>
      <c r="D9" s="36"/>
      <c r="E9" s="54"/>
      <c r="F9" s="55"/>
      <c r="G9" s="55" t="s">
        <v>407</v>
      </c>
      <c r="H9" s="56">
        <f>COUNT(D13:D95)</f>
        <v>83</v>
      </c>
    </row>
    <row r="10" spans="1:18" ht="10.5" x14ac:dyDescent="0.25">
      <c r="A10" s="38"/>
      <c r="B10" s="33"/>
      <c r="C10" s="34"/>
      <c r="D10" s="36"/>
      <c r="E10" s="251"/>
      <c r="F10" s="131"/>
      <c r="G10" s="131"/>
      <c r="H10" s="250"/>
    </row>
    <row r="11" spans="1:18" x14ac:dyDescent="0.2">
      <c r="A11" s="40"/>
      <c r="B11" s="52" t="s">
        <v>397</v>
      </c>
      <c r="C11" s="53" t="s">
        <v>397</v>
      </c>
      <c r="D11" s="15" t="s">
        <v>688</v>
      </c>
      <c r="E11" s="15" t="s">
        <v>689</v>
      </c>
      <c r="F11" s="15" t="s">
        <v>705</v>
      </c>
      <c r="G11" s="15" t="s">
        <v>690</v>
      </c>
      <c r="H11" s="15" t="s">
        <v>691</v>
      </c>
      <c r="L11" s="23" t="s">
        <v>838</v>
      </c>
      <c r="P11" s="23" t="s">
        <v>786</v>
      </c>
    </row>
    <row r="12" spans="1:18" ht="36.75" customHeight="1" x14ac:dyDescent="0.25">
      <c r="A12" s="16" t="s">
        <v>2</v>
      </c>
      <c r="B12" s="16" t="s">
        <v>404</v>
      </c>
      <c r="C12" s="16" t="s">
        <v>4</v>
      </c>
      <c r="D12" s="17" t="s">
        <v>683</v>
      </c>
      <c r="E12" s="17" t="s">
        <v>11</v>
      </c>
      <c r="F12" s="41" t="s">
        <v>701</v>
      </c>
      <c r="G12" s="41" t="s">
        <v>684</v>
      </c>
      <c r="H12" s="41" t="s">
        <v>685</v>
      </c>
      <c r="L12" s="41" t="s">
        <v>701</v>
      </c>
      <c r="M12" s="41" t="s">
        <v>684</v>
      </c>
      <c r="N12" s="41" t="s">
        <v>685</v>
      </c>
    </row>
    <row r="13" spans="1:18" x14ac:dyDescent="0.2">
      <c r="A13" s="265" t="s">
        <v>60</v>
      </c>
      <c r="B13" s="265" t="s">
        <v>61</v>
      </c>
      <c r="C13" s="265" t="s">
        <v>34</v>
      </c>
      <c r="D13" s="268">
        <f>IF(SUMIF('Grundlage Swiss DRG KVG'!C:C,A13,'Grundlage Swiss DRG KVG'!I:I)&gt;0,SUMIF('Grundlage Swiss DRG KVG'!C:C,A13,'Grundlage Swiss DRG KVG'!I:I),"")</f>
        <v>1577.7550000000001</v>
      </c>
      <c r="E13" s="268">
        <f>IF(SUMIF('Grundlage Swiss DRG KVG'!C:C,A13,'Grundlage Swiss DRG KVG'!J:J)&gt;0,SUMIF('Grundlage Swiss DRG KVG'!C:C,A13,'Grundlage Swiss DRG KVG'!J:J),"")</f>
        <v>1492</v>
      </c>
      <c r="F13" s="269">
        <f>IF(SUMIF('Grundlage Swiss DRG KVG'!C:C,A13,'Grundlage Swiss DRG KVG'!Z:Z)&gt;0,SUMIF('Grundlage Swiss DRG KVG'!C:C,A13,'Grundlage Swiss DRG KVG'!Z:Z),"")</f>
        <v>8702.2225761137997</v>
      </c>
      <c r="G13" s="269">
        <f>IF(SUMIF('Grundlage Swiss DRG KVG'!C:C,A13,'Grundlage Swiss DRG KVG'!K:K)&gt;0,SUMIF('Grundlage Swiss DRG KVG'!C:C,A13,'Grundlage Swiss DRG KVG'!K:K),"")</f>
        <v>9232.9154023130995</v>
      </c>
      <c r="H13" s="269">
        <f>IF(SUMIF('Grundlage Swiss DRG KVG'!C:C,A13,'Grundlage Swiss DRG KVG'!L:L)&gt;0,SUMIF('Grundlage Swiss DRG KVG'!C:C,A13,'Grundlage Swiss DRG KVG'!L:L),"")</f>
        <v>9197.2878229486996</v>
      </c>
      <c r="L13" s="267">
        <f>F13*D13</f>
        <v>13729975.180576429</v>
      </c>
      <c r="M13" s="267">
        <f t="shared" ref="M13:M76" si="0">G13*D13</f>
        <v>14567278.440576505</v>
      </c>
      <c r="N13" s="267">
        <f>H13*D13</f>
        <v>14511066.849096427</v>
      </c>
      <c r="P13" s="23">
        <f>IF(L13&gt;0,D13)</f>
        <v>1577.7550000000001</v>
      </c>
      <c r="Q13" s="23">
        <f>IF(M13&gt;0,D13)</f>
        <v>1577.7550000000001</v>
      </c>
      <c r="R13" s="23">
        <f>IF(N13&gt;0,D13)</f>
        <v>1577.7550000000001</v>
      </c>
    </row>
    <row r="14" spans="1:18" x14ac:dyDescent="0.2">
      <c r="A14" s="265" t="s">
        <v>205</v>
      </c>
      <c r="B14" s="265" t="s">
        <v>206</v>
      </c>
      <c r="C14" s="265" t="s">
        <v>66</v>
      </c>
      <c r="D14" s="268">
        <f>IF(SUMIF('Grundlage Swiss DRG KVG'!C:C,A14,'Grundlage Swiss DRG KVG'!I:I)&gt;0,SUMIF('Grundlage Swiss DRG KVG'!C:C,A14,'Grundlage Swiss DRG KVG'!I:I),"")</f>
        <v>2519</v>
      </c>
      <c r="E14" s="268">
        <f>IF(SUMIF('Grundlage Swiss DRG KVG'!C:C,A14,'Grundlage Swiss DRG KVG'!J:J)&gt;0,SUMIF('Grundlage Swiss DRG KVG'!C:C,A14,'Grundlage Swiss DRG KVG'!J:J),"")</f>
        <v>3467</v>
      </c>
      <c r="F14" s="269">
        <f>IF(SUMIF('Grundlage Swiss DRG KVG'!C:C,A14,'Grundlage Swiss DRG KVG'!Z:Z)&gt;0,SUMIF('Grundlage Swiss DRG KVG'!C:C,A14,'Grundlage Swiss DRG KVG'!Z:Z),"")</f>
        <v>8775.4863713768009</v>
      </c>
      <c r="G14" s="269">
        <f>IF(SUMIF('Grundlage Swiss DRG KVG'!C:C,A14,'Grundlage Swiss DRG KVG'!K:K)&gt;0,SUMIF('Grundlage Swiss DRG KVG'!C:C,A14,'Grundlage Swiss DRG KVG'!K:K),"")</f>
        <v>9421.8236719560009</v>
      </c>
      <c r="H14" s="269">
        <f>IF(SUMIF('Grundlage Swiss DRG KVG'!C:C,A14,'Grundlage Swiss DRG KVG'!L:L)&gt;0,SUMIF('Grundlage Swiss DRG KVG'!C:C,A14,'Grundlage Swiss DRG KVG'!L:L),"")</f>
        <v>9245.3348628417007</v>
      </c>
      <c r="L14" s="267">
        <f t="shared" ref="L14:L77" si="1">F14*D14</f>
        <v>22105450.16949816</v>
      </c>
      <c r="M14" s="267">
        <f t="shared" si="0"/>
        <v>23733573.829657167</v>
      </c>
      <c r="N14" s="267">
        <f t="shared" ref="N14:N77" si="2">H14*D14</f>
        <v>23288998.519498244</v>
      </c>
      <c r="P14" s="23">
        <f t="shared" ref="P14:P77" si="3">IF(L14&gt;0,D14)</f>
        <v>2519</v>
      </c>
      <c r="Q14" s="23">
        <f t="shared" ref="Q14:Q76" si="4">IF(M14&gt;0,D14)</f>
        <v>2519</v>
      </c>
      <c r="R14" s="23">
        <f t="shared" ref="R14:R77" si="5">IF(N14&gt;0,D14)</f>
        <v>2519</v>
      </c>
    </row>
    <row r="15" spans="1:18" x14ac:dyDescent="0.2">
      <c r="A15" s="265" t="s">
        <v>767</v>
      </c>
      <c r="B15" s="265" t="s">
        <v>98</v>
      </c>
      <c r="C15" s="265" t="s">
        <v>99</v>
      </c>
      <c r="D15" s="268">
        <f>IF(SUMIF('Grundlage Swiss DRG KVG'!C:C,A15,'Grundlage Swiss DRG KVG'!I:I)&gt;0,SUMIF('Grundlage Swiss DRG KVG'!C:C,A15,'Grundlage Swiss DRG KVG'!I:I),"")</f>
        <v>29350.818599999999</v>
      </c>
      <c r="E15" s="268">
        <f>IF(SUMIF('Grundlage Swiss DRG KVG'!C:C,A15,'Grundlage Swiss DRG KVG'!J:J)&gt;0,SUMIF('Grundlage Swiss DRG KVG'!C:C,A15,'Grundlage Swiss DRG KVG'!J:J),"")</f>
        <v>30147</v>
      </c>
      <c r="F15" s="269">
        <f>IF(SUMIF('Grundlage Swiss DRG KVG'!C:C,A15,'Grundlage Swiss DRG KVG'!Z:Z)&gt;0,SUMIF('Grundlage Swiss DRG KVG'!C:C,A15,'Grundlage Swiss DRG KVG'!Z:Z),"")</f>
        <v>9000.8439551907995</v>
      </c>
      <c r="G15" s="269">
        <f>IF(SUMIF('Grundlage Swiss DRG KVG'!C:C,A15,'Grundlage Swiss DRG KVG'!K:K)&gt;0,SUMIF('Grundlage Swiss DRG KVG'!C:C,A15,'Grundlage Swiss DRG KVG'!K:K),"")</f>
        <v>9843.8412738414008</v>
      </c>
      <c r="H15" s="269">
        <f>IF(SUMIF('Grundlage Swiss DRG KVG'!C:C,A15,'Grundlage Swiss DRG KVG'!L:L)&gt;0,SUMIF('Grundlage Swiss DRG KVG'!C:C,A15,'Grundlage Swiss DRG KVG'!L:L),"")</f>
        <v>9381.0257621132005</v>
      </c>
      <c r="L15" s="267">
        <f t="shared" si="1"/>
        <v>264182138.17571166</v>
      </c>
      <c r="M15" s="267">
        <f t="shared" si="0"/>
        <v>288924799.55571187</v>
      </c>
      <c r="N15" s="267">
        <f t="shared" si="2"/>
        <v>275340785.42571127</v>
      </c>
      <c r="P15" s="23">
        <f t="shared" si="3"/>
        <v>29350.818599999999</v>
      </c>
      <c r="Q15" s="23">
        <f t="shared" si="4"/>
        <v>29350.818599999999</v>
      </c>
      <c r="R15" s="23">
        <f t="shared" si="5"/>
        <v>29350.818599999999</v>
      </c>
    </row>
    <row r="16" spans="1:18" x14ac:dyDescent="0.2">
      <c r="A16" s="265" t="s">
        <v>253</v>
      </c>
      <c r="B16" s="265" t="s">
        <v>254</v>
      </c>
      <c r="C16" s="265" t="s">
        <v>55</v>
      </c>
      <c r="D16" s="268">
        <f>IF(SUMIF('Grundlage Swiss DRG KVG'!C:C,A16,'Grundlage Swiss DRG KVG'!I:I)&gt;0,SUMIF('Grundlage Swiss DRG KVG'!C:C,A16,'Grundlage Swiss DRG KVG'!I:I),"")</f>
        <v>6936.8130000000001</v>
      </c>
      <c r="E16" s="268">
        <f>IF(SUMIF('Grundlage Swiss DRG KVG'!C:C,A16,'Grundlage Swiss DRG KVG'!J:J)&gt;0,SUMIF('Grundlage Swiss DRG KVG'!C:C,A16,'Grundlage Swiss DRG KVG'!J:J),"")</f>
        <v>7615</v>
      </c>
      <c r="F16" s="269">
        <f>IF(SUMIF('Grundlage Swiss DRG KVG'!C:C,A16,'Grundlage Swiss DRG KVG'!Z:Z)&gt;0,SUMIF('Grundlage Swiss DRG KVG'!C:C,A16,'Grundlage Swiss DRG KVG'!Z:Z),"")</f>
        <v>8975.1469564453</v>
      </c>
      <c r="G16" s="269">
        <f>IF(SUMIF('Grundlage Swiss DRG KVG'!C:C,A16,'Grundlage Swiss DRG KVG'!K:K)&gt;0,SUMIF('Grundlage Swiss DRG KVG'!C:C,A16,'Grundlage Swiss DRG KVG'!K:K),"")</f>
        <v>9850.0092310950004</v>
      </c>
      <c r="H16" s="269">
        <f>IF(SUMIF('Grundlage Swiss DRG KVG'!C:C,A16,'Grundlage Swiss DRG KVG'!L:L)&gt;0,SUMIF('Grundlage Swiss DRG KVG'!C:C,A16,'Grundlage Swiss DRG KVG'!L:L),"")</f>
        <v>9429.6277100708994</v>
      </c>
      <c r="L16" s="267">
        <f t="shared" si="1"/>
        <v>62258916.084380195</v>
      </c>
      <c r="M16" s="267">
        <f t="shared" si="0"/>
        <v>68327672.084379807</v>
      </c>
      <c r="N16" s="267">
        <f t="shared" si="2"/>
        <v>65411564.084380046</v>
      </c>
      <c r="P16" s="23">
        <f t="shared" si="3"/>
        <v>6936.8130000000001</v>
      </c>
      <c r="Q16" s="23">
        <f t="shared" si="4"/>
        <v>6936.8130000000001</v>
      </c>
      <c r="R16" s="23">
        <f t="shared" si="5"/>
        <v>6936.8130000000001</v>
      </c>
    </row>
    <row r="17" spans="1:18" x14ac:dyDescent="0.2">
      <c r="A17" s="265" t="s">
        <v>202</v>
      </c>
      <c r="B17" s="265" t="s">
        <v>203</v>
      </c>
      <c r="C17" s="265" t="s">
        <v>55</v>
      </c>
      <c r="D17" s="268">
        <f>IF(SUMIF('Grundlage Swiss DRG KVG'!C:C,A17,'Grundlage Swiss DRG KVG'!I:I)&gt;0,SUMIF('Grundlage Swiss DRG KVG'!C:C,A17,'Grundlage Swiss DRG KVG'!I:I),"")</f>
        <v>7651.2695000000003</v>
      </c>
      <c r="E17" s="268">
        <f>IF(SUMIF('Grundlage Swiss DRG KVG'!C:C,A17,'Grundlage Swiss DRG KVG'!J:J)&gt;0,SUMIF('Grundlage Swiss DRG KVG'!C:C,A17,'Grundlage Swiss DRG KVG'!J:J),"")</f>
        <v>8846</v>
      </c>
      <c r="F17" s="269">
        <f>IF(SUMIF('Grundlage Swiss DRG KVG'!C:C,A17,'Grundlage Swiss DRG KVG'!Z:Z)&gt;0,SUMIF('Grundlage Swiss DRG KVG'!C:C,A17,'Grundlage Swiss DRG KVG'!Z:Z),"")</f>
        <v>9013.8752892999</v>
      </c>
      <c r="G17" s="269">
        <f>IF(SUMIF('Grundlage Swiss DRG KVG'!C:C,A17,'Grundlage Swiss DRG KVG'!K:K)&gt;0,SUMIF('Grundlage Swiss DRG KVG'!C:C,A17,'Grundlage Swiss DRG KVG'!K:K),"")</f>
        <v>9825.5572696562995</v>
      </c>
      <c r="H17" s="269">
        <f>IF(SUMIF('Grundlage Swiss DRG KVG'!C:C,A17,'Grundlage Swiss DRG KVG'!L:L)&gt;0,SUMIF('Grundlage Swiss DRG KVG'!C:C,A17,'Grundlage Swiss DRG KVG'!L:L),"")</f>
        <v>9443.3851072458001</v>
      </c>
      <c r="L17" s="267">
        <f t="shared" si="1"/>
        <v>68967589.077824011</v>
      </c>
      <c r="M17" s="267">
        <f t="shared" si="0"/>
        <v>75177986.657824516</v>
      </c>
      <c r="N17" s="267">
        <f t="shared" si="2"/>
        <v>72253884.447824016</v>
      </c>
      <c r="P17" s="23">
        <f t="shared" si="3"/>
        <v>7651.2695000000003</v>
      </c>
      <c r="Q17" s="23">
        <f t="shared" si="4"/>
        <v>7651.2695000000003</v>
      </c>
      <c r="R17" s="23">
        <f t="shared" si="5"/>
        <v>7651.2695000000003</v>
      </c>
    </row>
    <row r="18" spans="1:18" x14ac:dyDescent="0.2">
      <c r="A18" s="265" t="s">
        <v>236</v>
      </c>
      <c r="B18" s="265" t="s">
        <v>237</v>
      </c>
      <c r="C18" s="265" t="s">
        <v>66</v>
      </c>
      <c r="D18" s="268">
        <f>IF(SUMIF('Grundlage Swiss DRG KVG'!C:C,A18,'Grundlage Swiss DRG KVG'!I:I)&gt;0,SUMIF('Grundlage Swiss DRG KVG'!C:C,A18,'Grundlage Swiss DRG KVG'!I:I),"")</f>
        <v>2243.1799999999998</v>
      </c>
      <c r="E18" s="268">
        <f>IF(SUMIF('Grundlage Swiss DRG KVG'!C:C,A18,'Grundlage Swiss DRG KVG'!J:J)&gt;0,SUMIF('Grundlage Swiss DRG KVG'!C:C,A18,'Grundlage Swiss DRG KVG'!J:J),"")</f>
        <v>3127</v>
      </c>
      <c r="F18" s="269">
        <f>IF(SUMIF('Grundlage Swiss DRG KVG'!C:C,A18,'Grundlage Swiss DRG KVG'!Z:Z)&gt;0,SUMIF('Grundlage Swiss DRG KVG'!C:C,A18,'Grundlage Swiss DRG KVG'!Z:Z),"")</f>
        <v>9155.2255320693002</v>
      </c>
      <c r="G18" s="269">
        <f>IF(SUMIF('Grundlage Swiss DRG KVG'!C:C,A18,'Grundlage Swiss DRG KVG'!K:K)&gt;0,SUMIF('Grundlage Swiss DRG KVG'!C:C,A18,'Grundlage Swiss DRG KVG'!K:K),"")</f>
        <v>9686.6255402141996</v>
      </c>
      <c r="H18" s="269">
        <f>IF(SUMIF('Grundlage Swiss DRG KVG'!C:C,A18,'Grundlage Swiss DRG KVG'!L:L)&gt;0,SUMIF('Grundlage Swiss DRG KVG'!C:C,A18,'Grundlage Swiss DRG KVG'!L:L),"")</f>
        <v>9521</v>
      </c>
      <c r="L18" s="267">
        <f t="shared" si="1"/>
        <v>20536818.80902721</v>
      </c>
      <c r="M18" s="267">
        <f t="shared" si="0"/>
        <v>21728844.679297686</v>
      </c>
      <c r="N18" s="267">
        <f t="shared" si="2"/>
        <v>21357316.779999997</v>
      </c>
      <c r="P18" s="23">
        <f t="shared" si="3"/>
        <v>2243.1799999999998</v>
      </c>
      <c r="Q18" s="23">
        <f t="shared" si="4"/>
        <v>2243.1799999999998</v>
      </c>
      <c r="R18" s="23">
        <f t="shared" si="5"/>
        <v>2243.1799999999998</v>
      </c>
    </row>
    <row r="19" spans="1:18" x14ac:dyDescent="0.2">
      <c r="A19" s="265" t="s">
        <v>161</v>
      </c>
      <c r="B19" s="265" t="s">
        <v>162</v>
      </c>
      <c r="C19" s="265" t="s">
        <v>70</v>
      </c>
      <c r="D19" s="268">
        <f>IF(SUMIF('Grundlage Swiss DRG KVG'!C:C,A19,'Grundlage Swiss DRG KVG'!I:I)&gt;0,SUMIF('Grundlage Swiss DRG KVG'!C:C,A19,'Grundlage Swiss DRG KVG'!I:I),"")</f>
        <v>8629.4</v>
      </c>
      <c r="E19" s="268">
        <f>IF(SUMIF('Grundlage Swiss DRG KVG'!C:C,A19,'Grundlage Swiss DRG KVG'!J:J)&gt;0,SUMIF('Grundlage Swiss DRG KVG'!C:C,A19,'Grundlage Swiss DRG KVG'!J:J),"")</f>
        <v>9816</v>
      </c>
      <c r="F19" s="269">
        <f>IF(SUMIF('Grundlage Swiss DRG KVG'!C:C,A19,'Grundlage Swiss DRG KVG'!Z:Z)&gt;0,SUMIF('Grundlage Swiss DRG KVG'!C:C,A19,'Grundlage Swiss DRG KVG'!Z:Z),"")</f>
        <v>8910.2829409942005</v>
      </c>
      <c r="G19" s="269">
        <f>IF(SUMIF('Grundlage Swiss DRG KVG'!C:C,A19,'Grundlage Swiss DRG KVG'!K:K)&gt;0,SUMIF('Grundlage Swiss DRG KVG'!C:C,A19,'Grundlage Swiss DRG KVG'!K:K),"")</f>
        <v>9675.1356240356999</v>
      </c>
      <c r="H19" s="269">
        <f>IF(SUMIF('Grundlage Swiss DRG KVG'!C:C,A19,'Grundlage Swiss DRG KVG'!L:L)&gt;0,SUMIF('Grundlage Swiss DRG KVG'!C:C,A19,'Grundlage Swiss DRG KVG'!L:L),"")</f>
        <v>9576.2645364701002</v>
      </c>
      <c r="L19" s="267">
        <f t="shared" si="1"/>
        <v>76890395.61101535</v>
      </c>
      <c r="M19" s="267">
        <f t="shared" si="0"/>
        <v>83490615.354053661</v>
      </c>
      <c r="N19" s="267">
        <f t="shared" si="2"/>
        <v>82637417.19101508</v>
      </c>
      <c r="P19" s="23">
        <f t="shared" si="3"/>
        <v>8629.4</v>
      </c>
      <c r="Q19" s="23">
        <f t="shared" si="4"/>
        <v>8629.4</v>
      </c>
      <c r="R19" s="23">
        <f t="shared" si="5"/>
        <v>8629.4</v>
      </c>
    </row>
    <row r="20" spans="1:18" x14ac:dyDescent="0.2">
      <c r="A20" s="265" t="s">
        <v>304</v>
      </c>
      <c r="B20" s="265" t="s">
        <v>304</v>
      </c>
      <c r="C20" s="265" t="s">
        <v>16</v>
      </c>
      <c r="D20" s="268">
        <f>IF(SUMIF('Grundlage Swiss DRG KVG'!C:C,A20,'Grundlage Swiss DRG KVG'!I:I)&gt;0,SUMIF('Grundlage Swiss DRG KVG'!C:C,A20,'Grundlage Swiss DRG KVG'!I:I),"")</f>
        <v>828.85199999999998</v>
      </c>
      <c r="E20" s="268">
        <f>IF(SUMIF('Grundlage Swiss DRG KVG'!C:C,A20,'Grundlage Swiss DRG KVG'!J:J)&gt;0,SUMIF('Grundlage Swiss DRG KVG'!C:C,A20,'Grundlage Swiss DRG KVG'!J:J),"")</f>
        <v>578</v>
      </c>
      <c r="F20" s="269">
        <f>IF(SUMIF('Grundlage Swiss DRG KVG'!C:C,A20,'Grundlage Swiss DRG KVG'!Z:Z)&gt;0,SUMIF('Grundlage Swiss DRG KVG'!C:C,A20,'Grundlage Swiss DRG KVG'!Z:Z),"")</f>
        <v>8847.4596719679994</v>
      </c>
      <c r="G20" s="269">
        <f>IF(SUMIF('Grundlage Swiss DRG KVG'!C:C,A20,'Grundlage Swiss DRG KVG'!K:K)&gt;0,SUMIF('Grundlage Swiss DRG KVG'!C:C,A20,'Grundlage Swiss DRG KVG'!K:K),"")</f>
        <v>10019.541056823</v>
      </c>
      <c r="H20" s="269">
        <f>IF(SUMIF('Grundlage Swiss DRG KVG'!C:C,A20,'Grundlage Swiss DRG KVG'!L:L)&gt;0,SUMIF('Grundlage Swiss DRG KVG'!C:C,A20,'Grundlage Swiss DRG KVG'!L:L),"")</f>
        <v>9599.0561842334992</v>
      </c>
      <c r="L20" s="267">
        <f t="shared" si="1"/>
        <v>7333234.6440300196</v>
      </c>
      <c r="M20" s="267">
        <f t="shared" si="0"/>
        <v>8304716.6440298567</v>
      </c>
      <c r="N20" s="267">
        <f t="shared" si="2"/>
        <v>7956196.9164143037</v>
      </c>
      <c r="P20" s="23">
        <f t="shared" si="3"/>
        <v>828.85199999999998</v>
      </c>
      <c r="Q20" s="23">
        <f t="shared" si="4"/>
        <v>828.85199999999998</v>
      </c>
      <c r="R20" s="23">
        <f t="shared" si="5"/>
        <v>828.85199999999998</v>
      </c>
    </row>
    <row r="21" spans="1:18" x14ac:dyDescent="0.2">
      <c r="A21" s="265" t="s">
        <v>53</v>
      </c>
      <c r="B21" s="265" t="s">
        <v>54</v>
      </c>
      <c r="C21" s="265" t="s">
        <v>55</v>
      </c>
      <c r="D21" s="268">
        <f>IF(SUMIF('Grundlage Swiss DRG KVG'!C:C,A21,'Grundlage Swiss DRG KVG'!I:I)&gt;0,SUMIF('Grundlage Swiss DRG KVG'!C:C,A21,'Grundlage Swiss DRG KVG'!I:I),"")</f>
        <v>7146.1046999999999</v>
      </c>
      <c r="E21" s="268">
        <f>IF(SUMIF('Grundlage Swiss DRG KVG'!C:C,A21,'Grundlage Swiss DRG KVG'!J:J)&gt;0,SUMIF('Grundlage Swiss DRG KVG'!C:C,A21,'Grundlage Swiss DRG KVG'!J:J),"")</f>
        <v>8673</v>
      </c>
      <c r="F21" s="269">
        <f>IF(SUMIF('Grundlage Swiss DRG KVG'!C:C,A21,'Grundlage Swiss DRG KVG'!Z:Z)&gt;0,SUMIF('Grundlage Swiss DRG KVG'!C:C,A21,'Grundlage Swiss DRG KVG'!Z:Z),"")</f>
        <v>8901.1047258988001</v>
      </c>
      <c r="G21" s="269">
        <f>IF(SUMIF('Grundlage Swiss DRG KVG'!C:C,A21,'Grundlage Swiss DRG KVG'!K:K)&gt;0,SUMIF('Grundlage Swiss DRG KVG'!C:C,A21,'Grundlage Swiss DRG KVG'!K:K),"")</f>
        <v>9875.7328026467003</v>
      </c>
      <c r="H21" s="269">
        <f>IF(SUMIF('Grundlage Swiss DRG KVG'!C:C,A21,'Grundlage Swiss DRG KVG'!L:L)&gt;0,SUMIF('Grundlage Swiss DRG KVG'!C:C,A21,'Grundlage Swiss DRG KVG'!L:L),"")</f>
        <v>9616.6662556734009</v>
      </c>
      <c r="L21" s="267">
        <f t="shared" si="1"/>
        <v>63608226.316937625</v>
      </c>
      <c r="M21" s="267">
        <f t="shared" si="0"/>
        <v>70573020.596937761</v>
      </c>
      <c r="N21" s="267">
        <f t="shared" si="2"/>
        <v>68721703.927999094</v>
      </c>
      <c r="P21" s="23">
        <f t="shared" si="3"/>
        <v>7146.1046999999999</v>
      </c>
      <c r="Q21" s="23">
        <f t="shared" si="4"/>
        <v>7146.1046999999999</v>
      </c>
      <c r="R21" s="23">
        <f t="shared" si="5"/>
        <v>7146.1046999999999</v>
      </c>
    </row>
    <row r="22" spans="1:18" x14ac:dyDescent="0.2">
      <c r="A22" s="252" t="s">
        <v>771</v>
      </c>
      <c r="B22" s="265" t="s">
        <v>69</v>
      </c>
      <c r="C22" s="265" t="s">
        <v>70</v>
      </c>
      <c r="D22" s="268">
        <f>IF(SUMIF('Grundlage Swiss DRG KVG'!C:C,A22,'Grundlage Swiss DRG KVG'!I:I)&gt;0,SUMIF('Grundlage Swiss DRG KVG'!C:C,A22,'Grundlage Swiss DRG KVG'!I:I),"")</f>
        <v>7688.3627999999999</v>
      </c>
      <c r="E22" s="268">
        <f>IF(SUMIF('Grundlage Swiss DRG KVG'!C:C,A22,'Grundlage Swiss DRG KVG'!J:J)&gt;0,SUMIF('Grundlage Swiss DRG KVG'!C:C,A22,'Grundlage Swiss DRG KVG'!J:J),"")</f>
        <v>9403</v>
      </c>
      <c r="F22" s="269">
        <f>IF(SUMIF('Grundlage Swiss DRG KVG'!C:C,A22,'Grundlage Swiss DRG KVG'!Z:Z)&gt;0,SUMIF('Grundlage Swiss DRG KVG'!C:C,A22,'Grundlage Swiss DRG KVG'!Z:Z),"")</f>
        <v>9011.9666136972992</v>
      </c>
      <c r="G22" s="269">
        <f>IF(SUMIF('Grundlage Swiss DRG KVG'!C:C,A22,'Grundlage Swiss DRG KVG'!K:K)&gt;0,SUMIF('Grundlage Swiss DRG KVG'!C:C,A22,'Grundlage Swiss DRG KVG'!K:K),"")</f>
        <v>10361.867531484</v>
      </c>
      <c r="H22" s="269">
        <f>IF(SUMIF('Grundlage Swiss DRG KVG'!C:C,A22,'Grundlage Swiss DRG KVG'!L:L)&gt;0,SUMIF('Grundlage Swiss DRG KVG'!C:C,A22,'Grundlage Swiss DRG KVG'!L:L),"")</f>
        <v>9686.9307295947001</v>
      </c>
      <c r="L22" s="267">
        <f t="shared" si="1"/>
        <v>69287268.86759229</v>
      </c>
      <c r="M22" s="267">
        <f t="shared" si="0"/>
        <v>79665796.867589414</v>
      </c>
      <c r="N22" s="267">
        <f t="shared" si="2"/>
        <v>74476637.867592752</v>
      </c>
      <c r="P22" s="23">
        <f t="shared" si="3"/>
        <v>7688.3627999999999</v>
      </c>
      <c r="Q22" s="23">
        <f t="shared" si="4"/>
        <v>7688.3627999999999</v>
      </c>
      <c r="R22" s="23">
        <f t="shared" si="5"/>
        <v>7688.3627999999999</v>
      </c>
    </row>
    <row r="23" spans="1:18" x14ac:dyDescent="0.2">
      <c r="A23" s="265" t="s">
        <v>299</v>
      </c>
      <c r="B23" s="265"/>
      <c r="C23" s="265" t="s">
        <v>66</v>
      </c>
      <c r="D23" s="268">
        <f>IF(SUMIF('Grundlage Swiss DRG KVG'!C:C,A23,'Grundlage Swiss DRG KVG'!I:I)&gt;0,SUMIF('Grundlage Swiss DRG KVG'!C:C,A23,'Grundlage Swiss DRG KVG'!I:I),"")</f>
        <v>4362.7439999999997</v>
      </c>
      <c r="E23" s="268">
        <f>IF(SUMIF('Grundlage Swiss DRG KVG'!C:C,A23,'Grundlage Swiss DRG KVG'!J:J)&gt;0,SUMIF('Grundlage Swiss DRG KVG'!C:C,A23,'Grundlage Swiss DRG KVG'!J:J),"")</f>
        <v>4731</v>
      </c>
      <c r="F23" s="269">
        <f>IF(SUMIF('Grundlage Swiss DRG KVG'!C:C,A23,'Grundlage Swiss DRG KVG'!Z:Z)&gt;0,SUMIF('Grundlage Swiss DRG KVG'!C:C,A23,'Grundlage Swiss DRG KVG'!Z:Z),"")</f>
        <v>9261.4466279703993</v>
      </c>
      <c r="G23" s="269">
        <f>IF(SUMIF('Grundlage Swiss DRG KVG'!C:C,A23,'Grundlage Swiss DRG KVG'!K:K)&gt;0,SUMIF('Grundlage Swiss DRG KVG'!C:C,A23,'Grundlage Swiss DRG KVG'!K:K),"")</f>
        <v>10462.548961731</v>
      </c>
      <c r="H23" s="269">
        <f>IF(SUMIF('Grundlage Swiss DRG KVG'!C:C,A23,'Grundlage Swiss DRG KVG'!L:L)&gt;0,SUMIF('Grundlage Swiss DRG KVG'!C:C,A23,'Grundlage Swiss DRG KVG'!L:L),"")</f>
        <v>9698.8544227209004</v>
      </c>
      <c r="L23" s="267">
        <f t="shared" si="1"/>
        <v>40405320.707498088</v>
      </c>
      <c r="M23" s="267">
        <f t="shared" si="0"/>
        <v>45645422.707498148</v>
      </c>
      <c r="N23" s="267">
        <f t="shared" si="2"/>
        <v>42313618.939599067</v>
      </c>
      <c r="P23" s="23">
        <f t="shared" si="3"/>
        <v>4362.7439999999997</v>
      </c>
      <c r="Q23" s="23">
        <f t="shared" si="4"/>
        <v>4362.7439999999997</v>
      </c>
      <c r="R23" s="23">
        <f t="shared" si="5"/>
        <v>4362.7439999999997</v>
      </c>
    </row>
    <row r="24" spans="1:18" x14ac:dyDescent="0.2">
      <c r="A24" s="265" t="s">
        <v>820</v>
      </c>
      <c r="B24" s="265"/>
      <c r="C24" s="265" t="s">
        <v>110</v>
      </c>
      <c r="D24" s="268">
        <f>IF(SUMIF('Grundlage Swiss DRG KVG'!C:C,A24,'Grundlage Swiss DRG KVG'!I:I)&gt;0,SUMIF('Grundlage Swiss DRG KVG'!C:C,A24,'Grundlage Swiss DRG KVG'!I:I),"")</f>
        <v>466.45</v>
      </c>
      <c r="E24" s="268">
        <f>IF(SUMIF('Grundlage Swiss DRG KVG'!C:C,A24,'Grundlage Swiss DRG KVG'!J:J)&gt;0,SUMIF('Grundlage Swiss DRG KVG'!C:C,A24,'Grundlage Swiss DRG KVG'!J:J),"")</f>
        <v>542</v>
      </c>
      <c r="F24" s="269">
        <f>IF(SUMIF('Grundlage Swiss DRG KVG'!C:C,A24,'Grundlage Swiss DRG KVG'!Z:Z)&gt;0,SUMIF('Grundlage Swiss DRG KVG'!C:C,A24,'Grundlage Swiss DRG KVG'!Z:Z),"")</f>
        <v>9020.5961029850005</v>
      </c>
      <c r="G24" s="269">
        <f>IF(SUMIF('Grundlage Swiss DRG KVG'!C:C,A24,'Grundlage Swiss DRG KVG'!K:K)&gt;0,SUMIF('Grundlage Swiss DRG KVG'!C:C,A24,'Grundlage Swiss DRG KVG'!K:K),"")</f>
        <v>9716.0258596577005</v>
      </c>
      <c r="H24" s="269">
        <f>IF(SUMIF('Grundlage Swiss DRG KVG'!C:C,A24,'Grundlage Swiss DRG KVG'!L:L)&gt;0,SUMIF('Grundlage Swiss DRG KVG'!C:C,A24,'Grundlage Swiss DRG KVG'!L:L),"")</f>
        <v>9716.0258596577005</v>
      </c>
      <c r="L24" s="267">
        <f t="shared" si="1"/>
        <v>4207657.0522373533</v>
      </c>
      <c r="M24" s="267">
        <f t="shared" si="0"/>
        <v>4532040.2622373346</v>
      </c>
      <c r="N24" s="267">
        <f t="shared" si="2"/>
        <v>4532040.2622373346</v>
      </c>
      <c r="P24" s="23">
        <f t="shared" si="3"/>
        <v>466.45</v>
      </c>
      <c r="Q24" s="23">
        <f t="shared" si="4"/>
        <v>466.45</v>
      </c>
      <c r="R24" s="23">
        <f t="shared" si="5"/>
        <v>466.45</v>
      </c>
    </row>
    <row r="25" spans="1:18" x14ac:dyDescent="0.2">
      <c r="A25" s="265" t="s">
        <v>167</v>
      </c>
      <c r="B25" s="265" t="s">
        <v>168</v>
      </c>
      <c r="C25" s="265" t="s">
        <v>169</v>
      </c>
      <c r="D25" s="268">
        <f>IF(SUMIF('Grundlage Swiss DRG KVG'!C:C,A25,'Grundlage Swiss DRG KVG'!I:I)&gt;0,SUMIF('Grundlage Swiss DRG KVG'!C:C,A25,'Grundlage Swiss DRG KVG'!I:I),"")</f>
        <v>38377.632899999997</v>
      </c>
      <c r="E25" s="268">
        <f>IF(SUMIF('Grundlage Swiss DRG KVG'!C:C,A25,'Grundlage Swiss DRG KVG'!J:J)&gt;0,SUMIF('Grundlage Swiss DRG KVG'!C:C,A25,'Grundlage Swiss DRG KVG'!J:J),"")</f>
        <v>35730</v>
      </c>
      <c r="F25" s="269">
        <f>IF(SUMIF('Grundlage Swiss DRG KVG'!C:C,A25,'Grundlage Swiss DRG KVG'!Z:Z)&gt;0,SUMIF('Grundlage Swiss DRG KVG'!C:C,A25,'Grundlage Swiss DRG KVG'!Z:Z),"")</f>
        <v>9194.0662670079</v>
      </c>
      <c r="G25" s="269">
        <f>IF(SUMIF('Grundlage Swiss DRG KVG'!C:C,A25,'Grundlage Swiss DRG KVG'!K:K)&gt;0,SUMIF('Grundlage Swiss DRG KVG'!C:C,A25,'Grundlage Swiss DRG KVG'!K:K),"")</f>
        <v>10158.320917534</v>
      </c>
      <c r="H25" s="269">
        <f>IF(SUMIF('Grundlage Swiss DRG KVG'!C:C,A25,'Grundlage Swiss DRG KVG'!L:L)&gt;0,SUMIF('Grundlage Swiss DRG KVG'!C:C,A25,'Grundlage Swiss DRG KVG'!L:L),"")</f>
        <v>9742.6786594099995</v>
      </c>
      <c r="L25" s="267">
        <f t="shared" si="1"/>
        <v>352846500.05350256</v>
      </c>
      <c r="M25" s="267">
        <f t="shared" si="0"/>
        <v>389852311.05351096</v>
      </c>
      <c r="N25" s="267">
        <f t="shared" si="2"/>
        <v>373900945.05350107</v>
      </c>
      <c r="P25" s="23">
        <f t="shared" si="3"/>
        <v>38377.632899999997</v>
      </c>
      <c r="Q25" s="23">
        <f t="shared" si="4"/>
        <v>38377.632899999997</v>
      </c>
      <c r="R25" s="23">
        <f t="shared" si="5"/>
        <v>38377.632899999997</v>
      </c>
    </row>
    <row r="26" spans="1:18" x14ac:dyDescent="0.2">
      <c r="A26" s="265" t="s">
        <v>177</v>
      </c>
      <c r="B26" s="265" t="s">
        <v>178</v>
      </c>
      <c r="C26" s="265" t="s">
        <v>66</v>
      </c>
      <c r="D26" s="268">
        <f>IF(SUMIF('Grundlage Swiss DRG KVG'!C:C,A26,'Grundlage Swiss DRG KVG'!I:I)&gt;0,SUMIF('Grundlage Swiss DRG KVG'!C:C,A26,'Grundlage Swiss DRG KVG'!I:I),"")</f>
        <v>5573.6365000000997</v>
      </c>
      <c r="E26" s="268">
        <f>IF(SUMIF('Grundlage Swiss DRG KVG'!C:C,A26,'Grundlage Swiss DRG KVG'!J:J)&gt;0,SUMIF('Grundlage Swiss DRG KVG'!C:C,A26,'Grundlage Swiss DRG KVG'!J:J),"")</f>
        <v>7041</v>
      </c>
      <c r="F26" s="269">
        <f>IF(SUMIF('Grundlage Swiss DRG KVG'!C:C,A26,'Grundlage Swiss DRG KVG'!Z:Z)&gt;0,SUMIF('Grundlage Swiss DRG KVG'!C:C,A26,'Grundlage Swiss DRG KVG'!Z:Z),"")</f>
        <v>9013.3448332362004</v>
      </c>
      <c r="G26" s="269">
        <f>IF(SUMIF('Grundlage Swiss DRG KVG'!C:C,A26,'Grundlage Swiss DRG KVG'!K:K)&gt;0,SUMIF('Grundlage Swiss DRG KVG'!C:C,A26,'Grundlage Swiss DRG KVG'!K:K),"")</f>
        <v>9961.5984410916008</v>
      </c>
      <c r="H26" s="269">
        <f>IF(SUMIF('Grundlage Swiss DRG KVG'!C:C,A26,'Grundlage Swiss DRG KVG'!L:L)&gt;0,SUMIF('Grundlage Swiss DRG KVG'!C:C,A26,'Grundlage Swiss DRG KVG'!L:L),"")</f>
        <v>9812.3450764215995</v>
      </c>
      <c r="L26" s="267">
        <f t="shared" si="1"/>
        <v>50237107.7496126</v>
      </c>
      <c r="M26" s="267">
        <f t="shared" si="0"/>
        <v>55522328.669612236</v>
      </c>
      <c r="N26" s="267">
        <f t="shared" si="2"/>
        <v>54690444.668539695</v>
      </c>
      <c r="P26" s="23">
        <f t="shared" si="3"/>
        <v>5573.6365000000997</v>
      </c>
      <c r="Q26" s="23">
        <f t="shared" si="4"/>
        <v>5573.6365000000997</v>
      </c>
      <c r="R26" s="23">
        <f t="shared" si="5"/>
        <v>5573.6365000000997</v>
      </c>
    </row>
    <row r="27" spans="1:18" x14ac:dyDescent="0.2">
      <c r="A27" s="265" t="s">
        <v>47</v>
      </c>
      <c r="B27" s="265" t="s">
        <v>48</v>
      </c>
      <c r="C27" s="265" t="s">
        <v>26</v>
      </c>
      <c r="D27" s="268">
        <f>IF(SUMIF('Grundlage Swiss DRG KVG'!C:C,A27,'Grundlage Swiss DRG KVG'!I:I)&gt;0,SUMIF('Grundlage Swiss DRG KVG'!C:C,A27,'Grundlage Swiss DRG KVG'!I:I),"")</f>
        <v>34339.630799999999</v>
      </c>
      <c r="E27" s="268">
        <f>IF(SUMIF('Grundlage Swiss DRG KVG'!C:C,A27,'Grundlage Swiss DRG KVG'!J:J)&gt;0,SUMIF('Grundlage Swiss DRG KVG'!C:C,A27,'Grundlage Swiss DRG KVG'!J:J),"")</f>
        <v>35155</v>
      </c>
      <c r="F27" s="269">
        <f>IF(SUMIF('Grundlage Swiss DRG KVG'!C:C,A27,'Grundlage Swiss DRG KVG'!Z:Z)&gt;0,SUMIF('Grundlage Swiss DRG KVG'!C:C,A27,'Grundlage Swiss DRG KVG'!Z:Z),"")</f>
        <v>9291.5184558710007</v>
      </c>
      <c r="G27" s="269">
        <f>IF(SUMIF('Grundlage Swiss DRG KVG'!C:C,A27,'Grundlage Swiss DRG KVG'!K:K)&gt;0,SUMIF('Grundlage Swiss DRG KVG'!C:C,A27,'Grundlage Swiss DRG KVG'!K:K),"")</f>
        <v>10345.446502179</v>
      </c>
      <c r="H27" s="269">
        <f>IF(SUMIF('Grundlage Swiss DRG KVG'!C:C,A27,'Grundlage Swiss DRG KVG'!L:L)&gt;0,SUMIF('Grundlage Swiss DRG KVG'!C:C,A27,'Grundlage Swiss DRG KVG'!L:L),"")</f>
        <v>9825.0070104420993</v>
      </c>
      <c r="L27" s="267">
        <f t="shared" si="1"/>
        <v>319067313.34599626</v>
      </c>
      <c r="M27" s="267">
        <f t="shared" si="0"/>
        <v>355258813.34597826</v>
      </c>
      <c r="N27" s="267">
        <f t="shared" si="2"/>
        <v>337387113.3459934</v>
      </c>
      <c r="P27" s="23">
        <f t="shared" si="3"/>
        <v>34339.630799999999</v>
      </c>
      <c r="Q27" s="23">
        <f t="shared" si="4"/>
        <v>34339.630799999999</v>
      </c>
      <c r="R27" s="23">
        <f t="shared" si="5"/>
        <v>34339.630799999999</v>
      </c>
    </row>
    <row r="28" spans="1:18" x14ac:dyDescent="0.2">
      <c r="A28" s="265" t="s">
        <v>43</v>
      </c>
      <c r="B28" s="265" t="s">
        <v>44</v>
      </c>
      <c r="C28" s="265" t="s">
        <v>21</v>
      </c>
      <c r="D28" s="268">
        <f>IF(SUMIF('Grundlage Swiss DRG KVG'!C:C,A28,'Grundlage Swiss DRG KVG'!I:I)&gt;0,SUMIF('Grundlage Swiss DRG KVG'!C:C,A28,'Grundlage Swiss DRG KVG'!I:I),"")</f>
        <v>8825.9207000000006</v>
      </c>
      <c r="E28" s="268">
        <f>IF(SUMIF('Grundlage Swiss DRG KVG'!C:C,A28,'Grundlage Swiss DRG KVG'!J:J)&gt;0,SUMIF('Grundlage Swiss DRG KVG'!C:C,A28,'Grundlage Swiss DRG KVG'!J:J),"")</f>
        <v>10762</v>
      </c>
      <c r="F28" s="269">
        <f>IF(SUMIF('Grundlage Swiss DRG KVG'!C:C,A28,'Grundlage Swiss DRG KVG'!Z:Z)&gt;0,SUMIF('Grundlage Swiss DRG KVG'!C:C,A28,'Grundlage Swiss DRG KVG'!Z:Z),"")</f>
        <v>9846.6157809249999</v>
      </c>
      <c r="G28" s="269">
        <f>IF(SUMIF('Grundlage Swiss DRG KVG'!C:C,A28,'Grundlage Swiss DRG KVG'!K:K)&gt;0,SUMIF('Grundlage Swiss DRG KVG'!C:C,A28,'Grundlage Swiss DRG KVG'!K:K),"")</f>
        <v>10727.798796765999</v>
      </c>
      <c r="H28" s="269">
        <f>IF(SUMIF('Grundlage Swiss DRG KVG'!C:C,A28,'Grundlage Swiss DRG KVG'!L:L)&gt;0,SUMIF('Grundlage Swiss DRG KVG'!C:C,A28,'Grundlage Swiss DRG KVG'!L:L),"")</f>
        <v>9846.6157809249999</v>
      </c>
      <c r="L28" s="267">
        <f t="shared" si="1"/>
        <v>86905450.045812622</v>
      </c>
      <c r="M28" s="267">
        <f t="shared" si="0"/>
        <v>94682701.465812132</v>
      </c>
      <c r="N28" s="267">
        <f t="shared" si="2"/>
        <v>86905450.045812622</v>
      </c>
      <c r="P28" s="23">
        <f t="shared" si="3"/>
        <v>8825.9207000000006</v>
      </c>
      <c r="Q28" s="23">
        <f t="shared" si="4"/>
        <v>8825.9207000000006</v>
      </c>
      <c r="R28" s="23">
        <f t="shared" si="5"/>
        <v>8825.9207000000006</v>
      </c>
    </row>
    <row r="29" spans="1:18" x14ac:dyDescent="0.2">
      <c r="A29" s="265" t="s">
        <v>256</v>
      </c>
      <c r="B29" s="265" t="s">
        <v>257</v>
      </c>
      <c r="C29" s="265" t="s">
        <v>228</v>
      </c>
      <c r="D29" s="268">
        <f>IF(SUMIF('Grundlage Swiss DRG KVG'!C:C,A29,'Grundlage Swiss DRG KVG'!I:I)&gt;0,SUMIF('Grundlage Swiss DRG KVG'!C:C,A29,'Grundlage Swiss DRG KVG'!I:I),"")</f>
        <v>4831.6000000000004</v>
      </c>
      <c r="E29" s="268">
        <f>IF(SUMIF('Grundlage Swiss DRG KVG'!C:C,A29,'Grundlage Swiss DRG KVG'!J:J)&gt;0,SUMIF('Grundlage Swiss DRG KVG'!C:C,A29,'Grundlage Swiss DRG KVG'!J:J),"")</f>
        <v>5814</v>
      </c>
      <c r="F29" s="269">
        <f>IF(SUMIF('Grundlage Swiss DRG KVG'!C:C,A29,'Grundlage Swiss DRG KVG'!Z:Z)&gt;0,SUMIF('Grundlage Swiss DRG KVG'!C:C,A29,'Grundlage Swiss DRG KVG'!Z:Z),"")</f>
        <v>9367.1900509169009</v>
      </c>
      <c r="G29" s="269">
        <f>IF(SUMIF('Grundlage Swiss DRG KVG'!C:C,A29,'Grundlage Swiss DRG KVG'!K:K)&gt;0,SUMIF('Grundlage Swiss DRG KVG'!C:C,A29,'Grundlage Swiss DRG KVG'!K:K),"")</f>
        <v>10290.307030799</v>
      </c>
      <c r="H29" s="269">
        <f>IF(SUMIF('Grundlage Swiss DRG KVG'!C:C,A29,'Grundlage Swiss DRG KVG'!L:L)&gt;0,SUMIF('Grundlage Swiss DRG KVG'!C:C,A29,'Grundlage Swiss DRG KVG'!L:L),"")</f>
        <v>9893.7032142581993</v>
      </c>
      <c r="L29" s="267">
        <f t="shared" si="1"/>
        <v>45258515.450010099</v>
      </c>
      <c r="M29" s="267">
        <f t="shared" si="0"/>
        <v>49718647.450008452</v>
      </c>
      <c r="N29" s="267">
        <f t="shared" si="2"/>
        <v>47802416.45000992</v>
      </c>
      <c r="P29" s="23">
        <f t="shared" si="3"/>
        <v>4831.6000000000004</v>
      </c>
      <c r="Q29" s="23">
        <f t="shared" si="4"/>
        <v>4831.6000000000004</v>
      </c>
      <c r="R29" s="23">
        <f t="shared" si="5"/>
        <v>4831.6000000000004</v>
      </c>
    </row>
    <row r="30" spans="1:18" x14ac:dyDescent="0.2">
      <c r="A30" s="265" t="s">
        <v>281</v>
      </c>
      <c r="B30" s="265" t="s">
        <v>282</v>
      </c>
      <c r="C30" s="265" t="s">
        <v>70</v>
      </c>
      <c r="D30" s="268">
        <f>IF(SUMIF('Grundlage Swiss DRG KVG'!C:C,A30,'Grundlage Swiss DRG KVG'!I:I)&gt;0,SUMIF('Grundlage Swiss DRG KVG'!C:C,A30,'Grundlage Swiss DRG KVG'!I:I),"")</f>
        <v>5410.6425799999997</v>
      </c>
      <c r="E30" s="268">
        <f>IF(SUMIF('Grundlage Swiss DRG KVG'!C:C,A30,'Grundlage Swiss DRG KVG'!J:J)&gt;0,SUMIF('Grundlage Swiss DRG KVG'!C:C,A30,'Grundlage Swiss DRG KVG'!J:J),"")</f>
        <v>3722</v>
      </c>
      <c r="F30" s="269">
        <f>IF(SUMIF('Grundlage Swiss DRG KVG'!C:C,A30,'Grundlage Swiss DRG KVG'!Z:Z)&gt;0,SUMIF('Grundlage Swiss DRG KVG'!C:C,A30,'Grundlage Swiss DRG KVG'!Z:Z),"")</f>
        <v>8998.8413594895992</v>
      </c>
      <c r="G30" s="269" t="str">
        <f>IF(SUMIF('Grundlage Swiss DRG KVG'!C:C,A30,'Grundlage Swiss DRG KVG'!K:K)&gt;0,SUMIF('Grundlage Swiss DRG KVG'!C:C,A30,'Grundlage Swiss DRG KVG'!K:K),"")</f>
        <v/>
      </c>
      <c r="H30" s="269">
        <f>IF(SUMIF('Grundlage Swiss DRG KVG'!C:C,A30,'Grundlage Swiss DRG KVG'!L:L)&gt;0,SUMIF('Grundlage Swiss DRG KVG'!C:C,A30,'Grundlage Swiss DRG KVG'!L:L),"")</f>
        <v>10006.718532925001</v>
      </c>
      <c r="L30" s="267">
        <f t="shared" si="1"/>
        <v>48689514.230319507</v>
      </c>
      <c r="M30" s="267"/>
      <c r="N30" s="267">
        <f t="shared" si="2"/>
        <v>54142777.380319141</v>
      </c>
      <c r="P30" s="23">
        <f t="shared" si="3"/>
        <v>5410.6425799999997</v>
      </c>
      <c r="R30" s="23">
        <f t="shared" si="5"/>
        <v>5410.6425799999997</v>
      </c>
    </row>
    <row r="31" spans="1:18" x14ac:dyDescent="0.2">
      <c r="A31" s="265" t="s">
        <v>158</v>
      </c>
      <c r="B31" s="265" t="s">
        <v>159</v>
      </c>
      <c r="C31" s="265" t="s">
        <v>70</v>
      </c>
      <c r="D31" s="268">
        <f>IF(SUMIF('Grundlage Swiss DRG KVG'!C:C,A31,'Grundlage Swiss DRG KVG'!I:I)&gt;0,SUMIF('Grundlage Swiss DRG KVG'!C:C,A31,'Grundlage Swiss DRG KVG'!I:I),"")</f>
        <v>23388</v>
      </c>
      <c r="E31" s="268">
        <f>IF(SUMIF('Grundlage Swiss DRG KVG'!C:C,A31,'Grundlage Swiss DRG KVG'!J:J)&gt;0,SUMIF('Grundlage Swiss DRG KVG'!C:C,A31,'Grundlage Swiss DRG KVG'!J:J),"")</f>
        <v>23080</v>
      </c>
      <c r="F31" s="269">
        <f>IF(SUMIF('Grundlage Swiss DRG KVG'!C:C,A31,'Grundlage Swiss DRG KVG'!Z:Z)&gt;0,SUMIF('Grundlage Swiss DRG KVG'!C:C,A31,'Grundlage Swiss DRG KVG'!Z:Z),"")</f>
        <v>9231.1524999047997</v>
      </c>
      <c r="G31" s="269">
        <f>IF(SUMIF('Grundlage Swiss DRG KVG'!C:C,A31,'Grundlage Swiss DRG KVG'!K:K)&gt;0,SUMIF('Grundlage Swiss DRG KVG'!C:C,A31,'Grundlage Swiss DRG KVG'!K:K),"")</f>
        <v>10202.106664434001</v>
      </c>
      <c r="H31" s="269">
        <f>IF(SUMIF('Grundlage Swiss DRG KVG'!C:C,A31,'Grundlage Swiss DRG KVG'!L:L)&gt;0,SUMIF('Grundlage Swiss DRG KVG'!C:C,A31,'Grundlage Swiss DRG KVG'!L:L),"")</f>
        <v>10026.762342559001</v>
      </c>
      <c r="L31" s="267">
        <f t="shared" si="1"/>
        <v>215898194.66777346</v>
      </c>
      <c r="M31" s="267">
        <f t="shared" si="0"/>
        <v>238606870.6677824</v>
      </c>
      <c r="N31" s="267">
        <f t="shared" si="2"/>
        <v>234505917.66776991</v>
      </c>
      <c r="P31" s="23">
        <f t="shared" si="3"/>
        <v>23388</v>
      </c>
      <c r="Q31" s="23">
        <f t="shared" si="4"/>
        <v>23388</v>
      </c>
      <c r="R31" s="23">
        <f t="shared" si="5"/>
        <v>23388</v>
      </c>
    </row>
    <row r="32" spans="1:18" x14ac:dyDescent="0.2">
      <c r="A32" s="265" t="s">
        <v>40</v>
      </c>
      <c r="B32" s="265" t="s">
        <v>41</v>
      </c>
      <c r="C32" s="265" t="s">
        <v>21</v>
      </c>
      <c r="D32" s="268">
        <f>IF(SUMIF('Grundlage Swiss DRG KVG'!C:C,A32,'Grundlage Swiss DRG KVG'!I:I)&gt;0,SUMIF('Grundlage Swiss DRG KVG'!C:C,A32,'Grundlage Swiss DRG KVG'!I:I),"")</f>
        <v>6896</v>
      </c>
      <c r="E32" s="268">
        <f>IF(SUMIF('Grundlage Swiss DRG KVG'!C:C,A32,'Grundlage Swiss DRG KVG'!J:J)&gt;0,SUMIF('Grundlage Swiss DRG KVG'!C:C,A32,'Grundlage Swiss DRG KVG'!J:J),"")</f>
        <v>8553</v>
      </c>
      <c r="F32" s="269">
        <f>IF(SUMIF('Grundlage Swiss DRG KVG'!C:C,A32,'Grundlage Swiss DRG KVG'!Z:Z)&gt;0,SUMIF('Grundlage Swiss DRG KVG'!C:C,A32,'Grundlage Swiss DRG KVG'!Z:Z),"")</f>
        <v>9384.6642948458993</v>
      </c>
      <c r="G32" s="269" t="str">
        <f>IF(SUMIF('Grundlage Swiss DRG KVG'!C:C,A32,'Grundlage Swiss DRG KVG'!K:K)&gt;0,SUMIF('Grundlage Swiss DRG KVG'!C:C,A32,'Grundlage Swiss DRG KVG'!K:K),"")</f>
        <v/>
      </c>
      <c r="H32" s="269">
        <f>IF(SUMIF('Grundlage Swiss DRG KVG'!C:C,A32,'Grundlage Swiss DRG KVG'!L:L)&gt;0,SUMIF('Grundlage Swiss DRG KVG'!C:C,A32,'Grundlage Swiss DRG KVG'!L:L),"")</f>
        <v>10030.755328477</v>
      </c>
      <c r="L32" s="267">
        <f t="shared" si="1"/>
        <v>64716644.977257319</v>
      </c>
      <c r="M32" s="267"/>
      <c r="N32" s="267">
        <f t="shared" si="2"/>
        <v>69172088.745177388</v>
      </c>
      <c r="P32" s="23">
        <f t="shared" si="3"/>
        <v>6896</v>
      </c>
      <c r="R32" s="23">
        <f t="shared" si="5"/>
        <v>6896</v>
      </c>
    </row>
    <row r="33" spans="1:18" x14ac:dyDescent="0.2">
      <c r="A33" s="265" t="s">
        <v>226</v>
      </c>
      <c r="B33" s="265" t="s">
        <v>227</v>
      </c>
      <c r="C33" s="265" t="s">
        <v>228</v>
      </c>
      <c r="D33" s="268">
        <f>IF(SUMIF('Grundlage Swiss DRG KVG'!C:C,A33,'Grundlage Swiss DRG KVG'!I:I)&gt;0,SUMIF('Grundlage Swiss DRG KVG'!C:C,A33,'Grundlage Swiss DRG KVG'!I:I),"")</f>
        <v>2339.5450000000001</v>
      </c>
      <c r="E33" s="268">
        <f>IF(SUMIF('Grundlage Swiss DRG KVG'!C:C,A33,'Grundlage Swiss DRG KVG'!J:J)&gt;0,SUMIF('Grundlage Swiss DRG KVG'!C:C,A33,'Grundlage Swiss DRG KVG'!J:J),"")</f>
        <v>3045</v>
      </c>
      <c r="F33" s="269">
        <f>IF(SUMIF('Grundlage Swiss DRG KVG'!C:C,A33,'Grundlage Swiss DRG KVG'!Z:Z)&gt;0,SUMIF('Grundlage Swiss DRG KVG'!C:C,A33,'Grundlage Swiss DRG KVG'!Z:Z),"")</f>
        <v>9489.5529979079001</v>
      </c>
      <c r="G33" s="269">
        <f>IF(SUMIF('Grundlage Swiss DRG KVG'!C:C,A33,'Grundlage Swiss DRG KVG'!K:K)&gt;0,SUMIF('Grundlage Swiss DRG KVG'!C:C,A33,'Grundlage Swiss DRG KVG'!K:K),"")</f>
        <v>10525.669118778</v>
      </c>
      <c r="H33" s="269">
        <f>IF(SUMIF('Grundlage Swiss DRG KVG'!C:C,A33,'Grundlage Swiss DRG KVG'!L:L)&gt;0,SUMIF('Grundlage Swiss DRG KVG'!C:C,A33,'Grundlage Swiss DRG KVG'!L:L),"")</f>
        <v>10093.416569671001</v>
      </c>
      <c r="L33" s="267">
        <f t="shared" si="1"/>
        <v>22201236.268490437</v>
      </c>
      <c r="M33" s="267">
        <f t="shared" si="0"/>
        <v>24625276.558491476</v>
      </c>
      <c r="N33" s="267">
        <f t="shared" si="2"/>
        <v>23614002.26849094</v>
      </c>
      <c r="P33" s="23">
        <f t="shared" si="3"/>
        <v>2339.5450000000001</v>
      </c>
      <c r="Q33" s="23">
        <f t="shared" si="4"/>
        <v>2339.5450000000001</v>
      </c>
      <c r="R33" s="23">
        <f t="shared" si="5"/>
        <v>2339.5450000000001</v>
      </c>
    </row>
    <row r="34" spans="1:18" x14ac:dyDescent="0.2">
      <c r="A34" s="265" t="s">
        <v>223</v>
      </c>
      <c r="B34" s="265" t="s">
        <v>224</v>
      </c>
      <c r="C34" s="265" t="s">
        <v>70</v>
      </c>
      <c r="D34" s="268">
        <f>IF(SUMIF('Grundlage Swiss DRG KVG'!C:C,A34,'Grundlage Swiss DRG KVG'!I:I)&gt;0,SUMIF('Grundlage Swiss DRG KVG'!C:C,A34,'Grundlage Swiss DRG KVG'!I:I),"")</f>
        <v>9152.4969999999994</v>
      </c>
      <c r="E34" s="268">
        <f>IF(SUMIF('Grundlage Swiss DRG KVG'!C:C,A34,'Grundlage Swiss DRG KVG'!J:J)&gt;0,SUMIF('Grundlage Swiss DRG KVG'!C:C,A34,'Grundlage Swiss DRG KVG'!J:J),"")</f>
        <v>10586</v>
      </c>
      <c r="F34" s="269">
        <f>IF(SUMIF('Grundlage Swiss DRG KVG'!C:C,A34,'Grundlage Swiss DRG KVG'!Z:Z)&gt;0,SUMIF('Grundlage Swiss DRG KVG'!C:C,A34,'Grundlage Swiss DRG KVG'!Z:Z),"")</f>
        <v>9338.3718628417992</v>
      </c>
      <c r="G34" s="269" t="str">
        <f>IF(SUMIF('Grundlage Swiss DRG KVG'!C:C,A34,'Grundlage Swiss DRG KVG'!K:K)&gt;0,SUMIF('Grundlage Swiss DRG KVG'!C:C,A34,'Grundlage Swiss DRG KVG'!K:K),"")</f>
        <v/>
      </c>
      <c r="H34" s="269">
        <f>IF(SUMIF('Grundlage Swiss DRG KVG'!C:C,A34,'Grundlage Swiss DRG KVG'!L:L)&gt;0,SUMIF('Grundlage Swiss DRG KVG'!C:C,A34,'Grundlage Swiss DRG KVG'!L:L),"")</f>
        <v>10105.869707419</v>
      </c>
      <c r="L34" s="267">
        <f t="shared" si="1"/>
        <v>85469420.459543973</v>
      </c>
      <c r="M34" s="267"/>
      <c r="N34" s="267">
        <f t="shared" si="2"/>
        <v>92493942.179543272</v>
      </c>
      <c r="P34" s="23">
        <f t="shared" si="3"/>
        <v>9152.4969999999994</v>
      </c>
      <c r="R34" s="23">
        <f t="shared" si="5"/>
        <v>9152.4969999999994</v>
      </c>
    </row>
    <row r="35" spans="1:18" x14ac:dyDescent="0.2">
      <c r="A35" s="265" t="s">
        <v>246</v>
      </c>
      <c r="B35" s="265" t="s">
        <v>247</v>
      </c>
      <c r="C35" s="265" t="s">
        <v>70</v>
      </c>
      <c r="D35" s="268">
        <f>IF(SUMIF('Grundlage Swiss DRG KVG'!C:C,A35,'Grundlage Swiss DRG KVG'!I:I)&gt;0,SUMIF('Grundlage Swiss DRG KVG'!C:C,A35,'Grundlage Swiss DRG KVG'!I:I),"")</f>
        <v>8608.0330000000995</v>
      </c>
      <c r="E35" s="268">
        <f>IF(SUMIF('Grundlage Swiss DRG KVG'!C:C,A35,'Grundlage Swiss DRG KVG'!J:J)&gt;0,SUMIF('Grundlage Swiss DRG KVG'!C:C,A35,'Grundlage Swiss DRG KVG'!J:J),"")</f>
        <v>10119</v>
      </c>
      <c r="F35" s="269">
        <f>IF(SUMIF('Grundlage Swiss DRG KVG'!C:C,A35,'Grundlage Swiss DRG KVG'!Z:Z)&gt;0,SUMIF('Grundlage Swiss DRG KVG'!C:C,A35,'Grundlage Swiss DRG KVG'!Z:Z),"")</f>
        <v>9513.7294704210999</v>
      </c>
      <c r="G35" s="269">
        <f>IF(SUMIF('Grundlage Swiss DRG KVG'!C:C,A35,'Grundlage Swiss DRG KVG'!K:K)&gt;0,SUMIF('Grundlage Swiss DRG KVG'!C:C,A35,'Grundlage Swiss DRG KVG'!K:K),"")</f>
        <v>10066.986498671</v>
      </c>
      <c r="H35" s="269">
        <f>IF(SUMIF('Grundlage Swiss DRG KVG'!C:C,A35,'Grundlage Swiss DRG KVG'!L:L)&gt;0,SUMIF('Grundlage Swiss DRG KVG'!C:C,A35,'Grundlage Swiss DRG KVG'!L:L),"")</f>
        <v>10147.866313095001</v>
      </c>
      <c r="L35" s="267">
        <f t="shared" si="1"/>
        <v>81894497.234458297</v>
      </c>
      <c r="M35" s="267">
        <f t="shared" si="0"/>
        <v>86656951.991115421</v>
      </c>
      <c r="N35" s="267">
        <f t="shared" si="2"/>
        <v>87353168.102711111</v>
      </c>
      <c r="P35" s="23">
        <f t="shared" si="3"/>
        <v>8608.0330000000995</v>
      </c>
      <c r="Q35" s="23">
        <f t="shared" si="4"/>
        <v>8608.0330000000995</v>
      </c>
      <c r="R35" s="23">
        <f t="shared" si="5"/>
        <v>8608.0330000000995</v>
      </c>
    </row>
    <row r="36" spans="1:18" x14ac:dyDescent="0.2">
      <c r="A36" s="265" t="s">
        <v>268</v>
      </c>
      <c r="B36" s="265" t="s">
        <v>269</v>
      </c>
      <c r="C36" s="265" t="s">
        <v>70</v>
      </c>
      <c r="D36" s="268">
        <f>IF(SUMIF('Grundlage Swiss DRG KVG'!C:C,A36,'Grundlage Swiss DRG KVG'!I:I)&gt;0,SUMIF('Grundlage Swiss DRG KVG'!C:C,A36,'Grundlage Swiss DRG KVG'!I:I),"")</f>
        <v>24416.9745</v>
      </c>
      <c r="E36" s="268">
        <f>IF(SUMIF('Grundlage Swiss DRG KVG'!C:C,A36,'Grundlage Swiss DRG KVG'!J:J)&gt;0,SUMIF('Grundlage Swiss DRG KVG'!C:C,A36,'Grundlage Swiss DRG KVG'!J:J),"")</f>
        <v>22086</v>
      </c>
      <c r="F36" s="269">
        <f>IF(SUMIF('Grundlage Swiss DRG KVG'!C:C,A36,'Grundlage Swiss DRG KVG'!Z:Z)&gt;0,SUMIF('Grundlage Swiss DRG KVG'!C:C,A36,'Grundlage Swiss DRG KVG'!Z:Z),"")</f>
        <v>9505.6387857424997</v>
      </c>
      <c r="G36" s="269" t="str">
        <f>IF(SUMIF('Grundlage Swiss DRG KVG'!C:C,A36,'Grundlage Swiss DRG KVG'!K:K)&gt;0,SUMIF('Grundlage Swiss DRG KVG'!C:C,A36,'Grundlage Swiss DRG KVG'!K:K),"")</f>
        <v/>
      </c>
      <c r="H36" s="269">
        <f>IF(SUMIF('Grundlage Swiss DRG KVG'!C:C,A36,'Grundlage Swiss DRG KVG'!L:L)&gt;0,SUMIF('Grundlage Swiss DRG KVG'!C:C,A36,'Grundlage Swiss DRG KVG'!L:L),"")</f>
        <v>10151.576430474001</v>
      </c>
      <c r="L36" s="267">
        <f t="shared" si="1"/>
        <v>232098939.83768559</v>
      </c>
      <c r="M36" s="267"/>
      <c r="N36" s="267">
        <f t="shared" si="2"/>
        <v>247870782.83768469</v>
      </c>
      <c r="P36" s="23">
        <f t="shared" si="3"/>
        <v>24416.9745</v>
      </c>
      <c r="R36" s="23">
        <f t="shared" si="5"/>
        <v>24416.9745</v>
      </c>
    </row>
    <row r="37" spans="1:18" x14ac:dyDescent="0.2">
      <c r="A37" s="265" t="s">
        <v>220</v>
      </c>
      <c r="B37" s="265" t="s">
        <v>221</v>
      </c>
      <c r="C37" s="265" t="s">
        <v>16</v>
      </c>
      <c r="D37" s="268">
        <f>IF(SUMIF('Grundlage Swiss DRG KVG'!C:C,A37,'Grundlage Swiss DRG KVG'!I:I)&gt;0,SUMIF('Grundlage Swiss DRG KVG'!C:C,A37,'Grundlage Swiss DRG KVG'!I:I),"")</f>
        <v>10236</v>
      </c>
      <c r="E37" s="268">
        <f>IF(SUMIF('Grundlage Swiss DRG KVG'!C:C,A37,'Grundlage Swiss DRG KVG'!J:J)&gt;0,SUMIF('Grundlage Swiss DRG KVG'!C:C,A37,'Grundlage Swiss DRG KVG'!J:J),"")</f>
        <v>9447</v>
      </c>
      <c r="F37" s="269">
        <f>IF(SUMIF('Grundlage Swiss DRG KVG'!C:C,A37,'Grundlage Swiss DRG KVG'!Z:Z)&gt;0,SUMIF('Grundlage Swiss DRG KVG'!C:C,A37,'Grundlage Swiss DRG KVG'!Z:Z),"")</f>
        <v>8997.8622173764998</v>
      </c>
      <c r="G37" s="269">
        <f>IF(SUMIF('Grundlage Swiss DRG KVG'!C:C,A37,'Grundlage Swiss DRG KVG'!K:K)&gt;0,SUMIF('Grundlage Swiss DRG KVG'!C:C,A37,'Grundlage Swiss DRG KVG'!K:K),"")</f>
        <v>10164.433970991</v>
      </c>
      <c r="H37" s="269">
        <f>IF(SUMIF('Grundlage Swiss DRG KVG'!C:C,A37,'Grundlage Swiss DRG KVG'!L:L)&gt;0,SUMIF('Grundlage Swiss DRG KVG'!C:C,A37,'Grundlage Swiss DRG KVG'!L:L),"")</f>
        <v>10164.433970991</v>
      </c>
      <c r="L37" s="267">
        <f t="shared" si="1"/>
        <v>92102117.657065853</v>
      </c>
      <c r="M37" s="267">
        <f t="shared" si="0"/>
        <v>104043146.12706387</v>
      </c>
      <c r="N37" s="267">
        <f t="shared" si="2"/>
        <v>104043146.12706387</v>
      </c>
      <c r="P37" s="23">
        <f t="shared" si="3"/>
        <v>10236</v>
      </c>
      <c r="Q37" s="23">
        <f t="shared" si="4"/>
        <v>10236</v>
      </c>
      <c r="R37" s="23">
        <f t="shared" si="5"/>
        <v>10236</v>
      </c>
    </row>
    <row r="38" spans="1:18" x14ac:dyDescent="0.2">
      <c r="A38" s="265" t="s">
        <v>129</v>
      </c>
      <c r="B38" s="265" t="s">
        <v>130</v>
      </c>
      <c r="C38" s="265" t="s">
        <v>131</v>
      </c>
      <c r="D38" s="268">
        <f>IF(SUMIF('Grundlage Swiss DRG KVG'!C:C,A38,'Grundlage Swiss DRG KVG'!I:I)&gt;0,SUMIF('Grundlage Swiss DRG KVG'!C:C,A38,'Grundlage Swiss DRG KVG'!I:I),"")</f>
        <v>4168.0730000000003</v>
      </c>
      <c r="E38" s="268">
        <f>IF(SUMIF('Grundlage Swiss DRG KVG'!C:C,A38,'Grundlage Swiss DRG KVG'!J:J)&gt;0,SUMIF('Grundlage Swiss DRG KVG'!C:C,A38,'Grundlage Swiss DRG KVG'!J:J),"")</f>
        <v>4513</v>
      </c>
      <c r="F38" s="269">
        <f>IF(SUMIF('Grundlage Swiss DRG KVG'!C:C,A38,'Grundlage Swiss DRG KVG'!Z:Z)&gt;0,SUMIF('Grundlage Swiss DRG KVG'!C:C,A38,'Grundlage Swiss DRG KVG'!Z:Z),"")</f>
        <v>9125.5775389187002</v>
      </c>
      <c r="G38" s="269">
        <f>IF(SUMIF('Grundlage Swiss DRG KVG'!C:C,A38,'Grundlage Swiss DRG KVG'!K:K)&gt;0,SUMIF('Grundlage Swiss DRG KVG'!C:C,A38,'Grundlage Swiss DRG KVG'!K:K),"")</f>
        <v>10832.818911611001</v>
      </c>
      <c r="H38" s="269">
        <f>IF(SUMIF('Grundlage Swiss DRG KVG'!C:C,A38,'Grundlage Swiss DRG KVG'!L:L)&gt;0,SUMIF('Grundlage Swiss DRG KVG'!C:C,A38,'Grundlage Swiss DRG KVG'!L:L),"")</f>
        <v>10195.711900769</v>
      </c>
      <c r="L38" s="267">
        <f t="shared" si="1"/>
        <v>38036073.34937349</v>
      </c>
      <c r="M38" s="267">
        <f t="shared" si="0"/>
        <v>45151980.019375205</v>
      </c>
      <c r="N38" s="267">
        <f t="shared" si="2"/>
        <v>42496471.489373952</v>
      </c>
      <c r="P38" s="23">
        <f t="shared" si="3"/>
        <v>4168.0730000000003</v>
      </c>
      <c r="Q38" s="23">
        <f t="shared" si="4"/>
        <v>4168.0730000000003</v>
      </c>
      <c r="R38" s="23">
        <f t="shared" si="5"/>
        <v>4168.0730000000003</v>
      </c>
    </row>
    <row r="39" spans="1:18" x14ac:dyDescent="0.2">
      <c r="A39" s="265" t="s">
        <v>133</v>
      </c>
      <c r="B39" s="265" t="s">
        <v>134</v>
      </c>
      <c r="C39" s="265" t="s">
        <v>34</v>
      </c>
      <c r="D39" s="268">
        <f>IF(SUMIF('Grundlage Swiss DRG KVG'!C:C,A39,'Grundlage Swiss DRG KVG'!I:I)&gt;0,SUMIF('Grundlage Swiss DRG KVG'!C:C,A39,'Grundlage Swiss DRG KVG'!I:I),"")</f>
        <v>15946.502</v>
      </c>
      <c r="E39" s="268">
        <f>IF(SUMIF('Grundlage Swiss DRG KVG'!C:C,A39,'Grundlage Swiss DRG KVG'!J:J)&gt;0,SUMIF('Grundlage Swiss DRG KVG'!C:C,A39,'Grundlage Swiss DRG KVG'!J:J),"")</f>
        <v>15406</v>
      </c>
      <c r="F39" s="269">
        <f>IF(SUMIF('Grundlage Swiss DRG KVG'!C:C,A39,'Grundlage Swiss DRG KVG'!Z:Z)&gt;0,SUMIF('Grundlage Swiss DRG KVG'!C:C,A39,'Grundlage Swiss DRG KVG'!Z:Z),"")</f>
        <v>9366.4747946392999</v>
      </c>
      <c r="G39" s="269">
        <f>IF(SUMIF('Grundlage Swiss DRG KVG'!C:C,A39,'Grundlage Swiss DRG KVG'!K:K)&gt;0,SUMIF('Grundlage Swiss DRG KVG'!C:C,A39,'Grundlage Swiss DRG KVG'!K:K),"")</f>
        <v>10587.339448844001</v>
      </c>
      <c r="H39" s="269">
        <f>IF(SUMIF('Grundlage Swiss DRG KVG'!C:C,A39,'Grundlage Swiss DRG KVG'!L:L)&gt;0,SUMIF('Grundlage Swiss DRG KVG'!C:C,A39,'Grundlage Swiss DRG KVG'!L:L),"")</f>
        <v>10210.437497969</v>
      </c>
      <c r="L39" s="267">
        <f t="shared" si="1"/>
        <v>149362509.0456652</v>
      </c>
      <c r="M39" s="267">
        <f t="shared" si="0"/>
        <v>168831029.69566977</v>
      </c>
      <c r="N39" s="267">
        <f t="shared" si="2"/>
        <v>162820761.98223767</v>
      </c>
      <c r="P39" s="23">
        <f t="shared" si="3"/>
        <v>15946.502</v>
      </c>
      <c r="Q39" s="23">
        <f t="shared" si="4"/>
        <v>15946.502</v>
      </c>
      <c r="R39" s="23">
        <f t="shared" si="5"/>
        <v>15946.502</v>
      </c>
    </row>
    <row r="40" spans="1:18" x14ac:dyDescent="0.2">
      <c r="A40" s="265" t="s">
        <v>217</v>
      </c>
      <c r="B40" s="265" t="s">
        <v>218</v>
      </c>
      <c r="C40" s="265" t="s">
        <v>70</v>
      </c>
      <c r="D40" s="268">
        <f>IF(SUMIF('Grundlage Swiss DRG KVG'!C:C,A40,'Grundlage Swiss DRG KVG'!I:I)&gt;0,SUMIF('Grundlage Swiss DRG KVG'!C:C,A40,'Grundlage Swiss DRG KVG'!I:I),"")</f>
        <v>7973.19</v>
      </c>
      <c r="E40" s="268">
        <f>IF(SUMIF('Grundlage Swiss DRG KVG'!C:C,A40,'Grundlage Swiss DRG KVG'!J:J)&gt;0,SUMIF('Grundlage Swiss DRG KVG'!C:C,A40,'Grundlage Swiss DRG KVG'!J:J),"")</f>
        <v>9374</v>
      </c>
      <c r="F40" s="269">
        <f>IF(SUMIF('Grundlage Swiss DRG KVG'!C:C,A40,'Grundlage Swiss DRG KVG'!Z:Z)&gt;0,SUMIF('Grundlage Swiss DRG KVG'!C:C,A40,'Grundlage Swiss DRG KVG'!Z:Z),"")</f>
        <v>9176.4072769606992</v>
      </c>
      <c r="G40" s="269" t="str">
        <f>IF(SUMIF('Grundlage Swiss DRG KVG'!C:C,A40,'Grundlage Swiss DRG KVG'!K:K)&gt;0,SUMIF('Grundlage Swiss DRG KVG'!C:C,A40,'Grundlage Swiss DRG KVG'!K:K),"")</f>
        <v/>
      </c>
      <c r="H40" s="269">
        <f>IF(SUMIF('Grundlage Swiss DRG KVG'!C:C,A40,'Grundlage Swiss DRG KVG'!L:L)&gt;0,SUMIF('Grundlage Swiss DRG KVG'!C:C,A40,'Grundlage Swiss DRG KVG'!L:L),"")</f>
        <v>10230.889610882001</v>
      </c>
      <c r="L40" s="267">
        <f t="shared" si="1"/>
        <v>73165238.736590266</v>
      </c>
      <c r="M40" s="267"/>
      <c r="N40" s="267">
        <f t="shared" si="2"/>
        <v>81572826.736588255</v>
      </c>
      <c r="P40" s="23">
        <f t="shared" si="3"/>
        <v>7973.19</v>
      </c>
      <c r="R40" s="23">
        <f t="shared" si="5"/>
        <v>7973.19</v>
      </c>
    </row>
    <row r="41" spans="1:18" x14ac:dyDescent="0.2">
      <c r="A41" s="257" t="s">
        <v>810</v>
      </c>
      <c r="B41" s="265" t="s">
        <v>120</v>
      </c>
      <c r="C41" s="265" t="s">
        <v>66</v>
      </c>
      <c r="D41" s="268">
        <f>IF(SUMIF('Grundlage Swiss DRG KVG'!C:C,A41,'Grundlage Swiss DRG KVG'!I:I)&gt;0,SUMIF('Grundlage Swiss DRG KVG'!C:C,A41,'Grundlage Swiss DRG KVG'!I:I),"")</f>
        <v>16379.8</v>
      </c>
      <c r="E41" s="268">
        <f>IF(SUMIF('Grundlage Swiss DRG KVG'!C:C,A41,'Grundlage Swiss DRG KVG'!J:J)&gt;0,SUMIF('Grundlage Swiss DRG KVG'!C:C,A41,'Grundlage Swiss DRG KVG'!J:J),"")</f>
        <v>17762</v>
      </c>
      <c r="F41" s="269">
        <f>IF(SUMIF('Grundlage Swiss DRG KVG'!C:C,A41,'Grundlage Swiss DRG KVG'!Z:Z)&gt;0,SUMIF('Grundlage Swiss DRG KVG'!C:C,A41,'Grundlage Swiss DRG KVG'!Z:Z),"")</f>
        <v>9633.9736408181998</v>
      </c>
      <c r="G41" s="269">
        <f>IF(SUMIF('Grundlage Swiss DRG KVG'!C:C,A41,'Grundlage Swiss DRG KVG'!K:K)&gt;0,SUMIF('Grundlage Swiss DRG KVG'!C:C,A41,'Grundlage Swiss DRG KVG'!K:K),"")</f>
        <v>11135.169124890001</v>
      </c>
      <c r="H41" s="269">
        <f>IF(SUMIF('Grundlage Swiss DRG KVG'!C:C,A41,'Grundlage Swiss DRG KVG'!L:L)&gt;0,SUMIF('Grundlage Swiss DRG KVG'!C:C,A41,'Grundlage Swiss DRG KVG'!L:L),"")</f>
        <v>10254.643421279001</v>
      </c>
      <c r="L41" s="267">
        <f t="shared" si="1"/>
        <v>157802561.44187394</v>
      </c>
      <c r="M41" s="267">
        <f t="shared" si="0"/>
        <v>182391843.23187321</v>
      </c>
      <c r="N41" s="267">
        <f t="shared" si="2"/>
        <v>167969008.31186578</v>
      </c>
      <c r="P41" s="23">
        <f t="shared" si="3"/>
        <v>16379.8</v>
      </c>
      <c r="Q41" s="23">
        <f t="shared" si="4"/>
        <v>16379.8</v>
      </c>
      <c r="R41" s="23">
        <f t="shared" si="5"/>
        <v>16379.8</v>
      </c>
    </row>
    <row r="42" spans="1:18" x14ac:dyDescent="0.2">
      <c r="A42" s="265" t="s">
        <v>150</v>
      </c>
      <c r="B42" s="265" t="s">
        <v>151</v>
      </c>
      <c r="C42" s="265" t="s">
        <v>152</v>
      </c>
      <c r="D42" s="268">
        <f>IF(SUMIF('Grundlage Swiss DRG KVG'!C:C,A42,'Grundlage Swiss DRG KVG'!I:I)&gt;0,SUMIF('Grundlage Swiss DRG KVG'!C:C,A42,'Grundlage Swiss DRG KVG'!I:I),"")</f>
        <v>7743.8275000000003</v>
      </c>
      <c r="E42" s="268">
        <f>IF(SUMIF('Grundlage Swiss DRG KVG'!C:C,A42,'Grundlage Swiss DRG KVG'!J:J)&gt;0,SUMIF('Grundlage Swiss DRG KVG'!C:C,A42,'Grundlage Swiss DRG KVG'!J:J),"")</f>
        <v>8430</v>
      </c>
      <c r="F42" s="269">
        <f>IF(SUMIF('Grundlage Swiss DRG KVG'!C:C,A42,'Grundlage Swiss DRG KVG'!Z:Z)&gt;0,SUMIF('Grundlage Swiss DRG KVG'!C:C,A42,'Grundlage Swiss DRG KVG'!Z:Z),"")</f>
        <v>9350.3735294597991</v>
      </c>
      <c r="G42" s="269">
        <f>IF(SUMIF('Grundlage Swiss DRG KVG'!C:C,A42,'Grundlage Swiss DRG KVG'!K:K)&gt;0,SUMIF('Grundlage Swiss DRG KVG'!C:C,A42,'Grundlage Swiss DRG KVG'!K:K),"")</f>
        <v>10337.345668413</v>
      </c>
      <c r="H42" s="269">
        <f>IF(SUMIF('Grundlage Swiss DRG KVG'!C:C,A42,'Grundlage Swiss DRG KVG'!L:L)&gt;0,SUMIF('Grundlage Swiss DRG KVG'!C:C,A42,'Grundlage Swiss DRG KVG'!L:L),"")</f>
        <v>10258.486594511</v>
      </c>
      <c r="L42" s="267">
        <f t="shared" si="1"/>
        <v>72407679.672702849</v>
      </c>
      <c r="M42" s="267">
        <f t="shared" si="0"/>
        <v>80050621.66406247</v>
      </c>
      <c r="N42" s="267">
        <f t="shared" si="2"/>
        <v>79439950.598955631</v>
      </c>
      <c r="P42" s="23">
        <f t="shared" si="3"/>
        <v>7743.8275000000003</v>
      </c>
      <c r="Q42" s="23">
        <f t="shared" si="4"/>
        <v>7743.8275000000003</v>
      </c>
      <c r="R42" s="23">
        <f t="shared" si="5"/>
        <v>7743.8275000000003</v>
      </c>
    </row>
    <row r="43" spans="1:18" x14ac:dyDescent="0.2">
      <c r="A43" s="265" t="s">
        <v>275</v>
      </c>
      <c r="B43" s="265" t="s">
        <v>276</v>
      </c>
      <c r="C43" s="265" t="s">
        <v>55</v>
      </c>
      <c r="D43" s="268">
        <f>IF(SUMIF('Grundlage Swiss DRG KVG'!C:C,A43,'Grundlage Swiss DRG KVG'!I:I)&gt;0,SUMIF('Grundlage Swiss DRG KVG'!C:C,A43,'Grundlage Swiss DRG KVG'!I:I),"")</f>
        <v>10758.429599999999</v>
      </c>
      <c r="E43" s="268">
        <f>IF(SUMIF('Grundlage Swiss DRG KVG'!C:C,A43,'Grundlage Swiss DRG KVG'!J:J)&gt;0,SUMIF('Grundlage Swiss DRG KVG'!C:C,A43,'Grundlage Swiss DRG KVG'!J:J),"")</f>
        <v>11567</v>
      </c>
      <c r="F43" s="269">
        <f>IF(SUMIF('Grundlage Swiss DRG KVG'!C:C,A43,'Grundlage Swiss DRG KVG'!Z:Z)&gt;0,SUMIF('Grundlage Swiss DRG KVG'!C:C,A43,'Grundlage Swiss DRG KVG'!Z:Z),"")</f>
        <v>9550.8146990047007</v>
      </c>
      <c r="G43" s="269">
        <f>IF(SUMIF('Grundlage Swiss DRG KVG'!C:C,A43,'Grundlage Swiss DRG KVG'!K:K)&gt;0,SUMIF('Grundlage Swiss DRG KVG'!C:C,A43,'Grundlage Swiss DRG KVG'!K:K),"")</f>
        <v>10772.616196970001</v>
      </c>
      <c r="H43" s="269">
        <f>IF(SUMIF('Grundlage Swiss DRG KVG'!C:C,A43,'Grundlage Swiss DRG KVG'!L:L)&gt;0,SUMIF('Grundlage Swiss DRG KVG'!C:C,A43,'Grundlage Swiss DRG KVG'!L:L),"")</f>
        <v>10293.410327137</v>
      </c>
      <c r="L43" s="267">
        <f t="shared" si="1"/>
        <v>102751767.56188726</v>
      </c>
      <c r="M43" s="267">
        <f t="shared" si="0"/>
        <v>115896432.96292149</v>
      </c>
      <c r="N43" s="267">
        <f t="shared" si="2"/>
        <v>110740930.34841639</v>
      </c>
      <c r="P43" s="23">
        <f t="shared" si="3"/>
        <v>10758.429599999999</v>
      </c>
      <c r="Q43" s="23">
        <f t="shared" si="4"/>
        <v>10758.429599999999</v>
      </c>
      <c r="R43" s="23">
        <f t="shared" si="5"/>
        <v>10758.429599999999</v>
      </c>
    </row>
    <row r="44" spans="1:18" x14ac:dyDescent="0.2">
      <c r="A44" s="265" t="s">
        <v>271</v>
      </c>
      <c r="B44" s="265" t="s">
        <v>272</v>
      </c>
      <c r="C44" s="265" t="s">
        <v>273</v>
      </c>
      <c r="D44" s="268">
        <f>IF(SUMIF('Grundlage Swiss DRG KVG'!C:C,A44,'Grundlage Swiss DRG KVG'!I:I)&gt;0,SUMIF('Grundlage Swiss DRG KVG'!C:C,A44,'Grundlage Swiss DRG KVG'!I:I),"")</f>
        <v>5855.4243999999999</v>
      </c>
      <c r="E44" s="268">
        <f>IF(SUMIF('Grundlage Swiss DRG KVG'!C:C,A44,'Grundlage Swiss DRG KVG'!J:J)&gt;0,SUMIF('Grundlage Swiss DRG KVG'!C:C,A44,'Grundlage Swiss DRG KVG'!J:J),"")</f>
        <v>7966</v>
      </c>
      <c r="F44" s="269">
        <f>IF(SUMIF('Grundlage Swiss DRG KVG'!C:C,A44,'Grundlage Swiss DRG KVG'!Z:Z)&gt;0,SUMIF('Grundlage Swiss DRG KVG'!C:C,A44,'Grundlage Swiss DRG KVG'!Z:Z),"")</f>
        <v>9512.8931005609993</v>
      </c>
      <c r="G44" s="269">
        <f>IF(SUMIF('Grundlage Swiss DRG KVG'!C:C,A44,'Grundlage Swiss DRG KVG'!K:K)&gt;0,SUMIF('Grundlage Swiss DRG KVG'!C:C,A44,'Grundlage Swiss DRG KVG'!K:K),"")</f>
        <v>10402.092719464999</v>
      </c>
      <c r="H44" s="269">
        <f>IF(SUMIF('Grundlage Swiss DRG KVG'!C:C,A44,'Grundlage Swiss DRG KVG'!L:L)&gt;0,SUMIF('Grundlage Swiss DRG KVG'!C:C,A44,'Grundlage Swiss DRG KVG'!L:L),"")</f>
        <v>10299.238880894</v>
      </c>
      <c r="L44" s="267">
        <f t="shared" si="1"/>
        <v>55702026.375616528</v>
      </c>
      <c r="M44" s="267">
        <f t="shared" si="0"/>
        <v>60908667.520617709</v>
      </c>
      <c r="N44" s="267">
        <f t="shared" si="2"/>
        <v>60306414.644615419</v>
      </c>
      <c r="P44" s="23">
        <f t="shared" si="3"/>
        <v>5855.4243999999999</v>
      </c>
      <c r="Q44" s="23">
        <f t="shared" si="4"/>
        <v>5855.4243999999999</v>
      </c>
      <c r="R44" s="23">
        <f t="shared" si="5"/>
        <v>5855.4243999999999</v>
      </c>
    </row>
    <row r="45" spans="1:18" x14ac:dyDescent="0.2">
      <c r="A45" s="265" t="s">
        <v>262</v>
      </c>
      <c r="B45" s="265" t="s">
        <v>263</v>
      </c>
      <c r="C45" s="265" t="s">
        <v>34</v>
      </c>
      <c r="D45" s="268">
        <f>IF(SUMIF('Grundlage Swiss DRG KVG'!C:C,A45,'Grundlage Swiss DRG KVG'!I:I)&gt;0,SUMIF('Grundlage Swiss DRG KVG'!C:C,A45,'Grundlage Swiss DRG KVG'!I:I),"")</f>
        <v>1139.24</v>
      </c>
      <c r="E45" s="268">
        <f>IF(SUMIF('Grundlage Swiss DRG KVG'!C:C,A45,'Grundlage Swiss DRG KVG'!J:J)&gt;0,SUMIF('Grundlage Swiss DRG KVG'!C:C,A45,'Grundlage Swiss DRG KVG'!J:J),"")</f>
        <v>1542</v>
      </c>
      <c r="F45" s="269">
        <f>IF(SUMIF('Grundlage Swiss DRG KVG'!C:C,A45,'Grundlage Swiss DRG KVG'!Z:Z)&gt;0,SUMIF('Grundlage Swiss DRG KVG'!C:C,A45,'Grundlage Swiss DRG KVG'!Z:Z),"")</f>
        <v>9198.3127378910995</v>
      </c>
      <c r="G45" s="269">
        <f>IF(SUMIF('Grundlage Swiss DRG KVG'!C:C,A45,'Grundlage Swiss DRG KVG'!K:K)&gt;0,SUMIF('Grundlage Swiss DRG KVG'!C:C,A45,'Grundlage Swiss DRG KVG'!K:K),"")</f>
        <v>11109.085709346</v>
      </c>
      <c r="H45" s="269">
        <f>IF(SUMIF('Grundlage Swiss DRG KVG'!C:C,A45,'Grundlage Swiss DRG KVG'!L:L)&gt;0,SUMIF('Grundlage Swiss DRG KVG'!C:C,A45,'Grundlage Swiss DRG KVG'!L:L),"")</f>
        <v>10306.347041462001</v>
      </c>
      <c r="L45" s="267">
        <f t="shared" si="1"/>
        <v>10479085.803515056</v>
      </c>
      <c r="M45" s="267">
        <f t="shared" si="0"/>
        <v>12655914.803515337</v>
      </c>
      <c r="N45" s="267">
        <f t="shared" si="2"/>
        <v>11741402.80351517</v>
      </c>
      <c r="P45" s="23">
        <f t="shared" si="3"/>
        <v>1139.24</v>
      </c>
      <c r="Q45" s="23">
        <f t="shared" si="4"/>
        <v>1139.24</v>
      </c>
      <c r="R45" s="23">
        <f t="shared" si="5"/>
        <v>1139.24</v>
      </c>
    </row>
    <row r="46" spans="1:18" x14ac:dyDescent="0.2">
      <c r="A46" s="265" t="s">
        <v>64</v>
      </c>
      <c r="B46" s="265" t="s">
        <v>65</v>
      </c>
      <c r="C46" s="265" t="s">
        <v>66</v>
      </c>
      <c r="D46" s="268">
        <f>IF(SUMIF('Grundlage Swiss DRG KVG'!C:C,A46,'Grundlage Swiss DRG KVG'!I:I)&gt;0,SUMIF('Grundlage Swiss DRG KVG'!C:C,A46,'Grundlage Swiss DRG KVG'!I:I),"")</f>
        <v>5168.2748000000001</v>
      </c>
      <c r="E46" s="268">
        <f>IF(SUMIF('Grundlage Swiss DRG KVG'!C:C,A46,'Grundlage Swiss DRG KVG'!J:J)&gt;0,SUMIF('Grundlage Swiss DRG KVG'!C:C,A46,'Grundlage Swiss DRG KVG'!J:J),"")</f>
        <v>6898</v>
      </c>
      <c r="F46" s="269">
        <f>IF(SUMIF('Grundlage Swiss DRG KVG'!C:C,A46,'Grundlage Swiss DRG KVG'!Z:Z)&gt;0,SUMIF('Grundlage Swiss DRG KVG'!C:C,A46,'Grundlage Swiss DRG KVG'!Z:Z),"")</f>
        <v>9491.8864370575993</v>
      </c>
      <c r="G46" s="269">
        <f>IF(SUMIF('Grundlage Swiss DRG KVG'!C:C,A46,'Grundlage Swiss DRG KVG'!K:K)&gt;0,SUMIF('Grundlage Swiss DRG KVG'!C:C,A46,'Grundlage Swiss DRG KVG'!K:K),"")</f>
        <v>10877.271695212999</v>
      </c>
      <c r="H46" s="269">
        <f>IF(SUMIF('Grundlage Swiss DRG KVG'!C:C,A46,'Grundlage Swiss DRG KVG'!L:L)&gt;0,SUMIF('Grundlage Swiss DRG KVG'!C:C,A46,'Grundlage Swiss DRG KVG'!L:L),"")</f>
        <v>10317.789879235001</v>
      </c>
      <c r="L46" s="267">
        <f t="shared" si="1"/>
        <v>49056677.477106579</v>
      </c>
      <c r="M46" s="267">
        <f t="shared" si="0"/>
        <v>56216729.195122629</v>
      </c>
      <c r="N46" s="267">
        <f t="shared" si="2"/>
        <v>53325173.424545296</v>
      </c>
      <c r="P46" s="23">
        <f t="shared" si="3"/>
        <v>5168.2748000000001</v>
      </c>
      <c r="Q46" s="23">
        <f t="shared" si="4"/>
        <v>5168.2748000000001</v>
      </c>
      <c r="R46" s="23">
        <f t="shared" si="5"/>
        <v>5168.2748000000001</v>
      </c>
    </row>
    <row r="47" spans="1:18" x14ac:dyDescent="0.2">
      <c r="A47" s="265" t="s">
        <v>804</v>
      </c>
      <c r="B47" s="265"/>
      <c r="C47" s="265" t="s">
        <v>70</v>
      </c>
      <c r="D47" s="268">
        <f>IF(SUMIF('Grundlage Swiss DRG KVG'!C:C,A47,'Grundlage Swiss DRG KVG'!I:I)&gt;0,SUMIF('Grundlage Swiss DRG KVG'!C:C,A47,'Grundlage Swiss DRG KVG'!I:I),"")</f>
        <v>4176.6917000000003</v>
      </c>
      <c r="E47" s="268">
        <f>IF(SUMIF('Grundlage Swiss DRG KVG'!C:C,A47,'Grundlage Swiss DRG KVG'!J:J)&gt;0,SUMIF('Grundlage Swiss DRG KVG'!C:C,A47,'Grundlage Swiss DRG KVG'!J:J),"")</f>
        <v>4726</v>
      </c>
      <c r="F47" s="269">
        <f>IF(SUMIF('Grundlage Swiss DRG KVG'!C:C,A47,'Grundlage Swiss DRG KVG'!Z:Z)&gt;0,SUMIF('Grundlage Swiss DRG KVG'!C:C,A47,'Grundlage Swiss DRG KVG'!Z:Z),"")</f>
        <v>9829.8755879082</v>
      </c>
      <c r="G47" s="269">
        <f>IF(SUMIF('Grundlage Swiss DRG KVG'!C:C,A47,'Grundlage Swiss DRG KVG'!K:K)&gt;0,SUMIF('Grundlage Swiss DRG KVG'!C:C,A47,'Grundlage Swiss DRG KVG'!K:K),"")</f>
        <v>10360.014021257</v>
      </c>
      <c r="H47" s="269">
        <f>IF(SUMIF('Grundlage Swiss DRG KVG'!C:C,A47,'Grundlage Swiss DRG KVG'!L:L)&gt;0,SUMIF('Grundlage Swiss DRG KVG'!C:C,A47,'Grundlage Swiss DRG KVG'!L:L),"")</f>
        <v>10360.014021257</v>
      </c>
      <c r="L47" s="267">
        <f t="shared" si="1"/>
        <v>41056359.780048802</v>
      </c>
      <c r="M47" s="267">
        <f t="shared" si="0"/>
        <v>43270584.574467741</v>
      </c>
      <c r="N47" s="267">
        <f t="shared" si="2"/>
        <v>43270584.574467741</v>
      </c>
      <c r="P47" s="23">
        <f t="shared" si="3"/>
        <v>4176.6917000000003</v>
      </c>
      <c r="Q47" s="23">
        <f t="shared" si="4"/>
        <v>4176.6917000000003</v>
      </c>
      <c r="R47" s="23">
        <f t="shared" si="5"/>
        <v>4176.6917000000003</v>
      </c>
    </row>
    <row r="48" spans="1:18" x14ac:dyDescent="0.2">
      <c r="A48" s="265" t="s">
        <v>139</v>
      </c>
      <c r="B48" s="265" t="s">
        <v>140</v>
      </c>
      <c r="C48" s="265" t="s">
        <v>141</v>
      </c>
      <c r="D48" s="268">
        <f>IF(SUMIF('Grundlage Swiss DRG KVG'!C:C,A48,'Grundlage Swiss DRG KVG'!I:I)&gt;0,SUMIF('Grundlage Swiss DRG KVG'!C:C,A48,'Grundlage Swiss DRG KVG'!I:I),"")</f>
        <v>3763.9367999999999</v>
      </c>
      <c r="E48" s="268">
        <f>IF(SUMIF('Grundlage Swiss DRG KVG'!C:C,A48,'Grundlage Swiss DRG KVG'!J:J)&gt;0,SUMIF('Grundlage Swiss DRG KVG'!C:C,A48,'Grundlage Swiss DRG KVG'!J:J),"")</f>
        <v>4464</v>
      </c>
      <c r="F48" s="269">
        <f>IF(SUMIF('Grundlage Swiss DRG KVG'!C:C,A48,'Grundlage Swiss DRG KVG'!Z:Z)&gt;0,SUMIF('Grundlage Swiss DRG KVG'!C:C,A48,'Grundlage Swiss DRG KVG'!Z:Z),"")</f>
        <v>9353.8718802302992</v>
      </c>
      <c r="G48" s="269">
        <f>IF(SUMIF('Grundlage Swiss DRG KVG'!C:C,A48,'Grundlage Swiss DRG KVG'!K:K)&gt;0,SUMIF('Grundlage Swiss DRG KVG'!C:C,A48,'Grundlage Swiss DRG KVG'!K:K),"")</f>
        <v>10506.124771405001</v>
      </c>
      <c r="H48" s="269">
        <f>IF(SUMIF('Grundlage Swiss DRG KVG'!C:C,A48,'Grundlage Swiss DRG KVG'!L:L)&gt;0,SUMIF('Grundlage Swiss DRG KVG'!C:C,A48,'Grundlage Swiss DRG KVG'!L:L),"")</f>
        <v>10396.228082916999</v>
      </c>
      <c r="L48" s="267">
        <f t="shared" si="1"/>
        <v>35207382.592484012</v>
      </c>
      <c r="M48" s="267">
        <f t="shared" si="0"/>
        <v>39544389.652482867</v>
      </c>
      <c r="N48" s="267">
        <f t="shared" si="2"/>
        <v>39130745.462484747</v>
      </c>
      <c r="P48" s="23">
        <f t="shared" si="3"/>
        <v>3763.9367999999999</v>
      </c>
      <c r="Q48" s="23">
        <f t="shared" si="4"/>
        <v>3763.9367999999999</v>
      </c>
      <c r="R48" s="23">
        <f t="shared" si="5"/>
        <v>3763.9367999999999</v>
      </c>
    </row>
    <row r="49" spans="1:18" x14ac:dyDescent="0.2">
      <c r="A49" s="265" t="s">
        <v>332</v>
      </c>
      <c r="B49" s="265" t="s">
        <v>332</v>
      </c>
      <c r="C49" s="265" t="s">
        <v>34</v>
      </c>
      <c r="D49" s="268">
        <f>IF(SUMIF('Grundlage Swiss DRG KVG'!C:C,A49,'Grundlage Swiss DRG KVG'!I:I)&gt;0,SUMIF('Grundlage Swiss DRG KVG'!C:C,A49,'Grundlage Swiss DRG KVG'!I:I),"")</f>
        <v>308.71699999999998</v>
      </c>
      <c r="E49" s="268">
        <f>IF(SUMIF('Grundlage Swiss DRG KVG'!C:C,A49,'Grundlage Swiss DRG KVG'!J:J)&gt;0,SUMIF('Grundlage Swiss DRG KVG'!C:C,A49,'Grundlage Swiss DRG KVG'!J:J),"")</f>
        <v>464</v>
      </c>
      <c r="F49" s="269">
        <f>IF(SUMIF('Grundlage Swiss DRG KVG'!C:C,A49,'Grundlage Swiss DRG KVG'!Z:Z)&gt;0,SUMIF('Grundlage Swiss DRG KVG'!C:C,A49,'Grundlage Swiss DRG KVG'!Z:Z),"")</f>
        <v>9374.3082778816006</v>
      </c>
      <c r="G49" s="269">
        <f>IF(SUMIF('Grundlage Swiss DRG KVG'!C:C,A49,'Grundlage Swiss DRG KVG'!K:K)&gt;0,SUMIF('Grundlage Swiss DRG KVG'!C:C,A49,'Grundlage Swiss DRG KVG'!K:K),"")</f>
        <v>10497.171612262</v>
      </c>
      <c r="H49" s="269">
        <f>IF(SUMIF('Grundlage Swiss DRG KVG'!C:C,A49,'Grundlage Swiss DRG KVG'!L:L)&gt;0,SUMIF('Grundlage Swiss DRG KVG'!C:C,A49,'Grundlage Swiss DRG KVG'!L:L),"")</f>
        <v>10422.196797140001</v>
      </c>
      <c r="L49" s="267">
        <f t="shared" si="1"/>
        <v>2894008.3286227738</v>
      </c>
      <c r="M49" s="267">
        <f t="shared" si="0"/>
        <v>3240655.3286226876</v>
      </c>
      <c r="N49" s="267">
        <f t="shared" si="2"/>
        <v>3217509.3286226694</v>
      </c>
      <c r="P49" s="23">
        <f t="shared" si="3"/>
        <v>308.71699999999998</v>
      </c>
      <c r="Q49" s="23">
        <f t="shared" si="4"/>
        <v>308.71699999999998</v>
      </c>
      <c r="R49" s="23">
        <f t="shared" si="5"/>
        <v>308.71699999999998</v>
      </c>
    </row>
    <row r="50" spans="1:18" x14ac:dyDescent="0.2">
      <c r="A50" s="265" t="s">
        <v>76</v>
      </c>
      <c r="B50" s="265" t="s">
        <v>77</v>
      </c>
      <c r="C50" s="265" t="s">
        <v>70</v>
      </c>
      <c r="D50" s="268">
        <f>IF(SUMIF('Grundlage Swiss DRG KVG'!C:C,A50,'Grundlage Swiss DRG KVG'!I:I)&gt;0,SUMIF('Grundlage Swiss DRG KVG'!C:C,A50,'Grundlage Swiss DRG KVG'!I:I),"")</f>
        <v>23322</v>
      </c>
      <c r="E50" s="268">
        <f>IF(SUMIF('Grundlage Swiss DRG KVG'!C:C,A50,'Grundlage Swiss DRG KVG'!J:J)&gt;0,SUMIF('Grundlage Swiss DRG KVG'!C:C,A50,'Grundlage Swiss DRG KVG'!J:J),"")</f>
        <v>16490</v>
      </c>
      <c r="F50" s="269">
        <f>IF(SUMIF('Grundlage Swiss DRG KVG'!C:C,A50,'Grundlage Swiss DRG KVG'!Z:Z)&gt;0,SUMIF('Grundlage Swiss DRG KVG'!C:C,A50,'Grundlage Swiss DRG KVG'!Z:Z),"")</f>
        <v>9507.9215751710999</v>
      </c>
      <c r="G50" s="269">
        <f>IF(SUMIF('Grundlage Swiss DRG KVG'!C:C,A50,'Grundlage Swiss DRG KVG'!K:K)&gt;0,SUMIF('Grundlage Swiss DRG KVG'!C:C,A50,'Grundlage Swiss DRG KVG'!K:K),"")</f>
        <v>10610.177556647999</v>
      </c>
      <c r="H50" s="269">
        <f>IF(SUMIF('Grundlage Swiss DRG KVG'!C:C,A50,'Grundlage Swiss DRG KVG'!L:L)&gt;0,SUMIF('Grundlage Swiss DRG KVG'!C:C,A50,'Grundlage Swiss DRG KVG'!L:L),"")</f>
        <v>10429.729267479001</v>
      </c>
      <c r="L50" s="267">
        <f t="shared" si="1"/>
        <v>221743746.97614038</v>
      </c>
      <c r="M50" s="267">
        <f t="shared" si="0"/>
        <v>247450560.97614464</v>
      </c>
      <c r="N50" s="267">
        <f t="shared" si="2"/>
        <v>243242145.97614524</v>
      </c>
      <c r="P50" s="23">
        <f t="shared" si="3"/>
        <v>23322</v>
      </c>
      <c r="Q50" s="23">
        <f t="shared" si="4"/>
        <v>23322</v>
      </c>
      <c r="R50" s="23">
        <f t="shared" si="5"/>
        <v>23322</v>
      </c>
    </row>
    <row r="51" spans="1:18" x14ac:dyDescent="0.2">
      <c r="A51" s="265" t="s">
        <v>259</v>
      </c>
      <c r="B51" s="265" t="s">
        <v>260</v>
      </c>
      <c r="C51" s="270" t="s">
        <v>127</v>
      </c>
      <c r="D51" s="268">
        <f>IF(SUMIF('Grundlage Swiss DRG KVG'!C:C,A51,'Grundlage Swiss DRG KVG'!I:I)&gt;0,SUMIF('Grundlage Swiss DRG KVG'!C:C,A51,'Grundlage Swiss DRG KVG'!I:I),"")</f>
        <v>22306</v>
      </c>
      <c r="E51" s="268">
        <f>IF(SUMIF('Grundlage Swiss DRG KVG'!C:C,A51,'Grundlage Swiss DRG KVG'!J:J)&gt;0,SUMIF('Grundlage Swiss DRG KVG'!C:C,A51,'Grundlage Swiss DRG KVG'!J:J),"")</f>
        <v>24698</v>
      </c>
      <c r="F51" s="269">
        <f>IF(SUMIF('Grundlage Swiss DRG KVG'!C:C,A51,'Grundlage Swiss DRG KVG'!Z:Z)&gt;0,SUMIF('Grundlage Swiss DRG KVG'!C:C,A51,'Grundlage Swiss DRG KVG'!Z:Z),"")</f>
        <v>9572.9987790189007</v>
      </c>
      <c r="G51" s="269" t="str">
        <f>IF(SUMIF('Grundlage Swiss DRG KVG'!C:C,A51,'Grundlage Swiss DRG KVG'!K:K)&gt;0,SUMIF('Grundlage Swiss DRG KVG'!C:C,A51,'Grundlage Swiss DRG KVG'!K:K),"")</f>
        <v/>
      </c>
      <c r="H51" s="269">
        <f>IF(SUMIF('Grundlage Swiss DRG KVG'!C:C,A51,'Grundlage Swiss DRG KVG'!L:L)&gt;0,SUMIF('Grundlage Swiss DRG KVG'!C:C,A51,'Grundlage Swiss DRG KVG'!L:L),"")</f>
        <v>10450.192753085999</v>
      </c>
      <c r="L51" s="267">
        <f t="shared" si="1"/>
        <v>213535310.7647956</v>
      </c>
      <c r="M51" s="267"/>
      <c r="N51" s="267">
        <f t="shared" si="2"/>
        <v>233101999.5503363</v>
      </c>
      <c r="P51" s="23">
        <f t="shared" si="3"/>
        <v>22306</v>
      </c>
      <c r="R51" s="23">
        <f t="shared" si="5"/>
        <v>22306</v>
      </c>
    </row>
    <row r="52" spans="1:18" x14ac:dyDescent="0.2">
      <c r="A52" s="265" t="s">
        <v>239</v>
      </c>
      <c r="B52" s="265" t="s">
        <v>240</v>
      </c>
      <c r="C52" s="265" t="s">
        <v>55</v>
      </c>
      <c r="D52" s="268">
        <f>IF(SUMIF('Grundlage Swiss DRG KVG'!C:C,A52,'Grundlage Swiss DRG KVG'!I:I)&gt;0,SUMIF('Grundlage Swiss DRG KVG'!C:C,A52,'Grundlage Swiss DRG KVG'!I:I),"")</f>
        <v>16253.61</v>
      </c>
      <c r="E52" s="268">
        <f>IF(SUMIF('Grundlage Swiss DRG KVG'!C:C,A52,'Grundlage Swiss DRG KVG'!J:J)&gt;0,SUMIF('Grundlage Swiss DRG KVG'!C:C,A52,'Grundlage Swiss DRG KVG'!J:J),"")</f>
        <v>16981</v>
      </c>
      <c r="F52" s="269">
        <f>IF(SUMIF('Grundlage Swiss DRG KVG'!C:C,A52,'Grundlage Swiss DRG KVG'!Z:Z)&gt;0,SUMIF('Grundlage Swiss DRG KVG'!C:C,A52,'Grundlage Swiss DRG KVG'!Z:Z),"")</f>
        <v>9782.6101476483</v>
      </c>
      <c r="G52" s="269">
        <f>IF(SUMIF('Grundlage Swiss DRG KVG'!C:C,A52,'Grundlage Swiss DRG KVG'!K:K)&gt;0,SUMIF('Grundlage Swiss DRG KVG'!C:C,A52,'Grundlage Swiss DRG KVG'!K:K),"")</f>
        <v>10599.227367821</v>
      </c>
      <c r="H52" s="269">
        <f>IF(SUMIF('Grundlage Swiss DRG KVG'!C:C,A52,'Grundlage Swiss DRG KVG'!L:L)&gt;0,SUMIF('Grundlage Swiss DRG KVG'!C:C,A52,'Grundlage Swiss DRG KVG'!L:L),"")</f>
        <v>10463.578476678</v>
      </c>
      <c r="L52" s="267">
        <f t="shared" si="1"/>
        <v>159002730.1219179</v>
      </c>
      <c r="M52" s="267">
        <f t="shared" si="0"/>
        <v>172275707.9378891</v>
      </c>
      <c r="N52" s="267">
        <f t="shared" si="2"/>
        <v>170070923.76431832</v>
      </c>
      <c r="P52" s="23">
        <f t="shared" si="3"/>
        <v>16253.61</v>
      </c>
      <c r="Q52" s="23">
        <f t="shared" si="4"/>
        <v>16253.61</v>
      </c>
      <c r="R52" s="23">
        <f t="shared" si="5"/>
        <v>16253.61</v>
      </c>
    </row>
    <row r="53" spans="1:18" x14ac:dyDescent="0.2">
      <c r="A53" s="265" t="s">
        <v>122</v>
      </c>
      <c r="B53" s="265" t="s">
        <v>123</v>
      </c>
      <c r="C53" s="265" t="s">
        <v>110</v>
      </c>
      <c r="D53" s="268">
        <f>IF(SUMIF('Grundlage Swiss DRG KVG'!C:C,A53,'Grundlage Swiss DRG KVG'!I:I)&gt;0,SUMIF('Grundlage Swiss DRG KVG'!C:C,A53,'Grundlage Swiss DRG KVG'!I:I),"")</f>
        <v>24363</v>
      </c>
      <c r="E53" s="268">
        <f>IF(SUMIF('Grundlage Swiss DRG KVG'!C:C,A53,'Grundlage Swiss DRG KVG'!J:J)&gt;0,SUMIF('Grundlage Swiss DRG KVG'!C:C,A53,'Grundlage Swiss DRG KVG'!J:J),"")</f>
        <v>24839</v>
      </c>
      <c r="F53" s="269">
        <f>IF(SUMIF('Grundlage Swiss DRG KVG'!C:C,A53,'Grundlage Swiss DRG KVG'!Z:Z)&gt;0,SUMIF('Grundlage Swiss DRG KVG'!C:C,A53,'Grundlage Swiss DRG KVG'!Z:Z),"")</f>
        <v>9731.3552953836006</v>
      </c>
      <c r="G53" s="269">
        <f>IF(SUMIF('Grundlage Swiss DRG KVG'!C:C,A53,'Grundlage Swiss DRG KVG'!K:K)&gt;0,SUMIF('Grundlage Swiss DRG KVG'!C:C,A53,'Grundlage Swiss DRG KVG'!K:K),"")</f>
        <v>10730.919549765</v>
      </c>
      <c r="H53" s="269">
        <f>IF(SUMIF('Grundlage Swiss DRG KVG'!C:C,A53,'Grundlage Swiss DRG KVG'!L:L)&gt;0,SUMIF('Grundlage Swiss DRG KVG'!C:C,A53,'Grundlage Swiss DRG KVG'!L:L),"")</f>
        <v>10476.908492088</v>
      </c>
      <c r="L53" s="267">
        <f t="shared" si="1"/>
        <v>237085009.06143066</v>
      </c>
      <c r="M53" s="267">
        <f t="shared" si="0"/>
        <v>261437392.99092469</v>
      </c>
      <c r="N53" s="267">
        <f t="shared" si="2"/>
        <v>255248921.59273994</v>
      </c>
      <c r="P53" s="23">
        <f t="shared" si="3"/>
        <v>24363</v>
      </c>
      <c r="Q53" s="23">
        <f t="shared" si="4"/>
        <v>24363</v>
      </c>
      <c r="R53" s="23">
        <f t="shared" si="5"/>
        <v>24363</v>
      </c>
    </row>
    <row r="54" spans="1:18" x14ac:dyDescent="0.2">
      <c r="A54" s="265" t="s">
        <v>329</v>
      </c>
      <c r="B54" s="265" t="s">
        <v>329</v>
      </c>
      <c r="C54" s="265" t="s">
        <v>55</v>
      </c>
      <c r="D54" s="268">
        <f>IF(SUMIF('Grundlage Swiss DRG KVG'!C:C,A54,'Grundlage Swiss DRG KVG'!I:I)&gt;0,SUMIF('Grundlage Swiss DRG KVG'!C:C,A54,'Grundlage Swiss DRG KVG'!I:I),"")</f>
        <v>4324</v>
      </c>
      <c r="E54" s="268">
        <f>IF(SUMIF('Grundlage Swiss DRG KVG'!C:C,A54,'Grundlage Swiss DRG KVG'!J:J)&gt;0,SUMIF('Grundlage Swiss DRG KVG'!C:C,A54,'Grundlage Swiss DRG KVG'!J:J),"")</f>
        <v>5231</v>
      </c>
      <c r="F54" s="269">
        <f>IF(SUMIF('Grundlage Swiss DRG KVG'!C:C,A54,'Grundlage Swiss DRG KVG'!Z:Z)&gt;0,SUMIF('Grundlage Swiss DRG KVG'!C:C,A54,'Grundlage Swiss DRG KVG'!Z:Z),"")</f>
        <v>9619.8388577129008</v>
      </c>
      <c r="G54" s="269">
        <f>IF(SUMIF('Grundlage Swiss DRG KVG'!C:C,A54,'Grundlage Swiss DRG KVG'!K:K)&gt;0,SUMIF('Grundlage Swiss DRG KVG'!C:C,A54,'Grundlage Swiss DRG KVG'!K:K),"")</f>
        <v>10615.618922468</v>
      </c>
      <c r="H54" s="269">
        <f>IF(SUMIF('Grundlage Swiss DRG KVG'!C:C,A54,'Grundlage Swiss DRG KVG'!L:L)&gt;0,SUMIF('Grundlage Swiss DRG KVG'!C:C,A54,'Grundlage Swiss DRG KVG'!L:L),"")</f>
        <v>10506.695262769001</v>
      </c>
      <c r="L54" s="267">
        <f t="shared" si="1"/>
        <v>41596183.220750585</v>
      </c>
      <c r="M54" s="267">
        <f t="shared" si="0"/>
        <v>45901936.220751636</v>
      </c>
      <c r="N54" s="267">
        <f t="shared" si="2"/>
        <v>45430950.316213161</v>
      </c>
      <c r="P54" s="23">
        <f t="shared" si="3"/>
        <v>4324</v>
      </c>
      <c r="Q54" s="23">
        <f t="shared" si="4"/>
        <v>4324</v>
      </c>
      <c r="R54" s="23">
        <f t="shared" si="5"/>
        <v>4324</v>
      </c>
    </row>
    <row r="55" spans="1:18" x14ac:dyDescent="0.2">
      <c r="A55" s="265" t="s">
        <v>174</v>
      </c>
      <c r="B55" s="265" t="s">
        <v>175</v>
      </c>
      <c r="C55" s="265" t="s">
        <v>16</v>
      </c>
      <c r="D55" s="268">
        <f>IF(SUMIF('Grundlage Swiss DRG KVG'!C:C,A55,'Grundlage Swiss DRG KVG'!I:I)&gt;0,SUMIF('Grundlage Swiss DRG KVG'!C:C,A55,'Grundlage Swiss DRG KVG'!I:I),"")</f>
        <v>6222.8266999999996</v>
      </c>
      <c r="E55" s="268">
        <f>IF(SUMIF('Grundlage Swiss DRG KVG'!C:C,A55,'Grundlage Swiss DRG KVG'!J:J)&gt;0,SUMIF('Grundlage Swiss DRG KVG'!C:C,A55,'Grundlage Swiss DRG KVG'!J:J),"")</f>
        <v>5699</v>
      </c>
      <c r="F55" s="269">
        <f>IF(SUMIF('Grundlage Swiss DRG KVG'!C:C,A55,'Grundlage Swiss DRG KVG'!Z:Z)&gt;0,SUMIF('Grundlage Swiss DRG KVG'!C:C,A55,'Grundlage Swiss DRG KVG'!Z:Z),"")</f>
        <v>9621.9410980338998</v>
      </c>
      <c r="G55" s="269">
        <f>IF(SUMIF('Grundlage Swiss DRG KVG'!C:C,A55,'Grundlage Swiss DRG KVG'!K:K)&gt;0,SUMIF('Grundlage Swiss DRG KVG'!C:C,A55,'Grundlage Swiss DRG KVG'!K:K),"")</f>
        <v>10619.099993685</v>
      </c>
      <c r="H55" s="269">
        <f>IF(SUMIF('Grundlage Swiss DRG KVG'!C:C,A55,'Grundlage Swiss DRG KVG'!L:L)&gt;0,SUMIF('Grundlage Swiss DRG KVG'!C:C,A55,'Grundlage Swiss DRG KVG'!L:L),"")</f>
        <v>10526.543353457</v>
      </c>
      <c r="L55" s="267">
        <f t="shared" si="1"/>
        <v>59875671.970672667</v>
      </c>
      <c r="M55" s="267">
        <f t="shared" si="0"/>
        <v>66080818.970672846</v>
      </c>
      <c r="N55" s="267">
        <f t="shared" si="2"/>
        <v>65504855.038599752</v>
      </c>
      <c r="P55" s="23">
        <f t="shared" si="3"/>
        <v>6222.8266999999996</v>
      </c>
      <c r="Q55" s="23">
        <f t="shared" si="4"/>
        <v>6222.8266999999996</v>
      </c>
      <c r="R55" s="23">
        <f t="shared" si="5"/>
        <v>6222.8266999999996</v>
      </c>
    </row>
    <row r="56" spans="1:18" x14ac:dyDescent="0.2">
      <c r="A56" s="265" t="s">
        <v>828</v>
      </c>
      <c r="B56" s="265"/>
      <c r="C56" s="265" t="s">
        <v>16</v>
      </c>
      <c r="D56" s="268">
        <f>IF(SUMIF('Grundlage Swiss DRG KVG'!C:C,A56,'Grundlage Swiss DRG KVG'!I:I)&gt;0,SUMIF('Grundlage Swiss DRG KVG'!C:C,A56,'Grundlage Swiss DRG KVG'!I:I),"")</f>
        <v>3139.0895</v>
      </c>
      <c r="E56" s="268">
        <f>IF(SUMIF('Grundlage Swiss DRG KVG'!C:C,A56,'Grundlage Swiss DRG KVG'!J:J)&gt;0,SUMIF('Grundlage Swiss DRG KVG'!C:C,A56,'Grundlage Swiss DRG KVG'!J:J),"")</f>
        <v>4583</v>
      </c>
      <c r="F56" s="269">
        <f>IF(SUMIF('Grundlage Swiss DRG KVG'!C:C,A56,'Grundlage Swiss DRG KVG'!Z:Z)&gt;0,SUMIF('Grundlage Swiss DRG KVG'!C:C,A56,'Grundlage Swiss DRG KVG'!Z:Z),"")</f>
        <v>9314.5938603694995</v>
      </c>
      <c r="G56" s="269">
        <f>IF(SUMIF('Grundlage Swiss DRG KVG'!C:C,A56,'Grundlage Swiss DRG KVG'!K:K)&gt;0,SUMIF('Grundlage Swiss DRG KVG'!C:C,A56,'Grundlage Swiss DRG KVG'!K:K),"")</f>
        <v>10574.893931457</v>
      </c>
      <c r="H56" s="269">
        <f>IF(SUMIF('Grundlage Swiss DRG KVG'!C:C,A56,'Grundlage Swiss DRG KVG'!L:L)&gt;0,SUMIF('Grundlage Swiss DRG KVG'!C:C,A56,'Grundlage Swiss DRG KVG'!L:L),"")</f>
        <v>10574.893931457</v>
      </c>
      <c r="L56" s="267">
        <f t="shared" si="1"/>
        <v>29239343.783850361</v>
      </c>
      <c r="M56" s="267">
        <f t="shared" si="0"/>
        <v>33195538.503850389</v>
      </c>
      <c r="N56" s="267">
        <f t="shared" si="2"/>
        <v>33195538.503850389</v>
      </c>
      <c r="P56" s="23">
        <f t="shared" si="3"/>
        <v>3139.0895</v>
      </c>
      <c r="Q56" s="23">
        <f t="shared" si="4"/>
        <v>3139.0895</v>
      </c>
      <c r="R56" s="23">
        <f t="shared" si="5"/>
        <v>3139.0895</v>
      </c>
    </row>
    <row r="57" spans="1:18" x14ac:dyDescent="0.2">
      <c r="A57" s="265" t="s">
        <v>278</v>
      </c>
      <c r="B57" s="265" t="s">
        <v>279</v>
      </c>
      <c r="C57" s="265" t="s">
        <v>70</v>
      </c>
      <c r="D57" s="268">
        <f>IF(SUMIF('Grundlage Swiss DRG KVG'!C:C,A57,'Grundlage Swiss DRG KVG'!I:I)&gt;0,SUMIF('Grundlage Swiss DRG KVG'!C:C,A57,'Grundlage Swiss DRG KVG'!I:I),"")</f>
        <v>7638.3819999999996</v>
      </c>
      <c r="E57" s="268">
        <f>IF(SUMIF('Grundlage Swiss DRG KVG'!C:C,A57,'Grundlage Swiss DRG KVG'!J:J)&gt;0,SUMIF('Grundlage Swiss DRG KVG'!C:C,A57,'Grundlage Swiss DRG KVG'!J:J),"")</f>
        <v>9225</v>
      </c>
      <c r="F57" s="269">
        <f>IF(SUMIF('Grundlage Swiss DRG KVG'!C:C,A57,'Grundlage Swiss DRG KVG'!Z:Z)&gt;0,SUMIF('Grundlage Swiss DRG KVG'!C:C,A57,'Grundlage Swiss DRG KVG'!Z:Z),"")</f>
        <v>9626.3495741735005</v>
      </c>
      <c r="G57" s="269">
        <f>IF(SUMIF('Grundlage Swiss DRG KVG'!C:C,A57,'Grundlage Swiss DRG KVG'!K:K)&gt;0,SUMIF('Grundlage Swiss DRG KVG'!C:C,A57,'Grundlage Swiss DRG KVG'!K:K),"")</f>
        <v>10718.000397607</v>
      </c>
      <c r="H57" s="269">
        <f>IF(SUMIF('Grundlage Swiss DRG KVG'!C:C,A57,'Grundlage Swiss DRG KVG'!L:L)&gt;0,SUMIF('Grundlage Swiss DRG KVG'!C:C,A57,'Grundlage Swiss DRG KVG'!L:L),"")</f>
        <v>10607.453687584</v>
      </c>
      <c r="L57" s="267">
        <f t="shared" si="1"/>
        <v>73529735.313074529</v>
      </c>
      <c r="M57" s="267">
        <f t="shared" si="0"/>
        <v>81868181.313074142</v>
      </c>
      <c r="N57" s="267">
        <f t="shared" si="2"/>
        <v>81023783.313075244</v>
      </c>
      <c r="P57" s="23">
        <f t="shared" si="3"/>
        <v>7638.3819999999996</v>
      </c>
      <c r="Q57" s="23">
        <f t="shared" si="4"/>
        <v>7638.3819999999996</v>
      </c>
      <c r="R57" s="23">
        <f t="shared" si="5"/>
        <v>7638.3819999999996</v>
      </c>
    </row>
    <row r="58" spans="1:18" x14ac:dyDescent="0.2">
      <c r="A58" s="265" t="s">
        <v>242</v>
      </c>
      <c r="B58" s="265" t="s">
        <v>243</v>
      </c>
      <c r="C58" s="265" t="s">
        <v>244</v>
      </c>
      <c r="D58" s="268">
        <f>IF(SUMIF('Grundlage Swiss DRG KVG'!C:C,A58,'Grundlage Swiss DRG KVG'!I:I)&gt;0,SUMIF('Grundlage Swiss DRG KVG'!C:C,A58,'Grundlage Swiss DRG KVG'!I:I),"")</f>
        <v>23025</v>
      </c>
      <c r="E58" s="268">
        <f>IF(SUMIF('Grundlage Swiss DRG KVG'!C:C,A58,'Grundlage Swiss DRG KVG'!J:J)&gt;0,SUMIF('Grundlage Swiss DRG KVG'!C:C,A58,'Grundlage Swiss DRG KVG'!J:J),"")</f>
        <v>23572</v>
      </c>
      <c r="F58" s="269">
        <f>IF(SUMIF('Grundlage Swiss DRG KVG'!C:C,A58,'Grundlage Swiss DRG KVG'!Z:Z)&gt;0,SUMIF('Grundlage Swiss DRG KVG'!C:C,A58,'Grundlage Swiss DRG KVG'!Z:Z),"")</f>
        <v>9945.3624986365994</v>
      </c>
      <c r="G58" s="269">
        <f>IF(SUMIF('Grundlage Swiss DRG KVG'!C:C,A58,'Grundlage Swiss DRG KVG'!K:K)&gt;0,SUMIF('Grundlage Swiss DRG KVG'!C:C,A58,'Grundlage Swiss DRG KVG'!K:K),"")</f>
        <v>10679.957069755001</v>
      </c>
      <c r="H58" s="269">
        <f>IF(SUMIF('Grundlage Swiss DRG KVG'!C:C,A58,'Grundlage Swiss DRG KVG'!L:L)&gt;0,SUMIF('Grundlage Swiss DRG KVG'!C:C,A58,'Grundlage Swiss DRG KVG'!L:L),"")</f>
        <v>10669.099306454</v>
      </c>
      <c r="L58" s="267">
        <f t="shared" si="1"/>
        <v>228991971.53110769</v>
      </c>
      <c r="M58" s="267">
        <f t="shared" si="0"/>
        <v>245906011.53110889</v>
      </c>
      <c r="N58" s="267">
        <f t="shared" si="2"/>
        <v>245656011.53110334</v>
      </c>
      <c r="P58" s="23">
        <f t="shared" si="3"/>
        <v>23025</v>
      </c>
      <c r="Q58" s="23">
        <f t="shared" si="4"/>
        <v>23025</v>
      </c>
      <c r="R58" s="23">
        <f t="shared" si="5"/>
        <v>23025</v>
      </c>
    </row>
    <row r="59" spans="1:18" x14ac:dyDescent="0.2">
      <c r="A59" s="265" t="s">
        <v>290</v>
      </c>
      <c r="B59" s="265"/>
      <c r="C59" s="265" t="s">
        <v>16</v>
      </c>
      <c r="D59" s="268">
        <f>IF(SUMIF('Grundlage Swiss DRG KVG'!C:C,A59,'Grundlage Swiss DRG KVG'!I:I)&gt;0,SUMIF('Grundlage Swiss DRG KVG'!C:C,A59,'Grundlage Swiss DRG KVG'!I:I),"")</f>
        <v>42373.058999998997</v>
      </c>
      <c r="E59" s="268">
        <f>IF(SUMIF('Grundlage Swiss DRG KVG'!C:C,A59,'Grundlage Swiss DRG KVG'!J:J)&gt;0,SUMIF('Grundlage Swiss DRG KVG'!C:C,A59,'Grundlage Swiss DRG KVG'!J:J),"")</f>
        <v>31302</v>
      </c>
      <c r="F59" s="269">
        <f>IF(SUMIF('Grundlage Swiss DRG KVG'!C:C,A59,'Grundlage Swiss DRG KVG'!Z:Z)&gt;0,SUMIF('Grundlage Swiss DRG KVG'!C:C,A59,'Grundlage Swiss DRG KVG'!Z:Z),"")</f>
        <v>10106.144413454</v>
      </c>
      <c r="G59" s="269">
        <f>IF(SUMIF('Grundlage Swiss DRG KVG'!C:C,A59,'Grundlage Swiss DRG KVG'!K:K)&gt;0,SUMIF('Grundlage Swiss DRG KVG'!C:C,A59,'Grundlage Swiss DRG KVG'!K:K),"")</f>
        <v>11140.516891515001</v>
      </c>
      <c r="H59" s="269">
        <f>IF(SUMIF('Grundlage Swiss DRG KVG'!C:C,A59,'Grundlage Swiss DRG KVG'!L:L)&gt;0,SUMIF('Grundlage Swiss DRG KVG'!C:C,A59,'Grundlage Swiss DRG KVG'!L:L),"")</f>
        <v>10671.638923250001</v>
      </c>
      <c r="L59" s="267">
        <f t="shared" si="1"/>
        <v>428228253.49379659</v>
      </c>
      <c r="M59" s="267">
        <f t="shared" si="0"/>
        <v>472057779.53465056</v>
      </c>
      <c r="N59" s="267">
        <f t="shared" si="2"/>
        <v>452189985.72155803</v>
      </c>
      <c r="P59" s="23">
        <f t="shared" si="3"/>
        <v>42373.058999998997</v>
      </c>
      <c r="Q59" s="23">
        <f t="shared" si="4"/>
        <v>42373.058999998997</v>
      </c>
      <c r="R59" s="23">
        <f t="shared" si="5"/>
        <v>42373.058999998997</v>
      </c>
    </row>
    <row r="60" spans="1:18" x14ac:dyDescent="0.2">
      <c r="A60" s="265" t="s">
        <v>769</v>
      </c>
      <c r="B60" s="265" t="s">
        <v>58</v>
      </c>
      <c r="C60" s="265" t="s">
        <v>21</v>
      </c>
      <c r="D60" s="268">
        <f>IF(SUMIF('Grundlage Swiss DRG KVG'!C:C,A60,'Grundlage Swiss DRG KVG'!I:I)&gt;0,SUMIF('Grundlage Swiss DRG KVG'!C:C,A60,'Grundlage Swiss DRG KVG'!I:I),"")</f>
        <v>5528.4970000000003</v>
      </c>
      <c r="E60" s="268">
        <f>IF(SUMIF('Grundlage Swiss DRG KVG'!C:C,A60,'Grundlage Swiss DRG KVG'!J:J)&gt;0,SUMIF('Grundlage Swiss DRG KVG'!C:C,A60,'Grundlage Swiss DRG KVG'!J:J),"")</f>
        <v>6751</v>
      </c>
      <c r="F60" s="269">
        <f>IF(SUMIF('Grundlage Swiss DRG KVG'!C:C,A60,'Grundlage Swiss DRG KVG'!Z:Z)&gt;0,SUMIF('Grundlage Swiss DRG KVG'!C:C,A60,'Grundlage Swiss DRG KVG'!Z:Z),"")</f>
        <v>9672.3186640726999</v>
      </c>
      <c r="G60" s="269">
        <f>IF(SUMIF('Grundlage Swiss DRG KVG'!C:C,A60,'Grundlage Swiss DRG KVG'!K:K)&gt;0,SUMIF('Grundlage Swiss DRG KVG'!C:C,A60,'Grundlage Swiss DRG KVG'!K:K),"")</f>
        <v>10723.814938738</v>
      </c>
      <c r="H60" s="269">
        <f>IF(SUMIF('Grundlage Swiss DRG KVG'!C:C,A60,'Grundlage Swiss DRG KVG'!L:L)&gt;0,SUMIF('Grundlage Swiss DRG KVG'!C:C,A60,'Grundlage Swiss DRG KVG'!L:L),"")</f>
        <v>10696.549842999</v>
      </c>
      <c r="L60" s="267">
        <f t="shared" si="1"/>
        <v>53473384.717369929</v>
      </c>
      <c r="M60" s="267">
        <f t="shared" si="0"/>
        <v>59286578.717368223</v>
      </c>
      <c r="N60" s="267">
        <f t="shared" si="2"/>
        <v>59135843.71737045</v>
      </c>
      <c r="P60" s="23">
        <f t="shared" si="3"/>
        <v>5528.4970000000003</v>
      </c>
      <c r="Q60" s="23">
        <f t="shared" si="4"/>
        <v>5528.4970000000003</v>
      </c>
      <c r="R60" s="23">
        <f t="shared" si="5"/>
        <v>5528.4970000000003</v>
      </c>
    </row>
    <row r="61" spans="1:18" x14ac:dyDescent="0.2">
      <c r="A61" s="265" t="s">
        <v>14</v>
      </c>
      <c r="B61" s="265" t="s">
        <v>15</v>
      </c>
      <c r="C61" s="265" t="s">
        <v>16</v>
      </c>
      <c r="D61" s="268">
        <f>IF(SUMIF('Grundlage Swiss DRG KVG'!C:C,A61,'Grundlage Swiss DRG KVG'!I:I)&gt;0,SUMIF('Grundlage Swiss DRG KVG'!C:C,A61,'Grundlage Swiss DRG KVG'!I:I),"")</f>
        <v>4100.6532999999999</v>
      </c>
      <c r="E61" s="268">
        <f>IF(SUMIF('Grundlage Swiss DRG KVG'!C:C,A61,'Grundlage Swiss DRG KVG'!J:J)&gt;0,SUMIF('Grundlage Swiss DRG KVG'!C:C,A61,'Grundlage Swiss DRG KVG'!J:J),"")</f>
        <v>5433</v>
      </c>
      <c r="F61" s="269">
        <f>IF(SUMIF('Grundlage Swiss DRG KVG'!C:C,A61,'Grundlage Swiss DRG KVG'!Z:Z)&gt;0,SUMIF('Grundlage Swiss DRG KVG'!C:C,A61,'Grundlage Swiss DRG KVG'!Z:Z),"")</f>
        <v>9467.3303503741008</v>
      </c>
      <c r="G61" s="269">
        <f>IF(SUMIF('Grundlage Swiss DRG KVG'!C:C,A61,'Grundlage Swiss DRG KVG'!K:K)&gt;0,SUMIF('Grundlage Swiss DRG KVG'!C:C,A61,'Grundlage Swiss DRG KVG'!K:K),"")</f>
        <v>10918.689693746999</v>
      </c>
      <c r="H61" s="269">
        <f>IF(SUMIF('Grundlage Swiss DRG KVG'!C:C,A61,'Grundlage Swiss DRG KVG'!L:L)&gt;0,SUMIF('Grundlage Swiss DRG KVG'!C:C,A61,'Grundlage Swiss DRG KVG'!L:L),"")</f>
        <v>10751.21163331</v>
      </c>
      <c r="L61" s="267">
        <f t="shared" si="1"/>
        <v>38822239.44345171</v>
      </c>
      <c r="M61" s="267">
        <f t="shared" si="0"/>
        <v>44773760.924339622</v>
      </c>
      <c r="N61" s="267">
        <f t="shared" si="2"/>
        <v>44086991.46313104</v>
      </c>
      <c r="P61" s="23">
        <f t="shared" si="3"/>
        <v>4100.6532999999999</v>
      </c>
      <c r="Q61" s="23">
        <f t="shared" si="4"/>
        <v>4100.6532999999999</v>
      </c>
      <c r="R61" s="23">
        <f t="shared" si="5"/>
        <v>4100.6532999999999</v>
      </c>
    </row>
    <row r="62" spans="1:18" x14ac:dyDescent="0.2">
      <c r="A62" s="265" t="s">
        <v>116</v>
      </c>
      <c r="B62" s="265" t="s">
        <v>117</v>
      </c>
      <c r="C62" s="265" t="s">
        <v>66</v>
      </c>
      <c r="D62" s="268">
        <f>IF(SUMIF('Grundlage Swiss DRG KVG'!C:C,A62,'Grundlage Swiss DRG KVG'!I:I)&gt;0,SUMIF('Grundlage Swiss DRG KVG'!C:C,A62,'Grundlage Swiss DRG KVG'!I:I),"")</f>
        <v>27953</v>
      </c>
      <c r="E62" s="268">
        <f>IF(SUMIF('Grundlage Swiss DRG KVG'!C:C,A62,'Grundlage Swiss DRG KVG'!J:J)&gt;0,SUMIF('Grundlage Swiss DRG KVG'!C:C,A62,'Grundlage Swiss DRG KVG'!J:J),"")</f>
        <v>24624</v>
      </c>
      <c r="F62" s="269">
        <f>IF(SUMIF('Grundlage Swiss DRG KVG'!C:C,A62,'Grundlage Swiss DRG KVG'!Z:Z)&gt;0,SUMIF('Grundlage Swiss DRG KVG'!C:C,A62,'Grundlage Swiss DRG KVG'!Z:Z),"")</f>
        <v>10127.473538054001</v>
      </c>
      <c r="G62" s="269">
        <f>IF(SUMIF('Grundlage Swiss DRG KVG'!C:C,A62,'Grundlage Swiss DRG KVG'!K:K)&gt;0,SUMIF('Grundlage Swiss DRG KVG'!C:C,A62,'Grundlage Swiss DRG KVG'!K:K),"")</f>
        <v>11461.466132764001</v>
      </c>
      <c r="H62" s="269">
        <f>IF(SUMIF('Grundlage Swiss DRG KVG'!C:C,A62,'Grundlage Swiss DRG KVG'!L:L)&gt;0,SUMIF('Grundlage Swiss DRG KVG'!C:C,A62,'Grundlage Swiss DRG KVG'!L:L),"")</f>
        <v>10781.883216476001</v>
      </c>
      <c r="L62" s="267">
        <f t="shared" si="1"/>
        <v>283093267.80922347</v>
      </c>
      <c r="M62" s="267">
        <f t="shared" si="0"/>
        <v>320382362.80915213</v>
      </c>
      <c r="N62" s="267">
        <f t="shared" si="2"/>
        <v>301385981.55015367</v>
      </c>
      <c r="P62" s="23">
        <f t="shared" si="3"/>
        <v>27953</v>
      </c>
      <c r="Q62" s="23">
        <f t="shared" si="4"/>
        <v>27953</v>
      </c>
      <c r="R62" s="23">
        <f t="shared" si="5"/>
        <v>27953</v>
      </c>
    </row>
    <row r="63" spans="1:18" x14ac:dyDescent="0.2">
      <c r="A63" s="265" t="s">
        <v>143</v>
      </c>
      <c r="B63" s="265" t="s">
        <v>144</v>
      </c>
      <c r="C63" s="265" t="s">
        <v>145</v>
      </c>
      <c r="D63" s="268">
        <f>IF(SUMIF('Grundlage Swiss DRG KVG'!C:C,A63,'Grundlage Swiss DRG KVG'!I:I)&gt;0,SUMIF('Grundlage Swiss DRG KVG'!C:C,A63,'Grundlage Swiss DRG KVG'!I:I),"")</f>
        <v>2213.3098</v>
      </c>
      <c r="E63" s="268">
        <f>IF(SUMIF('Grundlage Swiss DRG KVG'!C:C,A63,'Grundlage Swiss DRG KVG'!J:J)&gt;0,SUMIF('Grundlage Swiss DRG KVG'!C:C,A63,'Grundlage Swiss DRG KVG'!J:J),"")</f>
        <v>2798</v>
      </c>
      <c r="F63" s="269">
        <f>IF(SUMIF('Grundlage Swiss DRG KVG'!C:C,A63,'Grundlage Swiss DRG KVG'!Z:Z)&gt;0,SUMIF('Grundlage Swiss DRG KVG'!C:C,A63,'Grundlage Swiss DRG KVG'!Z:Z),"")</f>
        <v>9614.3517400004002</v>
      </c>
      <c r="G63" s="269">
        <f>IF(SUMIF('Grundlage Swiss DRG KVG'!C:C,A63,'Grundlage Swiss DRG KVG'!K:K)&gt;0,SUMIF('Grundlage Swiss DRG KVG'!C:C,A63,'Grundlage Swiss DRG KVG'!K:K),"")</f>
        <v>10932.905270103</v>
      </c>
      <c r="H63" s="269">
        <f>IF(SUMIF('Grundlage Swiss DRG KVG'!C:C,A63,'Grundlage Swiss DRG KVG'!L:L)&gt;0,SUMIF('Grundlage Swiss DRG KVG'!C:C,A63,'Grundlage Swiss DRG KVG'!L:L),"")</f>
        <v>10813.652384673</v>
      </c>
      <c r="L63" s="267">
        <f t="shared" si="1"/>
        <v>21279538.926789939</v>
      </c>
      <c r="M63" s="267">
        <f t="shared" si="0"/>
        <v>24197906.376790617</v>
      </c>
      <c r="N63" s="267">
        <f t="shared" si="2"/>
        <v>23933962.796790119</v>
      </c>
      <c r="P63" s="23">
        <f t="shared" si="3"/>
        <v>2213.3098</v>
      </c>
      <c r="Q63" s="23">
        <f t="shared" si="4"/>
        <v>2213.3098</v>
      </c>
      <c r="R63" s="23">
        <f t="shared" si="5"/>
        <v>2213.3098</v>
      </c>
    </row>
    <row r="64" spans="1:18" x14ac:dyDescent="0.2">
      <c r="A64" s="265" t="s">
        <v>230</v>
      </c>
      <c r="B64" s="265" t="s">
        <v>231</v>
      </c>
      <c r="C64" s="265" t="s">
        <v>228</v>
      </c>
      <c r="D64" s="268">
        <f>IF(SUMIF('Grundlage Swiss DRG KVG'!C:C,A64,'Grundlage Swiss DRG KVG'!I:I)&gt;0,SUMIF('Grundlage Swiss DRG KVG'!C:C,A64,'Grundlage Swiss DRG KVG'!I:I),"")</f>
        <v>4197.174</v>
      </c>
      <c r="E64" s="268">
        <f>IF(SUMIF('Grundlage Swiss DRG KVG'!C:C,A64,'Grundlage Swiss DRG KVG'!J:J)&gt;0,SUMIF('Grundlage Swiss DRG KVG'!C:C,A64,'Grundlage Swiss DRG KVG'!J:J),"")</f>
        <v>4965</v>
      </c>
      <c r="F64" s="269">
        <f>IF(SUMIF('Grundlage Swiss DRG KVG'!C:C,A64,'Grundlage Swiss DRG KVG'!Z:Z)&gt;0,SUMIF('Grundlage Swiss DRG KVG'!C:C,A64,'Grundlage Swiss DRG KVG'!Z:Z),"")</f>
        <v>10031.413883664</v>
      </c>
      <c r="G64" s="269">
        <f>IF(SUMIF('Grundlage Swiss DRG KVG'!C:C,A64,'Grundlage Swiss DRG KVG'!K:K)&gt;0,SUMIF('Grundlage Swiss DRG KVG'!C:C,A64,'Grundlage Swiss DRG KVG'!K:K),"")</f>
        <v>10976.173857876</v>
      </c>
      <c r="H64" s="269">
        <f>IF(SUMIF('Grundlage Swiss DRG KVG'!C:C,A64,'Grundlage Swiss DRG KVG'!L:L)&gt;0,SUMIF('Grundlage Swiss DRG KVG'!C:C,A64,'Grundlage Swiss DRG KVG'!L:L),"")</f>
        <v>10816.340360384</v>
      </c>
      <c r="L64" s="267">
        <f t="shared" si="1"/>
        <v>42103589.535753563</v>
      </c>
      <c r="M64" s="267"/>
      <c r="N64" s="267">
        <f t="shared" si="2"/>
        <v>45398062.535754353</v>
      </c>
      <c r="P64" s="23">
        <f t="shared" si="3"/>
        <v>4197.174</v>
      </c>
      <c r="R64" s="23">
        <f t="shared" si="5"/>
        <v>4197.174</v>
      </c>
    </row>
    <row r="65" spans="1:18" x14ac:dyDescent="0.2">
      <c r="A65" s="265" t="s">
        <v>101</v>
      </c>
      <c r="B65" s="265"/>
      <c r="C65" s="265" t="s">
        <v>55</v>
      </c>
      <c r="D65" s="268">
        <f>IF(SUMIF('Grundlage Swiss DRG KVG'!C:C,A65,'Grundlage Swiss DRG KVG'!I:I)&gt;0,SUMIF('Grundlage Swiss DRG KVG'!C:C,A65,'Grundlage Swiss DRG KVG'!I:I),"")</f>
        <v>55081.284</v>
      </c>
      <c r="E65" s="268">
        <f>IF(SUMIF('Grundlage Swiss DRG KVG'!C:C,A65,'Grundlage Swiss DRG KVG'!J:J)&gt;0,SUMIF('Grundlage Swiss DRG KVG'!C:C,A65,'Grundlage Swiss DRG KVG'!J:J),"")</f>
        <v>37108</v>
      </c>
      <c r="F65" s="269">
        <f>IF(SUMIF('Grundlage Swiss DRG KVG'!C:C,A65,'Grundlage Swiss DRG KVG'!Z:Z)&gt;0,SUMIF('Grundlage Swiss DRG KVG'!C:C,A65,'Grundlage Swiss DRG KVG'!Z:Z),"")</f>
        <v>9993.8129849799006</v>
      </c>
      <c r="G65" s="269">
        <f>IF(SUMIF('Grundlage Swiss DRG KVG'!C:C,A65,'Grundlage Swiss DRG KVG'!K:K)&gt;0,SUMIF('Grundlage Swiss DRG KVG'!C:C,A65,'Grundlage Swiss DRG KVG'!K:K),"")</f>
        <v>11077.362421663</v>
      </c>
      <c r="H65" s="269">
        <f>IF(SUMIF('Grundlage Swiss DRG KVG'!C:C,A65,'Grundlage Swiss DRG KVG'!L:L)&gt;0,SUMIF('Grundlage Swiss DRG KVG'!C:C,A65,'Grundlage Swiss DRG KVG'!L:L),"")</f>
        <v>10847.336082227001</v>
      </c>
      <c r="L65" s="267">
        <f t="shared" si="1"/>
        <v>550472051.26856565</v>
      </c>
      <c r="M65" s="267"/>
      <c r="N65" s="267">
        <f t="shared" si="2"/>
        <v>597485199.38859272</v>
      </c>
      <c r="P65" s="23">
        <f t="shared" si="3"/>
        <v>55081.284</v>
      </c>
      <c r="R65" s="23">
        <f t="shared" si="5"/>
        <v>55081.284</v>
      </c>
    </row>
    <row r="66" spans="1:18" x14ac:dyDescent="0.2">
      <c r="A66" s="265" t="s">
        <v>801</v>
      </c>
      <c r="B66" s="265" t="s">
        <v>51</v>
      </c>
      <c r="C66" s="265" t="s">
        <v>26</v>
      </c>
      <c r="D66" s="268">
        <f>IF(SUMIF('Grundlage Swiss DRG KVG'!C:C,A66,'Grundlage Swiss DRG KVG'!I:I)&gt;0,SUMIF('Grundlage Swiss DRG KVG'!C:C,A66,'Grundlage Swiss DRG KVG'!I:I),"")</f>
        <v>5729.23</v>
      </c>
      <c r="E66" s="268">
        <f>IF(SUMIF('Grundlage Swiss DRG KVG'!C:C,A66,'Grundlage Swiss DRG KVG'!J:J)&gt;0,SUMIF('Grundlage Swiss DRG KVG'!C:C,A66,'Grundlage Swiss DRG KVG'!J:J),"")</f>
        <v>2834</v>
      </c>
      <c r="F66" s="269">
        <f>IF(SUMIF('Grundlage Swiss DRG KVG'!C:C,A66,'Grundlage Swiss DRG KVG'!Z:Z)&gt;0,SUMIF('Grundlage Swiss DRG KVG'!C:C,A66,'Grundlage Swiss DRG KVG'!Z:Z),"")</f>
        <v>10298.221270417</v>
      </c>
      <c r="G66" s="269" t="str">
        <f>IF(SUMIF('Grundlage Swiss DRG KVG'!C:C,A66,'Grundlage Swiss DRG KVG'!K:K)&gt;0,SUMIF('Grundlage Swiss DRG KVG'!C:C,A66,'Grundlage Swiss DRG KVG'!K:K),"")</f>
        <v/>
      </c>
      <c r="H66" s="269">
        <f>IF(SUMIF('Grundlage Swiss DRG KVG'!C:C,A66,'Grundlage Swiss DRG KVG'!L:L)&gt;0,SUMIF('Grundlage Swiss DRG KVG'!C:C,A66,'Grundlage Swiss DRG KVG'!L:L),"")</f>
        <v>10878.260123806</v>
      </c>
      <c r="L66" s="267">
        <f t="shared" si="1"/>
        <v>59000878.249111183</v>
      </c>
      <c r="M66" s="267" t="e">
        <f t="shared" si="0"/>
        <v>#VALUE!</v>
      </c>
      <c r="N66" s="267">
        <f t="shared" si="2"/>
        <v>62324054.249113046</v>
      </c>
      <c r="P66" s="23">
        <f t="shared" si="3"/>
        <v>5729.23</v>
      </c>
      <c r="Q66" s="23" t="e">
        <f t="shared" si="4"/>
        <v>#VALUE!</v>
      </c>
      <c r="R66" s="23">
        <f t="shared" si="5"/>
        <v>5729.23</v>
      </c>
    </row>
    <row r="67" spans="1:18" x14ac:dyDescent="0.2">
      <c r="A67" s="265" t="s">
        <v>293</v>
      </c>
      <c r="B67" s="265"/>
      <c r="C67" s="265" t="s">
        <v>70</v>
      </c>
      <c r="D67" s="268">
        <f>IF(SUMIF('Grundlage Swiss DRG KVG'!C:C,A67,'Grundlage Swiss DRG KVG'!I:I)&gt;0,SUMIF('Grundlage Swiss DRG KVG'!C:C,A67,'Grundlage Swiss DRG KVG'!I:I),"")</f>
        <v>51949</v>
      </c>
      <c r="E67" s="268">
        <v>35090</v>
      </c>
      <c r="F67" s="269">
        <f>IF(SUMIF('Grundlage Swiss DRG KVG'!C:C,A67,'Grundlage Swiss DRG KVG'!Z:Z)&gt;0,SUMIF('Grundlage Swiss DRG KVG'!C:C,A67,'Grundlage Swiss DRG KVG'!Z:Z),"")</f>
        <v>10108.747370003999</v>
      </c>
      <c r="G67" s="269">
        <f>IF(SUMIF('Grundlage Swiss DRG KVG'!C:C,A67,'Grundlage Swiss DRG KVG'!K:K)&gt;0,SUMIF('Grundlage Swiss DRG KVG'!C:C,A67,'Grundlage Swiss DRG KVG'!K:K),"")</f>
        <v>11064.230200983</v>
      </c>
      <c r="H67" s="269">
        <v>11007</v>
      </c>
      <c r="L67" s="267">
        <f t="shared" si="1"/>
        <v>525139317.12433773</v>
      </c>
      <c r="M67" s="267">
        <f t="shared" si="0"/>
        <v>574775694.71086586</v>
      </c>
      <c r="N67" s="267">
        <f t="shared" si="2"/>
        <v>571802643</v>
      </c>
      <c r="P67" s="23">
        <f t="shared" si="3"/>
        <v>51949</v>
      </c>
      <c r="Q67" s="23">
        <f t="shared" si="4"/>
        <v>51949</v>
      </c>
      <c r="R67" s="23">
        <f t="shared" si="5"/>
        <v>51949</v>
      </c>
    </row>
    <row r="68" spans="1:18" x14ac:dyDescent="0.2">
      <c r="A68" s="265" t="s">
        <v>154</v>
      </c>
      <c r="B68" s="265" t="s">
        <v>155</v>
      </c>
      <c r="C68" s="265" t="s">
        <v>156</v>
      </c>
      <c r="D68" s="268">
        <f>IF(SUMIF('Grundlage Swiss DRG KVG'!C:C,A68,'Grundlage Swiss DRG KVG'!I:I)&gt;0,SUMIF('Grundlage Swiss DRG KVG'!C:C,A68,'Grundlage Swiss DRG KVG'!I:I),"")</f>
        <v>2962.6190000000001</v>
      </c>
      <c r="E68" s="268">
        <f>IF(SUMIF('Grundlage Swiss DRG KVG'!C:C,A68,'Grundlage Swiss DRG KVG'!J:J)&gt;0,SUMIF('Grundlage Swiss DRG KVG'!C:C,A68,'Grundlage Swiss DRG KVG'!J:J),"")</f>
        <v>3441</v>
      </c>
      <c r="F68" s="269">
        <f>IF(SUMIF('Grundlage Swiss DRG KVG'!C:C,A68,'Grundlage Swiss DRG KVG'!Z:Z)&gt;0,SUMIF('Grundlage Swiss DRG KVG'!C:C,A68,'Grundlage Swiss DRG KVG'!Z:Z),"")</f>
        <v>10037.984930938999</v>
      </c>
      <c r="G68" s="269" t="str">
        <f>IF(SUMIF('Grundlage Swiss DRG KVG'!C:C,A68,'Grundlage Swiss DRG KVG'!K:K)&gt;0,SUMIF('Grundlage Swiss DRG KVG'!C:C,A68,'Grundlage Swiss DRG KVG'!K:K),"")</f>
        <v/>
      </c>
      <c r="H68" s="269">
        <f>IF(SUMIF('Grundlage Swiss DRG KVG'!C:C,A68,'Grundlage Swiss DRG KVG'!L:L)&gt;0,SUMIF('Grundlage Swiss DRG KVG'!C:C,A68,'Grundlage Swiss DRG KVG'!L:L),"")</f>
        <v>11045.671322607999</v>
      </c>
      <c r="L68" s="267">
        <f t="shared" si="1"/>
        <v>29738724.878113568</v>
      </c>
      <c r="M68" s="267"/>
      <c r="N68" s="267">
        <f t="shared" si="2"/>
        <v>32724115.728113588</v>
      </c>
      <c r="P68" s="23">
        <f t="shared" si="3"/>
        <v>2962.6190000000001</v>
      </c>
      <c r="R68" s="23">
        <f t="shared" si="5"/>
        <v>2962.6190000000001</v>
      </c>
    </row>
    <row r="69" spans="1:18" x14ac:dyDescent="0.2">
      <c r="A69" s="265" t="s">
        <v>211</v>
      </c>
      <c r="B69" s="265" t="s">
        <v>212</v>
      </c>
      <c r="C69" s="265" t="s">
        <v>34</v>
      </c>
      <c r="D69" s="268">
        <f>IF(SUMIF('Grundlage Swiss DRG KVG'!C:C,A69,'Grundlage Swiss DRG KVG'!I:I)&gt;0,SUMIF('Grundlage Swiss DRG KVG'!C:C,A69,'Grundlage Swiss DRG KVG'!I:I),"")</f>
        <v>1655</v>
      </c>
      <c r="E69" s="268">
        <f>IF(SUMIF('Grundlage Swiss DRG KVG'!C:C,A69,'Grundlage Swiss DRG KVG'!J:J)&gt;0,SUMIF('Grundlage Swiss DRG KVG'!C:C,A69,'Grundlage Swiss DRG KVG'!J:J),"")</f>
        <v>2255</v>
      </c>
      <c r="F69" s="269">
        <f>IF(SUMIF('Grundlage Swiss DRG KVG'!C:C,A69,'Grundlage Swiss DRG KVG'!Z:Z)&gt;0,SUMIF('Grundlage Swiss DRG KVG'!C:C,A69,'Grundlage Swiss DRG KVG'!Z:Z),"")</f>
        <v>10315.284204297001</v>
      </c>
      <c r="G69" s="269">
        <f>IF(SUMIF('Grundlage Swiss DRG KVG'!C:C,A69,'Grundlage Swiss DRG KVG'!K:K)&gt;0,SUMIF('Grundlage Swiss DRG KVG'!C:C,A69,'Grundlage Swiss DRG KVG'!K:K),"")</f>
        <v>12596.986198254999</v>
      </c>
      <c r="H69" s="269">
        <f>IF(SUMIF('Grundlage Swiss DRG KVG'!C:C,A69,'Grundlage Swiss DRG KVG'!L:L)&gt;0,SUMIF('Grundlage Swiss DRG KVG'!C:C,A69,'Grundlage Swiss DRG KVG'!L:L),"")</f>
        <v>11070.810615173001</v>
      </c>
      <c r="L69" s="267">
        <f t="shared" si="1"/>
        <v>17071795.358111534</v>
      </c>
      <c r="M69" s="267">
        <f t="shared" si="0"/>
        <v>20848012.158112023</v>
      </c>
      <c r="N69" s="267">
        <f t="shared" si="2"/>
        <v>18322191.568111315</v>
      </c>
      <c r="P69" s="23">
        <f t="shared" si="3"/>
        <v>1655</v>
      </c>
      <c r="Q69" s="23">
        <f t="shared" si="4"/>
        <v>1655</v>
      </c>
      <c r="R69" s="23">
        <f t="shared" si="5"/>
        <v>1655</v>
      </c>
    </row>
    <row r="70" spans="1:18" x14ac:dyDescent="0.2">
      <c r="A70" s="265" t="s">
        <v>768</v>
      </c>
      <c r="B70" s="265"/>
      <c r="C70" s="265" t="s">
        <v>95</v>
      </c>
      <c r="D70" s="268">
        <f>IF(SUMIF('Grundlage Swiss DRG KVG'!C:C,A70,'Grundlage Swiss DRG KVG'!I:I)&gt;0,SUMIF('Grundlage Swiss DRG KVG'!C:C,A70,'Grundlage Swiss DRG KVG'!I:I),"")</f>
        <v>40444.025099999999</v>
      </c>
      <c r="E70" s="268">
        <f>IF(SUMIF('Grundlage Swiss DRG KVG'!C:C,A70,'Grundlage Swiss DRG KVG'!J:J)&gt;0,SUMIF('Grundlage Swiss DRG KVG'!C:C,A70,'Grundlage Swiss DRG KVG'!J:J),"")</f>
        <v>35069</v>
      </c>
      <c r="F70" s="269">
        <f>IF(SUMIF('Grundlage Swiss DRG KVG'!C:C,A70,'Grundlage Swiss DRG KVG'!Z:Z)&gt;0,SUMIF('Grundlage Swiss DRG KVG'!C:C,A70,'Grundlage Swiss DRG KVG'!Z:Z),"")</f>
        <v>11107.073843857999</v>
      </c>
      <c r="G70" s="269">
        <f>IF(SUMIF('Grundlage Swiss DRG KVG'!C:C,A70,'Grundlage Swiss DRG KVG'!K:K)&gt;0,SUMIF('Grundlage Swiss DRG KVG'!C:C,A70,'Grundlage Swiss DRG KVG'!K:K),"")</f>
        <v>12233.863477385999</v>
      </c>
      <c r="H70" s="279">
        <f>IF(SUMIF('Grundlage Swiss DRG KVG'!C:C,A70,'Grundlage Swiss DRG KVG'!L:L)&gt;0,SUMIF('Grundlage Swiss DRG KVG'!C:C,A70,'Grundlage Swiss DRG KVG'!L:L),"")</f>
        <v>11107.073843857999</v>
      </c>
      <c r="I70" s="23" t="s">
        <v>846</v>
      </c>
      <c r="L70" s="267">
        <f t="shared" si="1"/>
        <v>449214773.3285464</v>
      </c>
      <c r="M70" s="267"/>
      <c r="N70" s="267">
        <f t="shared" si="2"/>
        <v>449214773.3285464</v>
      </c>
      <c r="P70" s="23">
        <f t="shared" si="3"/>
        <v>40444.025099999999</v>
      </c>
      <c r="R70" s="23">
        <f t="shared" si="5"/>
        <v>40444.025099999999</v>
      </c>
    </row>
    <row r="71" spans="1:18" x14ac:dyDescent="0.2">
      <c r="A71" s="265" t="s">
        <v>764</v>
      </c>
      <c r="B71" s="265" t="s">
        <v>83</v>
      </c>
      <c r="C71" s="265" t="s">
        <v>84</v>
      </c>
      <c r="D71" s="268">
        <f>IF(SUMIF('Grundlage Swiss DRG KVG'!C:C,A71,'Grundlage Swiss DRG KVG'!I:I)&gt;0,SUMIF('Grundlage Swiss DRG KVG'!C:C,A71,'Grundlage Swiss DRG KVG'!I:I),"")</f>
        <v>5813.8</v>
      </c>
      <c r="E71" s="268">
        <f>IF(SUMIF('Grundlage Swiss DRG KVG'!C:C,A71,'Grundlage Swiss DRG KVG'!J:J)&gt;0,SUMIF('Grundlage Swiss DRG KVG'!C:C,A71,'Grundlage Swiss DRG KVG'!J:J),"")</f>
        <v>6979</v>
      </c>
      <c r="F71" s="269">
        <f>IF(SUMIF('Grundlage Swiss DRG KVG'!C:C,A71,'Grundlage Swiss DRG KVG'!Z:Z)&gt;0,SUMIF('Grundlage Swiss DRG KVG'!C:C,A71,'Grundlage Swiss DRG KVG'!Z:Z),"")</f>
        <v>10498.683747968</v>
      </c>
      <c r="G71" s="269">
        <f>IF(SUMIF('Grundlage Swiss DRG KVG'!C:C,A71,'Grundlage Swiss DRG KVG'!K:K)&gt;0,SUMIF('Grundlage Swiss DRG KVG'!C:C,A71,'Grundlage Swiss DRG KVG'!K:K),"")</f>
        <v>11544.296926956</v>
      </c>
      <c r="H71" s="269">
        <f>IF(SUMIF('Grundlage Swiss DRG KVG'!C:C,A71,'Grundlage Swiss DRG KVG'!L:L)&gt;0,SUMIF('Grundlage Swiss DRG KVG'!C:C,A71,'Grundlage Swiss DRG KVG'!L:L),"")</f>
        <v>11161.450441008999</v>
      </c>
      <c r="L71" s="267">
        <f t="shared" si="1"/>
        <v>61037247.573936358</v>
      </c>
      <c r="M71" s="267">
        <f t="shared" si="0"/>
        <v>67116233.473936796</v>
      </c>
      <c r="N71" s="267">
        <f t="shared" si="2"/>
        <v>64890440.573938124</v>
      </c>
      <c r="P71" s="23">
        <f t="shared" si="3"/>
        <v>5813.8</v>
      </c>
      <c r="Q71" s="23">
        <f t="shared" si="4"/>
        <v>5813.8</v>
      </c>
      <c r="R71" s="23">
        <f t="shared" si="5"/>
        <v>5813.8</v>
      </c>
    </row>
    <row r="72" spans="1:18" x14ac:dyDescent="0.2">
      <c r="A72" s="265" t="s">
        <v>344</v>
      </c>
      <c r="B72" s="265" t="s">
        <v>344</v>
      </c>
      <c r="C72" s="265" t="s">
        <v>70</v>
      </c>
      <c r="D72" s="268">
        <f>IF(SUMIF('Grundlage Swiss DRG KVG'!C:C,A72,'Grundlage Swiss DRG KVG'!I:I)&gt;0,SUMIF('Grundlage Swiss DRG KVG'!C:C,A72,'Grundlage Swiss DRG KVG'!I:I),"")</f>
        <v>9022.6810999999998</v>
      </c>
      <c r="E72" s="268">
        <f>IF(SUMIF('Grundlage Swiss DRG KVG'!C:C,A72,'Grundlage Swiss DRG KVG'!J:J)&gt;0,SUMIF('Grundlage Swiss DRG KVG'!C:C,A72,'Grundlage Swiss DRG KVG'!J:J),"")</f>
        <v>8453</v>
      </c>
      <c r="F72" s="269">
        <f>IF(SUMIF('Grundlage Swiss DRG KVG'!C:C,A72,'Grundlage Swiss DRG KVG'!Z:Z)&gt;0,SUMIF('Grundlage Swiss DRG KVG'!C:C,A72,'Grundlage Swiss DRG KVG'!Z:Z),"")</f>
        <v>10382.755417787999</v>
      </c>
      <c r="G72" s="269" t="str">
        <f>IF(SUMIF('Grundlage Swiss DRG KVG'!C:C,A72,'Grundlage Swiss DRG KVG'!K:K)&gt;0,SUMIF('Grundlage Swiss DRG KVG'!C:C,A72,'Grundlage Swiss DRG KVG'!K:K),"")</f>
        <v/>
      </c>
      <c r="H72" s="269">
        <f>IF(SUMIF('Grundlage Swiss DRG KVG'!C:C,A72,'Grundlage Swiss DRG KVG'!L:L)&gt;0,SUMIF('Grundlage Swiss DRG KVG'!C:C,A72,'Grundlage Swiss DRG KVG'!L:L),"")</f>
        <v>11185.588341469</v>
      </c>
      <c r="L72" s="267">
        <f t="shared" si="1"/>
        <v>93680291.073998377</v>
      </c>
      <c r="M72" s="267" t="e">
        <f t="shared" si="0"/>
        <v>#VALUE!</v>
      </c>
      <c r="N72" s="267">
        <f t="shared" si="2"/>
        <v>100923996.52095269</v>
      </c>
      <c r="P72" s="23">
        <f t="shared" si="3"/>
        <v>9022.6810999999998</v>
      </c>
      <c r="Q72" s="23" t="e">
        <f t="shared" si="4"/>
        <v>#VALUE!</v>
      </c>
      <c r="R72" s="23">
        <f t="shared" si="5"/>
        <v>9022.6810999999998</v>
      </c>
    </row>
    <row r="73" spans="1:18" x14ac:dyDescent="0.2">
      <c r="A73" s="265" t="s">
        <v>19</v>
      </c>
      <c r="B73" s="265"/>
      <c r="C73" s="265" t="s">
        <v>21</v>
      </c>
      <c r="D73" s="268">
        <f>IF(SUMIF('Grundlage Swiss DRG KVG'!C:C,A73,'Grundlage Swiss DRG KVG'!I:I)&gt;0,SUMIF('Grundlage Swiss DRG KVG'!C:C,A73,'Grundlage Swiss DRG KVG'!I:I),"")</f>
        <v>48419.294999997997</v>
      </c>
      <c r="E73" s="268">
        <f>IF(SUMIF('Grundlage Swiss DRG KVG'!C:C,A73,'Grundlage Swiss DRG KVG'!J:J)&gt;0,SUMIF('Grundlage Swiss DRG KVG'!C:C,A73,'Grundlage Swiss DRG KVG'!J:J),"")</f>
        <v>34100</v>
      </c>
      <c r="F73" s="269">
        <f>IF(SUMIF('Grundlage Swiss DRG KVG'!C:C,A73,'Grundlage Swiss DRG KVG'!Z:Z)&gt;0,SUMIF('Grundlage Swiss DRG KVG'!C:C,A73,'Grundlage Swiss DRG KVG'!Z:Z),"")</f>
        <v>10962.701557500999</v>
      </c>
      <c r="G73" s="269">
        <f>IF(SUMIF('Grundlage Swiss DRG KVG'!C:C,A73,'Grundlage Swiss DRG KVG'!K:K)&gt;0,SUMIF('Grundlage Swiss DRG KVG'!C:C,A73,'Grundlage Swiss DRG KVG'!K:K),"")</f>
        <v>11861.580231836</v>
      </c>
      <c r="H73" s="269">
        <f>IF(SUMIF('Grundlage Swiss DRG KVG'!C:C,A73,'Grundlage Swiss DRG KVG'!L:L)&gt;0,SUMIF('Grundlage Swiss DRG KVG'!C:C,A73,'Grundlage Swiss DRG KVG'!L:L),"")</f>
        <v>11574.311528773</v>
      </c>
      <c r="L73" s="267">
        <f t="shared" si="1"/>
        <v>530806280.70957839</v>
      </c>
      <c r="M73" s="267">
        <f t="shared" si="0"/>
        <v>574329352.41141188</v>
      </c>
      <c r="N73" s="267">
        <f t="shared" si="2"/>
        <v>560420004.3335377</v>
      </c>
      <c r="P73" s="23">
        <f t="shared" si="3"/>
        <v>48419.294999997997</v>
      </c>
      <c r="Q73" s="23">
        <f t="shared" si="4"/>
        <v>48419.294999997997</v>
      </c>
      <c r="R73" s="23">
        <f t="shared" si="5"/>
        <v>48419.294999997997</v>
      </c>
    </row>
    <row r="74" spans="1:18" x14ac:dyDescent="0.2">
      <c r="A74" s="265" t="s">
        <v>807</v>
      </c>
      <c r="B74" s="265"/>
      <c r="C74" s="265" t="s">
        <v>809</v>
      </c>
      <c r="D74" s="268">
        <f>IF(SUMIF('Grundlage Swiss DRG KVG'!C:C,A74,'Grundlage Swiss DRG KVG'!I:I)&gt;0,SUMIF('Grundlage Swiss DRG KVG'!C:C,A74,'Grundlage Swiss DRG KVG'!I:I),"")</f>
        <v>2381.6147000000001</v>
      </c>
      <c r="E74" s="268">
        <f>IF(SUMIF('Grundlage Swiss DRG KVG'!C:C,A74,'Grundlage Swiss DRG KVG'!J:J)&gt;0,SUMIF('Grundlage Swiss DRG KVG'!C:C,A74,'Grundlage Swiss DRG KVG'!J:J),"")</f>
        <v>3221</v>
      </c>
      <c r="F74" s="269">
        <f>IF(SUMIF('Grundlage Swiss DRG KVG'!C:C,A74,'Grundlage Swiss DRG KVG'!Z:Z)&gt;0,SUMIF('Grundlage Swiss DRG KVG'!C:C,A74,'Grundlage Swiss DRG KVG'!Z:Z),"")</f>
        <v>10905.273145618999</v>
      </c>
      <c r="G74" s="269">
        <f>IF(SUMIF('Grundlage Swiss DRG KVG'!C:C,A74,'Grundlage Swiss DRG KVG'!K:K)&gt;0,SUMIF('Grundlage Swiss DRG KVG'!C:C,A74,'Grundlage Swiss DRG KVG'!K:K),"")</f>
        <v>12054.402653798001</v>
      </c>
      <c r="H74" s="269">
        <f>IF(SUMIF('Grundlage Swiss DRG KVG'!C:C,A74,'Grundlage Swiss DRG KVG'!L:L)&gt;0,SUMIF('Grundlage Swiss DRG KVG'!C:C,A74,'Grundlage Swiss DRG KVG'!L:L),"")</f>
        <v>11640.826633762999</v>
      </c>
      <c r="L74" s="267">
        <f t="shared" si="1"/>
        <v>25972158.831121452</v>
      </c>
      <c r="M74" s="267">
        <f t="shared" si="0"/>
        <v>28708942.560004331</v>
      </c>
      <c r="N74" s="267">
        <f t="shared" si="2"/>
        <v>27723963.831121478</v>
      </c>
      <c r="P74" s="23">
        <f t="shared" si="3"/>
        <v>2381.6147000000001</v>
      </c>
      <c r="Q74" s="23">
        <f t="shared" si="4"/>
        <v>2381.6147000000001</v>
      </c>
      <c r="R74" s="23">
        <f t="shared" si="5"/>
        <v>2381.6147000000001</v>
      </c>
    </row>
    <row r="75" spans="1:18" x14ac:dyDescent="0.2">
      <c r="A75" s="265" t="s">
        <v>108</v>
      </c>
      <c r="B75" s="265" t="s">
        <v>109</v>
      </c>
      <c r="C75" s="265" t="s">
        <v>110</v>
      </c>
      <c r="D75" s="268">
        <f>IF(SUMIF('Grundlage Swiss DRG KVG'!C:C,A75,'Grundlage Swiss DRG KVG'!I:I)&gt;0,SUMIF('Grundlage Swiss DRG KVG'!C:C,A75,'Grundlage Swiss DRG KVG'!I:I),"")</f>
        <v>836.09839999999997</v>
      </c>
      <c r="E75" s="268">
        <f>IF(SUMIF('Grundlage Swiss DRG KVG'!C:C,A75,'Grundlage Swiss DRG KVG'!J:J)&gt;0,SUMIF('Grundlage Swiss DRG KVG'!C:C,A75,'Grundlage Swiss DRG KVG'!J:J),"")</f>
        <v>1002</v>
      </c>
      <c r="F75" s="269">
        <f>IF(SUMIF('Grundlage Swiss DRG KVG'!C:C,A75,'Grundlage Swiss DRG KVG'!Z:Z)&gt;0,SUMIF('Grundlage Swiss DRG KVG'!C:C,A75,'Grundlage Swiss DRG KVG'!Z:Z),"")</f>
        <v>10838.240240129</v>
      </c>
      <c r="G75" s="269" t="str">
        <f>IF(SUMIF('Grundlage Swiss DRG KVG'!C:C,A75,'Grundlage Swiss DRG KVG'!K:K)&gt;0,SUMIF('Grundlage Swiss DRG KVG'!C:C,A75,'Grundlage Swiss DRG KVG'!K:K),"")</f>
        <v/>
      </c>
      <c r="H75" s="269">
        <f>IF(SUMIF('Grundlage Swiss DRG KVG'!C:C,A75,'Grundlage Swiss DRG KVG'!L:L)&gt;0,SUMIF('Grundlage Swiss DRG KVG'!C:C,A75,'Grundlage Swiss DRG KVG'!L:L),"")</f>
        <v>11724.700494090001</v>
      </c>
      <c r="L75" s="267">
        <f t="shared" si="1"/>
        <v>9061835.3235874716</v>
      </c>
      <c r="M75" s="267" t="e">
        <f t="shared" si="0"/>
        <v>#VALUE!</v>
      </c>
      <c r="N75" s="267">
        <f t="shared" si="2"/>
        <v>9803003.323587859</v>
      </c>
      <c r="P75" s="23">
        <f t="shared" si="3"/>
        <v>836.09839999999997</v>
      </c>
      <c r="Q75" s="23" t="e">
        <f t="shared" si="4"/>
        <v>#VALUE!</v>
      </c>
      <c r="R75" s="23">
        <f t="shared" si="5"/>
        <v>836.09839999999997</v>
      </c>
    </row>
    <row r="76" spans="1:18" x14ac:dyDescent="0.2">
      <c r="A76" s="265" t="s">
        <v>233</v>
      </c>
      <c r="B76" s="265" t="s">
        <v>234</v>
      </c>
      <c r="C76" s="265" t="s">
        <v>70</v>
      </c>
      <c r="D76" s="268">
        <f>IF(SUMIF('Grundlage Swiss DRG KVG'!C:C,A76,'Grundlage Swiss DRG KVG'!I:I)&gt;0,SUMIF('Grundlage Swiss DRG KVG'!C:C,A76,'Grundlage Swiss DRG KVG'!I:I),"")</f>
        <v>5622.0045</v>
      </c>
      <c r="E76" s="268">
        <f>IF(SUMIF('Grundlage Swiss DRG KVG'!C:C,A76,'Grundlage Swiss DRG KVG'!J:J)&gt;0,SUMIF('Grundlage Swiss DRG KVG'!C:C,A76,'Grundlage Swiss DRG KVG'!J:J),"")</f>
        <v>6733</v>
      </c>
      <c r="F76" s="269">
        <f>IF(SUMIF('Grundlage Swiss DRG KVG'!C:C,A76,'Grundlage Swiss DRG KVG'!Z:Z)&gt;0,SUMIF('Grundlage Swiss DRG KVG'!C:C,A76,'Grundlage Swiss DRG KVG'!Z:Z),"")</f>
        <v>10246.596925010999</v>
      </c>
      <c r="G76" s="269">
        <f>IF(SUMIF('Grundlage Swiss DRG KVG'!C:C,A76,'Grundlage Swiss DRG KVG'!K:K)&gt;0,SUMIF('Grundlage Swiss DRG KVG'!C:C,A76,'Grundlage Swiss DRG KVG'!K:K),"")</f>
        <v>12347.663546356</v>
      </c>
      <c r="H76" s="269">
        <f>IF(SUMIF('Grundlage Swiss DRG KVG'!C:C,A76,'Grundlage Swiss DRG KVG'!L:L)&gt;0,SUMIF('Grundlage Swiss DRG KVG'!C:C,A76,'Grundlage Swiss DRG KVG'!L:L),"")</f>
        <v>11784.260144272999</v>
      </c>
      <c r="L76" s="267">
        <f t="shared" si="1"/>
        <v>57606414.022097997</v>
      </c>
      <c r="M76" s="267">
        <f t="shared" si="0"/>
        <v>69418620.022099391</v>
      </c>
      <c r="N76" s="267">
        <f t="shared" si="2"/>
        <v>66251163.560273454</v>
      </c>
      <c r="P76" s="23">
        <f t="shared" si="3"/>
        <v>5622.0045</v>
      </c>
      <c r="Q76" s="23">
        <f t="shared" si="4"/>
        <v>5622.0045</v>
      </c>
      <c r="R76" s="23">
        <f t="shared" si="5"/>
        <v>5622.0045</v>
      </c>
    </row>
    <row r="77" spans="1:18" x14ac:dyDescent="0.2">
      <c r="A77" s="252" t="s">
        <v>32</v>
      </c>
      <c r="B77" s="265" t="s">
        <v>33</v>
      </c>
      <c r="C77" s="265" t="s">
        <v>34</v>
      </c>
      <c r="D77" s="268">
        <f>IF(SUMIF('Grundlage Swiss DRG KVG'!C:C,A77,'Grundlage Swiss DRG KVG'!I:I)&gt;0,SUMIF('Grundlage Swiss DRG KVG'!C:C,A77,'Grundlage Swiss DRG KVG'!I:I),"")</f>
        <v>720.1671</v>
      </c>
      <c r="E77" s="268">
        <f>IF(SUMIF('Grundlage Swiss DRG KVG'!C:C,A77,'Grundlage Swiss DRG KVG'!J:J)&gt;0,SUMIF('Grundlage Swiss DRG KVG'!C:C,A77,'Grundlage Swiss DRG KVG'!J:J),"")</f>
        <v>933</v>
      </c>
      <c r="F77" s="269">
        <f>IF(SUMIF('Grundlage Swiss DRG KVG'!C:C,A77,'Grundlage Swiss DRG KVG'!Z:Z)&gt;0,SUMIF('Grundlage Swiss DRG KVG'!C:C,A77,'Grundlage Swiss DRG KVG'!Z:Z),"")</f>
        <v>10101.658093872</v>
      </c>
      <c r="G77" s="269">
        <f>IF(SUMIF('Grundlage Swiss DRG KVG'!C:C,A77,'Grundlage Swiss DRG KVG'!K:K)&gt;0,SUMIF('Grundlage Swiss DRG KVG'!C:C,A77,'Grundlage Swiss DRG KVG'!K:K),"")</f>
        <v>12422.279488546001</v>
      </c>
      <c r="H77" s="269">
        <f>IF(SUMIF('Grundlage Swiss DRG KVG'!C:C,A77,'Grundlage Swiss DRG KVG'!L:L)&gt;0,SUMIF('Grundlage Swiss DRG KVG'!C:C,A77,'Grundlage Swiss DRG KVG'!L:L),"")</f>
        <v>12010.601253131001</v>
      </c>
      <c r="L77" s="267">
        <f t="shared" si="1"/>
        <v>7274881.8146553263</v>
      </c>
      <c r="M77" s="267"/>
      <c r="N77" s="267">
        <f t="shared" si="2"/>
        <v>8649639.8737237193</v>
      </c>
      <c r="P77" s="23">
        <f t="shared" si="3"/>
        <v>720.1671</v>
      </c>
      <c r="R77" s="23">
        <f t="shared" si="5"/>
        <v>720.1671</v>
      </c>
    </row>
    <row r="78" spans="1:18" x14ac:dyDescent="0.2">
      <c r="A78" s="265" t="s">
        <v>208</v>
      </c>
      <c r="B78" s="265" t="s">
        <v>209</v>
      </c>
      <c r="C78" s="265" t="s">
        <v>34</v>
      </c>
      <c r="D78" s="268">
        <f>IF(SUMIF('Grundlage Swiss DRG KVG'!C:C,A78,'Grundlage Swiss DRG KVG'!I:I)&gt;0,SUMIF('Grundlage Swiss DRG KVG'!C:C,A78,'Grundlage Swiss DRG KVG'!I:I),"")</f>
        <v>1265.4100000000001</v>
      </c>
      <c r="E78" s="268">
        <f>IF(SUMIF('Grundlage Swiss DRG KVG'!C:C,A78,'Grundlage Swiss DRG KVG'!J:J)&gt;0,SUMIF('Grundlage Swiss DRG KVG'!C:C,A78,'Grundlage Swiss DRG KVG'!J:J),"")</f>
        <v>1585</v>
      </c>
      <c r="F78" s="269">
        <f>IF(SUMIF('Grundlage Swiss DRG KVG'!C:C,A78,'Grundlage Swiss DRG KVG'!Z:Z)&gt;0,SUMIF('Grundlage Swiss DRG KVG'!C:C,A78,'Grundlage Swiss DRG KVG'!Z:Z),"")</f>
        <v>11032.152457100001</v>
      </c>
      <c r="G78" s="269">
        <f>IF(SUMIF('Grundlage Swiss DRG KVG'!C:C,A78,'Grundlage Swiss DRG KVG'!K:K)&gt;0,SUMIF('Grundlage Swiss DRG KVG'!C:C,A78,'Grundlage Swiss DRG KVG'!K:K),"")</f>
        <v>12736.494899470999</v>
      </c>
      <c r="H78" s="269">
        <f>IF(SUMIF('Grundlage Swiss DRG KVG'!C:C,A78,'Grundlage Swiss DRG KVG'!L:L)&gt;0,SUMIF('Grundlage Swiss DRG KVG'!C:C,A78,'Grundlage Swiss DRG KVG'!L:L),"")</f>
        <v>12189.947954212001</v>
      </c>
      <c r="L78" s="267">
        <f t="shared" ref="L78:L90" si="6">F78*D78</f>
        <v>13960196.040738912</v>
      </c>
      <c r="M78" s="267"/>
      <c r="N78" s="267">
        <f>H78*D78</f>
        <v>15425282.04073941</v>
      </c>
      <c r="P78" s="23">
        <f t="shared" ref="P78:P90" si="7">IF(L78&gt;0,D78)</f>
        <v>1265.4100000000001</v>
      </c>
      <c r="R78" s="23">
        <f>IF(N78&gt;0,D78)</f>
        <v>1265.4100000000001</v>
      </c>
    </row>
    <row r="79" spans="1:18" x14ac:dyDescent="0.2">
      <c r="A79" s="265" t="s">
        <v>317</v>
      </c>
      <c r="B79" s="265" t="s">
        <v>317</v>
      </c>
      <c r="C79" s="265" t="s">
        <v>34</v>
      </c>
      <c r="D79" s="268">
        <f>IF(SUMIF('Grundlage Swiss DRG KVG'!C:C,A79,'Grundlage Swiss DRG KVG'!I:I)&gt;0,SUMIF('Grundlage Swiss DRG KVG'!C:C,A79,'Grundlage Swiss DRG KVG'!I:I),"")</f>
        <v>363.92649999999998</v>
      </c>
      <c r="E79" s="268">
        <f>IF(SUMIF('Grundlage Swiss DRG KVG'!C:C,A79,'Grundlage Swiss DRG KVG'!J:J)&gt;0,SUMIF('Grundlage Swiss DRG KVG'!C:C,A79,'Grundlage Swiss DRG KVG'!J:J),"")</f>
        <v>516</v>
      </c>
      <c r="F79" s="269">
        <f>IF(SUMIF('Grundlage Swiss DRG KVG'!C:C,A79,'Grundlage Swiss DRG KVG'!Z:Z)&gt;0,SUMIF('Grundlage Swiss DRG KVG'!C:C,A79,'Grundlage Swiss DRG KVG'!Z:Z),"")</f>
        <v>10469.180772649999</v>
      </c>
      <c r="G79" s="269">
        <f>IF(SUMIF('Grundlage Swiss DRG KVG'!C:C,A79,'Grundlage Swiss DRG KVG'!K:K)&gt;0,SUMIF('Grundlage Swiss DRG KVG'!C:C,A79,'Grundlage Swiss DRG KVG'!K:K),"")</f>
        <v>12712.156400971</v>
      </c>
      <c r="H79" s="269">
        <f>IF(SUMIF('Grundlage Swiss DRG KVG'!C:C,A79,'Grundlage Swiss DRG KVG'!L:L)&gt;0,SUMIF('Grundlage Swiss DRG KVG'!C:C,A79,'Grundlage Swiss DRG KVG'!L:L),"")</f>
        <v>12255.452725916</v>
      </c>
      <c r="L79" s="267">
        <f t="shared" si="6"/>
        <v>3810012.3164578099</v>
      </c>
      <c r="M79" s="267">
        <f t="shared" ref="M79:M90" si="8">G79*D79</f>
        <v>4626290.5864579724</v>
      </c>
      <c r="N79" s="267">
        <f>H79*D79</f>
        <v>4460084.016458069</v>
      </c>
      <c r="P79" s="23">
        <f t="shared" si="7"/>
        <v>363.92649999999998</v>
      </c>
      <c r="Q79" s="23">
        <f t="shared" ref="Q79:Q90" si="9">IF(M79&gt;0,D79)</f>
        <v>363.92649999999998</v>
      </c>
      <c r="R79" s="23">
        <f>IF(N79&gt;0,D79)</f>
        <v>363.92649999999998</v>
      </c>
    </row>
    <row r="80" spans="1:18" x14ac:dyDescent="0.2">
      <c r="A80" s="265" t="s">
        <v>214</v>
      </c>
      <c r="B80" s="265" t="s">
        <v>215</v>
      </c>
      <c r="C80" s="265" t="s">
        <v>34</v>
      </c>
      <c r="D80" s="268">
        <f>IF(SUMIF('Grundlage Swiss DRG KVG'!C:C,A80,'Grundlage Swiss DRG KVG'!I:I)&gt;0,SUMIF('Grundlage Swiss DRG KVG'!C:C,A80,'Grundlage Swiss DRG KVG'!I:I),"")</f>
        <v>2018.07</v>
      </c>
      <c r="E80" s="268">
        <f>IF(SUMIF('Grundlage Swiss DRG KVG'!C:C,A80,'Grundlage Swiss DRG KVG'!J:J)&gt;0,SUMIF('Grundlage Swiss DRG KVG'!C:C,A80,'Grundlage Swiss DRG KVG'!J:J),"")</f>
        <v>2590</v>
      </c>
      <c r="F80" s="269">
        <f>IF(SUMIF('Grundlage Swiss DRG KVG'!C:C,A80,'Grundlage Swiss DRG KVG'!Z:Z)&gt;0,SUMIF('Grundlage Swiss DRG KVG'!C:C,A80,'Grundlage Swiss DRG KVG'!Z:Z),"")</f>
        <v>11080.986474328</v>
      </c>
      <c r="G80" s="269">
        <f>IF(SUMIF('Grundlage Swiss DRG KVG'!C:C,A80,'Grundlage Swiss DRG KVG'!K:K)&gt;0,SUMIF('Grundlage Swiss DRG KVG'!C:C,A80,'Grundlage Swiss DRG KVG'!K:K),"")</f>
        <v>13429.489400390999</v>
      </c>
      <c r="H80" s="269">
        <f>IF(SUMIF('Grundlage Swiss DRG KVG'!C:C,A80,'Grundlage Swiss DRG KVG'!L:L)&gt;0,SUMIF('Grundlage Swiss DRG KVG'!C:C,A80,'Grundlage Swiss DRG KVG'!L:L),"")</f>
        <v>12535.911764332999</v>
      </c>
      <c r="L80" s="267">
        <f t="shared" si="6"/>
        <v>22362206.374247104</v>
      </c>
      <c r="M80" s="267">
        <f t="shared" si="8"/>
        <v>27101649.674247064</v>
      </c>
      <c r="N80" s="267">
        <f>H80*D80</f>
        <v>25298347.454247493</v>
      </c>
      <c r="P80" s="23">
        <f t="shared" si="7"/>
        <v>2018.07</v>
      </c>
      <c r="Q80" s="23">
        <f t="shared" si="9"/>
        <v>2018.07</v>
      </c>
      <c r="R80" s="23">
        <f>IF(N80&gt;0,D80)</f>
        <v>2018.07</v>
      </c>
    </row>
    <row r="81" spans="1:18" x14ac:dyDescent="0.2">
      <c r="A81" s="265" t="s">
        <v>37</v>
      </c>
      <c r="B81" s="265" t="s">
        <v>38</v>
      </c>
      <c r="C81" s="265" t="s">
        <v>34</v>
      </c>
      <c r="D81" s="268">
        <f>IF(SUMIF('Grundlage Swiss DRG KVG'!C:C,A81,'Grundlage Swiss DRG KVG'!I:I)&gt;0,SUMIF('Grundlage Swiss DRG KVG'!C:C,A81,'Grundlage Swiss DRG KVG'!I:I),"")</f>
        <v>1359.16</v>
      </c>
      <c r="E81" s="268">
        <f>IF(SUMIF('Grundlage Swiss DRG KVG'!C:C,A81,'Grundlage Swiss DRG KVG'!J:J)&gt;0,SUMIF('Grundlage Swiss DRG KVG'!C:C,A81,'Grundlage Swiss DRG KVG'!J:J),"")</f>
        <v>1782</v>
      </c>
      <c r="F81" s="269">
        <f>IF(SUMIF('Grundlage Swiss DRG KVG'!C:C,A81,'Grundlage Swiss DRG KVG'!Z:Z)&gt;0,SUMIF('Grundlage Swiss DRG KVG'!C:C,A81,'Grundlage Swiss DRG KVG'!Z:Z),"")</f>
        <v>11409.146979281</v>
      </c>
      <c r="G81" s="269">
        <f>IF(SUMIF('Grundlage Swiss DRG KVG'!C:C,A81,'Grundlage Swiss DRG KVG'!K:K)&gt;0,SUMIF('Grundlage Swiss DRG KVG'!C:C,A81,'Grundlage Swiss DRG KVG'!K:K),"")</f>
        <v>12985.079172694999</v>
      </c>
      <c r="H81" s="269">
        <f>IF(SUMIF('Grundlage Swiss DRG KVG'!C:C,A81,'Grundlage Swiss DRG KVG'!L:L)&gt;0,SUMIF('Grundlage Swiss DRG KVG'!C:C,A81,'Grundlage Swiss DRG KVG'!L:L),"")</f>
        <v>12626.289184761001</v>
      </c>
      <c r="L81" s="267">
        <f t="shared" si="6"/>
        <v>15506856.208359566</v>
      </c>
      <c r="M81" s="267">
        <f t="shared" si="8"/>
        <v>17648800.208360136</v>
      </c>
      <c r="N81" s="267">
        <f>H81*D81</f>
        <v>17161147.208359763</v>
      </c>
      <c r="P81" s="23">
        <f t="shared" si="7"/>
        <v>1359.16</v>
      </c>
      <c r="Q81" s="23">
        <f t="shared" si="9"/>
        <v>1359.16</v>
      </c>
      <c r="R81" s="23">
        <f>IF(N81&gt;0,D81)</f>
        <v>1359.16</v>
      </c>
    </row>
    <row r="82" spans="1:18" x14ac:dyDescent="0.2">
      <c r="A82" s="265" t="s">
        <v>772</v>
      </c>
      <c r="B82" s="265" t="s">
        <v>87</v>
      </c>
      <c r="C82" s="265" t="s">
        <v>88</v>
      </c>
      <c r="D82" s="268">
        <f>IF(SUMIF('Grundlage Swiss DRG KVG'!C:C,A82,'Grundlage Swiss DRG KVG'!I:I)&gt;0,SUMIF('Grundlage Swiss DRG KVG'!C:C,A82,'Grundlage Swiss DRG KVG'!I:I),"")</f>
        <v>13390.6839</v>
      </c>
      <c r="E82" s="268">
        <f>IF(SUMIF('Grundlage Swiss DRG KVG'!C:C,A82,'Grundlage Swiss DRG KVG'!J:J)&gt;0,SUMIF('Grundlage Swiss DRG KVG'!C:C,A82,'Grundlage Swiss DRG KVG'!J:J),"")</f>
        <v>15184</v>
      </c>
      <c r="F82" s="269">
        <f>IF(SUMIF('Grundlage Swiss DRG KVG'!C:C,A82,'Grundlage Swiss DRG KVG'!Z:Z)&gt;0,SUMIF('Grundlage Swiss DRG KVG'!C:C,A82,'Grundlage Swiss DRG KVG'!Z:Z),"")</f>
        <v>11538.962274602</v>
      </c>
      <c r="G82" s="269" t="str">
        <f>IF(SUMIF('Grundlage Swiss DRG KVG'!C:C,A82,'Grundlage Swiss DRG KVG'!K:K)&gt;0,SUMIF('Grundlage Swiss DRG KVG'!C:C,A82,'Grundlage Swiss DRG KVG'!K:K),"")</f>
        <v/>
      </c>
      <c r="H82" s="269">
        <f>IF(SUMIF('Grundlage Swiss DRG KVG'!C:C,A82,'Grundlage Swiss DRG KVG'!L:L)&gt;0,SUMIF('Grundlage Swiss DRG KVG'!C:C,A82,'Grundlage Swiss DRG KVG'!L:L),"")</f>
        <v>12636.717558034999</v>
      </c>
      <c r="L82" s="267">
        <f t="shared" si="6"/>
        <v>154514596.35322037</v>
      </c>
      <c r="M82" s="267" t="e">
        <f t="shared" si="8"/>
        <v>#VALUE!</v>
      </c>
      <c r="N82" s="267"/>
      <c r="P82" s="23">
        <f t="shared" si="7"/>
        <v>13390.6839</v>
      </c>
      <c r="Q82" s="23" t="e">
        <f t="shared" si="9"/>
        <v>#VALUE!</v>
      </c>
    </row>
    <row r="83" spans="1:18" x14ac:dyDescent="0.2">
      <c r="A83" s="265" t="s">
        <v>763</v>
      </c>
      <c r="B83" s="265" t="s">
        <v>73</v>
      </c>
      <c r="C83" s="265" t="s">
        <v>74</v>
      </c>
      <c r="D83" s="268">
        <f>IF(SUMIF('Grundlage Swiss DRG KVG'!C:C,A83,'Grundlage Swiss DRG KVG'!I:I)&gt;0,SUMIF('Grundlage Swiss DRG KVG'!C:C,A83,'Grundlage Swiss DRG KVG'!I:I),"")</f>
        <v>17856.163</v>
      </c>
      <c r="E83" s="268">
        <f>IF(SUMIF('Grundlage Swiss DRG KVG'!C:C,A83,'Grundlage Swiss DRG KVG'!J:J)&gt;0,SUMIF('Grundlage Swiss DRG KVG'!C:C,A83,'Grundlage Swiss DRG KVG'!J:J),"")</f>
        <v>16597</v>
      </c>
      <c r="F83" s="269">
        <f>IF(SUMIF('Grundlage Swiss DRG KVG'!C:C,A83,'Grundlage Swiss DRG KVG'!Z:Z)&gt;0,SUMIF('Grundlage Swiss DRG KVG'!C:C,A83,'Grundlage Swiss DRG KVG'!Z:Z),"")</f>
        <v>11989.362162001</v>
      </c>
      <c r="G83" s="269" t="str">
        <f>IF(SUMIF('Grundlage Swiss DRG KVG'!C:C,A83,'Grundlage Swiss DRG KVG'!K:K)&gt;0,SUMIF('Grundlage Swiss DRG KVG'!C:C,A83,'Grundlage Swiss DRG KVG'!K:K),"")</f>
        <v/>
      </c>
      <c r="H83" s="269">
        <f>IF(SUMIF('Grundlage Swiss DRG KVG'!C:C,A83,'Grundlage Swiss DRG KVG'!L:L)&gt;0,SUMIF('Grundlage Swiss DRG KVG'!C:C,A83,'Grundlage Swiss DRG KVG'!L:L),"")</f>
        <v>12663.484078899</v>
      </c>
      <c r="L83" s="267">
        <f t="shared" si="6"/>
        <v>214084005.03072226</v>
      </c>
      <c r="M83" s="267" t="e">
        <f t="shared" si="8"/>
        <v>#VALUE!</v>
      </c>
      <c r="N83" s="267"/>
      <c r="P83" s="23">
        <f t="shared" si="7"/>
        <v>17856.163</v>
      </c>
      <c r="Q83" s="23" t="e">
        <f t="shared" si="9"/>
        <v>#VALUE!</v>
      </c>
    </row>
    <row r="84" spans="1:18" x14ac:dyDescent="0.2">
      <c r="A84" s="265" t="s">
        <v>826</v>
      </c>
      <c r="B84" s="265" t="s">
        <v>250</v>
      </c>
      <c r="C84" s="265" t="s">
        <v>169</v>
      </c>
      <c r="D84" s="268">
        <f>IF(SUMIF('Grundlage Swiss DRG KVG'!C:C,A84,'Grundlage Swiss DRG KVG'!I:I)&gt;0,SUMIF('Grundlage Swiss DRG KVG'!C:C,A84,'Grundlage Swiss DRG KVG'!I:I),"")</f>
        <v>497.17860000000002</v>
      </c>
      <c r="E84" s="268">
        <f>IF(SUMIF('Grundlage Swiss DRG KVG'!C:C,A84,'Grundlage Swiss DRG KVG'!J:J)&gt;0,SUMIF('Grundlage Swiss DRG KVG'!C:C,A84,'Grundlage Swiss DRG KVG'!J:J),"")</f>
        <v>139</v>
      </c>
      <c r="F84" s="269">
        <f>IF(SUMIF('Grundlage Swiss DRG KVG'!C:C,A84,'Grundlage Swiss DRG KVG'!Z:Z)&gt;0,SUMIF('Grundlage Swiss DRG KVG'!C:C,A84,'Grundlage Swiss DRG KVG'!Z:Z),"")</f>
        <v>13812.069762243</v>
      </c>
      <c r="G84" s="269">
        <f>IF(SUMIF('Grundlage Swiss DRG KVG'!C:C,A84,'Grundlage Swiss DRG KVG'!K:K)&gt;0,SUMIF('Grundlage Swiss DRG KVG'!C:C,A84,'Grundlage Swiss DRG KVG'!K:K),"")</f>
        <v>15396.304668224</v>
      </c>
      <c r="H84" s="269">
        <f>IF(SUMIF('Grundlage Swiss DRG KVG'!C:C,A84,'Grundlage Swiss DRG KVG'!L:L)&gt;0,SUMIF('Grundlage Swiss DRG KVG'!C:C,A84,'Grundlage Swiss DRG KVG'!L:L),"")</f>
        <v>15147.210742478001</v>
      </c>
      <c r="L84" s="267">
        <f t="shared" si="6"/>
        <v>6867065.5074943081</v>
      </c>
      <c r="M84" s="267">
        <f t="shared" si="8"/>
        <v>7654713.2001210731</v>
      </c>
      <c r="N84" s="267"/>
      <c r="P84" s="23">
        <f t="shared" si="7"/>
        <v>497.17860000000002</v>
      </c>
      <c r="Q84" s="23">
        <f t="shared" si="9"/>
        <v>497.17860000000002</v>
      </c>
    </row>
    <row r="85" spans="1:18" x14ac:dyDescent="0.2">
      <c r="A85" s="265" t="s">
        <v>180</v>
      </c>
      <c r="B85" s="265" t="s">
        <v>181</v>
      </c>
      <c r="C85" s="265" t="s">
        <v>34</v>
      </c>
      <c r="D85" s="268">
        <f>IF(SUMIF('Grundlage Swiss DRG KVG'!C:C,A85,'Grundlage Swiss DRG KVG'!I:I)&gt;0,SUMIF('Grundlage Swiss DRG KVG'!C:C,A85,'Grundlage Swiss DRG KVG'!I:I),"")</f>
        <v>47.974600000000002</v>
      </c>
      <c r="E85" s="268">
        <f>IF(SUMIF('Grundlage Swiss DRG KVG'!C:C,A85,'Grundlage Swiss DRG KVG'!J:J)&gt;0,SUMIF('Grundlage Swiss DRG KVG'!C:C,A85,'Grundlage Swiss DRG KVG'!J:J),"")</f>
        <v>46</v>
      </c>
      <c r="F85" s="269">
        <f>IF(SUMIF('Grundlage Swiss DRG KVG'!C:C,A85,'Grundlage Swiss DRG KVG'!Z:Z)&gt;0,SUMIF('Grundlage Swiss DRG KVG'!C:C,A85,'Grundlage Swiss DRG KVG'!Z:Z),"")</f>
        <v>14561.165211623</v>
      </c>
      <c r="G85" s="269">
        <f>IF(SUMIF('Grundlage Swiss DRG KVG'!C:C,A85,'Grundlage Swiss DRG KVG'!K:K)&gt;0,SUMIF('Grundlage Swiss DRG KVG'!C:C,A85,'Grundlage Swiss DRG KVG'!K:K),"")</f>
        <v>16449.062765744999</v>
      </c>
      <c r="H85" s="269">
        <f>IF(SUMIF('Grundlage Swiss DRG KVG'!C:C,A85,'Grundlage Swiss DRG KVG'!L:L)&gt;0,SUMIF('Grundlage Swiss DRG KVG'!C:C,A85,'Grundlage Swiss DRG KVG'!L:L),"")</f>
        <v>16080.703675727</v>
      </c>
      <c r="L85" s="267">
        <f t="shared" si="6"/>
        <v>698566.07656152884</v>
      </c>
      <c r="M85" s="267">
        <f t="shared" si="8"/>
        <v>789137.2065615101</v>
      </c>
      <c r="N85" s="267"/>
      <c r="P85" s="23">
        <f t="shared" si="7"/>
        <v>47.974600000000002</v>
      </c>
      <c r="Q85" s="23">
        <f t="shared" si="9"/>
        <v>47.974600000000002</v>
      </c>
    </row>
    <row r="86" spans="1:18" x14ac:dyDescent="0.2">
      <c r="A86" s="265" t="s">
        <v>320</v>
      </c>
      <c r="B86" s="265" t="s">
        <v>320</v>
      </c>
      <c r="C86" s="265" t="s">
        <v>34</v>
      </c>
      <c r="D86" s="268">
        <f>IF(SUMIF('Grundlage Swiss DRG KVG'!C:C,A86,'Grundlage Swiss DRG KVG'!I:I)&gt;0,SUMIF('Grundlage Swiss DRG KVG'!C:C,A86,'Grundlage Swiss DRG KVG'!I:I),"")</f>
        <v>75.819999999999993</v>
      </c>
      <c r="E86" s="268">
        <f>IF(SUMIF('Grundlage Swiss DRG KVG'!C:C,A86,'Grundlage Swiss DRG KVG'!J:J)&gt;0,SUMIF('Grundlage Swiss DRG KVG'!C:C,A86,'Grundlage Swiss DRG KVG'!J:J),"")</f>
        <v>128</v>
      </c>
      <c r="F86" s="269">
        <f>IF(SUMIF('Grundlage Swiss DRG KVG'!C:C,A86,'Grundlage Swiss DRG KVG'!Z:Z)&gt;0,SUMIF('Grundlage Swiss DRG KVG'!C:C,A86,'Grundlage Swiss DRG KVG'!Z:Z),"")</f>
        <v>14443.363918306</v>
      </c>
      <c r="G86" s="269">
        <f>IF(SUMIF('Grundlage Swiss DRG KVG'!C:C,A86,'Grundlage Swiss DRG KVG'!K:K)&gt;0,SUMIF('Grundlage Swiss DRG KVG'!C:C,A86,'Grundlage Swiss DRG KVG'!K:K),"")</f>
        <v>16836.525748956999</v>
      </c>
      <c r="H86" s="269">
        <f>IF(SUMIF('Grundlage Swiss DRG KVG'!C:C,A86,'Grundlage Swiss DRG KVG'!L:L)&gt;0,SUMIF('Grundlage Swiss DRG KVG'!C:C,A86,'Grundlage Swiss DRG KVG'!L:L),"")</f>
        <v>16681.211056264001</v>
      </c>
      <c r="L86" s="267">
        <f t="shared" si="6"/>
        <v>1095095.8522859609</v>
      </c>
      <c r="M86" s="267">
        <f t="shared" si="8"/>
        <v>1276545.3822859195</v>
      </c>
      <c r="N86" s="267"/>
      <c r="P86" s="23">
        <f t="shared" si="7"/>
        <v>75.819999999999993</v>
      </c>
      <c r="Q86" s="23">
        <f t="shared" si="9"/>
        <v>75.819999999999993</v>
      </c>
    </row>
    <row r="87" spans="1:18" x14ac:dyDescent="0.2">
      <c r="A87" s="265" t="s">
        <v>265</v>
      </c>
      <c r="B87" s="265" t="s">
        <v>266</v>
      </c>
      <c r="C87" s="265" t="s">
        <v>55</v>
      </c>
      <c r="D87" s="268">
        <f>IF(SUMIF('Grundlage Swiss DRG KVG'!C:C,A87,'Grundlage Swiss DRG KVG'!I:I)&gt;0,SUMIF('Grundlage Swiss DRG KVG'!C:C,A87,'Grundlage Swiss DRG KVG'!I:I),"")</f>
        <v>13595.97</v>
      </c>
      <c r="E87" s="268">
        <f>IF(SUMIF('Grundlage Swiss DRG KVG'!C:C,A87,'Grundlage Swiss DRG KVG'!J:J)&gt;0,SUMIF('Grundlage Swiss DRG KVG'!C:C,A87,'Grundlage Swiss DRG KVG'!J:J),"")</f>
        <v>14454</v>
      </c>
      <c r="F87" s="269">
        <f>IF(SUMIF('Grundlage Swiss DRG KVG'!C:C,A87,'Grundlage Swiss DRG KVG'!Z:Z)&gt;0,SUMIF('Grundlage Swiss DRG KVG'!C:C,A87,'Grundlage Swiss DRG KVG'!Z:Z),"")</f>
        <v>9239.1566848744005</v>
      </c>
      <c r="G87" s="269">
        <f>IF(SUMIF('Grundlage Swiss DRG KVG'!C:C,A87,'Grundlage Swiss DRG KVG'!K:K)&gt;0,SUMIF('Grundlage Swiss DRG KVG'!C:C,A87,'Grundlage Swiss DRG KVG'!K:K),"")</f>
        <v>9976.9023550988004</v>
      </c>
      <c r="H87" s="269" t="str">
        <f>IF(SUMIF('Grundlage Swiss DRG KVG'!C:C,A87,'Grundlage Swiss DRG KVG'!L:L)&gt;0,SUMIF('Grundlage Swiss DRG KVG'!C:C,A87,'Grundlage Swiss DRG KVG'!L:L),"")</f>
        <v/>
      </c>
      <c r="L87" s="267">
        <f t="shared" si="6"/>
        <v>125615297.1128518</v>
      </c>
      <c r="M87" s="267">
        <f t="shared" si="8"/>
        <v>135645665.11285263</v>
      </c>
      <c r="N87" s="267"/>
      <c r="P87" s="23">
        <f t="shared" si="7"/>
        <v>13595.97</v>
      </c>
      <c r="Q87" s="23">
        <f t="shared" si="9"/>
        <v>13595.97</v>
      </c>
    </row>
    <row r="88" spans="1:18" x14ac:dyDescent="0.2">
      <c r="A88" s="265" t="s">
        <v>326</v>
      </c>
      <c r="B88" s="265" t="s">
        <v>326</v>
      </c>
      <c r="C88" s="265" t="s">
        <v>110</v>
      </c>
      <c r="D88" s="268">
        <f>IF(SUMIF('Grundlage Swiss DRG KVG'!C:C,A88,'Grundlage Swiss DRG KVG'!I:I)&gt;0,SUMIF('Grundlage Swiss DRG KVG'!C:C,A88,'Grundlage Swiss DRG KVG'!I:I),"")</f>
        <v>600.78660000000002</v>
      </c>
      <c r="E88" s="268">
        <f>IF(SUMIF('Grundlage Swiss DRG KVG'!C:C,A88,'Grundlage Swiss DRG KVG'!J:J)&gt;0,SUMIF('Grundlage Swiss DRG KVG'!C:C,A88,'Grundlage Swiss DRG KVG'!J:J),"")</f>
        <v>830</v>
      </c>
      <c r="F88" s="269">
        <f>IF(SUMIF('Grundlage Swiss DRG KVG'!C:C,A88,'Grundlage Swiss DRG KVG'!Z:Z)&gt;0,SUMIF('Grundlage Swiss DRG KVG'!C:C,A88,'Grundlage Swiss DRG KVG'!Z:Z),"")</f>
        <v>8854.2408558718998</v>
      </c>
      <c r="G88" s="269">
        <f>IF(SUMIF('Grundlage Swiss DRG KVG'!C:C,A88,'Grundlage Swiss DRG KVG'!K:K)&gt;0,SUMIF('Grundlage Swiss DRG KVG'!C:C,A88,'Grundlage Swiss DRG KVG'!K:K),"")</f>
        <v>10987.688905479001</v>
      </c>
      <c r="H88" s="269" t="str">
        <f>IF(SUMIF('Grundlage Swiss DRG KVG'!C:C,A88,'Grundlage Swiss DRG KVG'!L:L)&gt;0,SUMIF('Grundlage Swiss DRG KVG'!C:C,A88,'Grundlage Swiss DRG KVG'!L:L),"")</f>
        <v/>
      </c>
      <c r="L88" s="267">
        <f t="shared" si="6"/>
        <v>5319509.2593803685</v>
      </c>
      <c r="M88" s="267">
        <f t="shared" si="8"/>
        <v>6601256.2593804505</v>
      </c>
      <c r="N88" s="267"/>
      <c r="P88" s="23">
        <f t="shared" si="7"/>
        <v>600.78660000000002</v>
      </c>
      <c r="Q88" s="23">
        <f t="shared" si="9"/>
        <v>600.78660000000002</v>
      </c>
    </row>
    <row r="89" spans="1:18" x14ac:dyDescent="0.2">
      <c r="A89" s="265" t="s">
        <v>24</v>
      </c>
      <c r="B89" s="265" t="s">
        <v>25</v>
      </c>
      <c r="C89" s="265" t="s">
        <v>26</v>
      </c>
      <c r="D89" s="268">
        <f>IF(SUMIF('Grundlage Swiss DRG KVG'!C:C,A89,'Grundlage Swiss DRG KVG'!I:I)&gt;0,SUMIF('Grundlage Swiss DRG KVG'!C:C,A89,'Grundlage Swiss DRG KVG'!I:I),"")</f>
        <v>6380.9012000000002</v>
      </c>
      <c r="E89" s="268">
        <f>IF(SUMIF('Grundlage Swiss DRG KVG'!C:C,A89,'Grundlage Swiss DRG KVG'!J:J)&gt;0,SUMIF('Grundlage Swiss DRG KVG'!C:C,A89,'Grundlage Swiss DRG KVG'!J:J),"")</f>
        <v>6213</v>
      </c>
      <c r="F89" s="269">
        <f>IF(SUMIF('Grundlage Swiss DRG KVG'!C:C,A89,'Grundlage Swiss DRG KVG'!Z:Z)&gt;0,SUMIF('Grundlage Swiss DRG KVG'!C:C,A89,'Grundlage Swiss DRG KVG'!Z:Z),"")</f>
        <v>9056.6900407985995</v>
      </c>
      <c r="G89" s="269">
        <f>IF(SUMIF('Grundlage Swiss DRG KVG'!C:C,A89,'Grundlage Swiss DRG KVG'!K:K)&gt;0,SUMIF('Grundlage Swiss DRG KVG'!C:C,A89,'Grundlage Swiss DRG KVG'!K:K),"")</f>
        <v>9395.0563925609003</v>
      </c>
      <c r="H89" s="269" t="str">
        <f>IF(SUMIF('Grundlage Swiss DRG KVG'!C:C,A89,'Grundlage Swiss DRG KVG'!L:L)&gt;0,SUMIF('Grundlage Swiss DRG KVG'!C:C,A89,'Grundlage Swiss DRG KVG'!L:L),"")</f>
        <v/>
      </c>
      <c r="L89" s="267">
        <f t="shared" si="6"/>
        <v>57789844.349359833</v>
      </c>
      <c r="M89" s="267">
        <f t="shared" si="8"/>
        <v>59948926.609359525</v>
      </c>
      <c r="N89" s="267"/>
      <c r="P89" s="23">
        <f t="shared" si="7"/>
        <v>6380.9012000000002</v>
      </c>
      <c r="Q89" s="23">
        <f t="shared" si="9"/>
        <v>6380.9012000000002</v>
      </c>
    </row>
    <row r="90" spans="1:18" x14ac:dyDescent="0.2">
      <c r="A90" s="265" t="s">
        <v>29</v>
      </c>
      <c r="B90" s="265" t="s">
        <v>30</v>
      </c>
      <c r="C90" s="265" t="s">
        <v>26</v>
      </c>
      <c r="D90" s="268">
        <f>IF(SUMIF('Grundlage Swiss DRG KVG'!C:C,A90,'Grundlage Swiss DRG KVG'!I:I)&gt;0,SUMIF('Grundlage Swiss DRG KVG'!C:C,A90,'Grundlage Swiss DRG KVG'!I:I),"")</f>
        <v>2982.9072000000001</v>
      </c>
      <c r="E90" s="268">
        <f>IF(SUMIF('Grundlage Swiss DRG KVG'!C:C,A90,'Grundlage Swiss DRG KVG'!J:J)&gt;0,SUMIF('Grundlage Swiss DRG KVG'!C:C,A90,'Grundlage Swiss DRG KVG'!J:J),"")</f>
        <v>3417</v>
      </c>
      <c r="F90" s="269">
        <f>IF(SUMIF('Grundlage Swiss DRG KVG'!C:C,A90,'Grundlage Swiss DRG KVG'!Z:Z)&gt;0,SUMIF('Grundlage Swiss DRG KVG'!C:C,A90,'Grundlage Swiss DRG KVG'!Z:Z),"")</f>
        <v>8584.3605905596996</v>
      </c>
      <c r="G90" s="269">
        <f>IF(SUMIF('Grundlage Swiss DRG KVG'!C:C,A90,'Grundlage Swiss DRG KVG'!K:K)&gt;0,SUMIF('Grundlage Swiss DRG KVG'!C:C,A90,'Grundlage Swiss DRG KVG'!K:K),"")</f>
        <v>9142.3092153107009</v>
      </c>
      <c r="H90" s="269" t="str">
        <f>IF(SUMIF('Grundlage Swiss DRG KVG'!C:C,A90,'Grundlage Swiss DRG KVG'!L:L)&gt;0,SUMIF('Grundlage Swiss DRG KVG'!C:C,A90,'Grundlage Swiss DRG KVG'!L:L),"")</f>
        <v/>
      </c>
      <c r="L90" s="267">
        <f t="shared" si="6"/>
        <v>25606351.012976781</v>
      </c>
      <c r="M90" s="267">
        <f t="shared" si="8"/>
        <v>27270659.982976642</v>
      </c>
      <c r="N90" s="267"/>
      <c r="P90" s="23">
        <f t="shared" si="7"/>
        <v>2982.9072000000001</v>
      </c>
      <c r="Q90" s="23">
        <f t="shared" si="9"/>
        <v>2982.9072000000001</v>
      </c>
    </row>
    <row r="91" spans="1:18" x14ac:dyDescent="0.2">
      <c r="A91" s="265" t="s">
        <v>765</v>
      </c>
      <c r="B91" s="265" t="s">
        <v>80</v>
      </c>
      <c r="C91" s="265" t="s">
        <v>21</v>
      </c>
      <c r="D91" s="268">
        <f>IF(SUMIF('Grundlage Swiss DRG KVG'!C:C,A91,'Grundlage Swiss DRG KVG'!I:I)&gt;0,SUMIF('Grundlage Swiss DRG KVG'!C:C,A91,'Grundlage Swiss DRG KVG'!I:I),"")</f>
        <v>3977.3125</v>
      </c>
      <c r="E91" s="268">
        <f>IF(SUMIF('Grundlage Swiss DRG KVG'!C:C,A91,'Grundlage Swiss DRG KVG'!J:J)&gt;0,SUMIF('Grundlage Swiss DRG KVG'!C:C,A91,'Grundlage Swiss DRG KVG'!J:J),"")</f>
        <v>4998</v>
      </c>
      <c r="F91" s="269">
        <f>IF(SUMIF('Grundlage Swiss DRG KVG'!C:C,A91,'Grundlage Swiss DRG KVG'!Z:Z)&gt;0,SUMIF('Grundlage Swiss DRG KVG'!C:C,A91,'Grundlage Swiss DRG KVG'!Z:Z),"")</f>
        <v>9589.1038084458996</v>
      </c>
      <c r="G91" s="269">
        <f>IF(SUMIF('Grundlage Swiss DRG KVG'!C:C,A91,'Grundlage Swiss DRG KVG'!K:K)&gt;0,SUMIF('Grundlage Swiss DRG KVG'!C:C,A91,'Grundlage Swiss DRG KVG'!K:K),"")</f>
        <v>10594.094696136999</v>
      </c>
      <c r="H91" s="269" t="str">
        <f>IF(SUMIF('Grundlage Swiss DRG KVG'!C:C,A91,'Grundlage Swiss DRG KVG'!L:L)&gt;0,SUMIF('Grundlage Swiss DRG KVG'!C:C,A91,'Grundlage Swiss DRG KVG'!L:L),"")</f>
        <v/>
      </c>
    </row>
    <row r="92" spans="1:18" x14ac:dyDescent="0.2">
      <c r="A92" s="265" t="s">
        <v>766</v>
      </c>
      <c r="B92" s="265" t="s">
        <v>91</v>
      </c>
      <c r="C92" s="265" t="s">
        <v>21</v>
      </c>
      <c r="D92" s="268">
        <f>IF(SUMIF('Grundlage Swiss DRG KVG'!C:C,A92,'Grundlage Swiss DRG KVG'!I:I)&gt;0,SUMIF('Grundlage Swiss DRG KVG'!C:C,A92,'Grundlage Swiss DRG KVG'!I:I),"")</f>
        <v>14703.438</v>
      </c>
      <c r="E92" s="268">
        <f>IF(SUMIF('Grundlage Swiss DRG KVG'!C:C,A92,'Grundlage Swiss DRG KVG'!J:J)&gt;0,SUMIF('Grundlage Swiss DRG KVG'!C:C,A92,'Grundlage Swiss DRG KVG'!J:J),"")</f>
        <v>18182</v>
      </c>
      <c r="F92" s="269">
        <f>IF(SUMIF('Grundlage Swiss DRG KVG'!C:C,A92,'Grundlage Swiss DRG KVG'!Z:Z)&gt;0,SUMIF('Grundlage Swiss DRG KVG'!C:C,A92,'Grundlage Swiss DRG KVG'!Z:Z),"")</f>
        <v>10012.288584136</v>
      </c>
      <c r="G92" s="269">
        <f>IF(SUMIF('Grundlage Swiss DRG KVG'!C:C,A92,'Grundlage Swiss DRG KVG'!K:K)&gt;0,SUMIF('Grundlage Swiss DRG KVG'!C:C,A92,'Grundlage Swiss DRG KVG'!K:K),"")</f>
        <v>10595.94721962</v>
      </c>
      <c r="H92" s="269" t="str">
        <f>IF(SUMIF('Grundlage Swiss DRG KVG'!C:C,A92,'Grundlage Swiss DRG KVG'!L:L)&gt;0,SUMIF('Grundlage Swiss DRG KVG'!C:C,A92,'Grundlage Swiss DRG KVG'!L:L),"")</f>
        <v/>
      </c>
    </row>
    <row r="93" spans="1:18" x14ac:dyDescent="0.2">
      <c r="A93" s="265" t="s">
        <v>296</v>
      </c>
      <c r="B93" s="265" t="s">
        <v>297</v>
      </c>
      <c r="C93" s="265" t="s">
        <v>114</v>
      </c>
      <c r="D93" s="268">
        <f>IF(SUMIF('Grundlage Swiss DRG KVG'!C:C,A93,'Grundlage Swiss DRG KVG'!I:I)&gt;0,SUMIF('Grundlage Swiss DRG KVG'!C:C,A93,'Grundlage Swiss DRG KVG'!I:I),"")</f>
        <v>7832</v>
      </c>
      <c r="E93" s="268">
        <f>IF(SUMIF('Grundlage Swiss DRG KVG'!C:C,A93,'Grundlage Swiss DRG KVG'!J:J)&gt;0,SUMIF('Grundlage Swiss DRG KVG'!C:C,A93,'Grundlage Swiss DRG KVG'!J:J),"")</f>
        <v>9281</v>
      </c>
      <c r="F93" s="269">
        <f>IF(SUMIF('Grundlage Swiss DRG KVG'!C:C,A93,'Grundlage Swiss DRG KVG'!Z:Z)&gt;0,SUMIF('Grundlage Swiss DRG KVG'!C:C,A93,'Grundlage Swiss DRG KVG'!Z:Z),"")</f>
        <v>8788.5163398234999</v>
      </c>
      <c r="G93" s="269">
        <f>IF(SUMIF('Grundlage Swiss DRG KVG'!C:C,A93,'Grundlage Swiss DRG KVG'!K:K)&gt;0,SUMIF('Grundlage Swiss DRG KVG'!C:C,A93,'Grundlage Swiss DRG KVG'!K:K),"")</f>
        <v>10082.356193224001</v>
      </c>
      <c r="H93" s="269" t="str">
        <f>IF(SUMIF('Grundlage Swiss DRG KVG'!C:C,A93,'Grundlage Swiss DRG KVG'!L:L)&gt;0,SUMIF('Grundlage Swiss DRG KVG'!C:C,A93,'Grundlage Swiss DRG KVG'!L:L),"")</f>
        <v/>
      </c>
    </row>
    <row r="94" spans="1:18" x14ac:dyDescent="0.2">
      <c r="A94" s="257" t="s">
        <v>164</v>
      </c>
      <c r="B94" s="265" t="s">
        <v>165</v>
      </c>
      <c r="C94" s="265" t="s">
        <v>95</v>
      </c>
      <c r="D94" s="268">
        <f>IF(SUMIF('Grundlage Swiss DRG KVG'!C:C,A94,'Grundlage Swiss DRG KVG'!I:I)&gt;0,SUMIF('Grundlage Swiss DRG KVG'!C:C,A94,'Grundlage Swiss DRG KVG'!I:I),"")</f>
        <v>5053.3521000000001</v>
      </c>
      <c r="E94" s="268">
        <f>IF(SUMIF('Grundlage Swiss DRG KVG'!C:C,A94,'Grundlage Swiss DRG KVG'!J:J)&gt;0,SUMIF('Grundlage Swiss DRG KVG'!C:C,A94,'Grundlage Swiss DRG KVG'!J:J),"")</f>
        <v>4703</v>
      </c>
      <c r="F94" s="269">
        <f>IF(SUMIF('Grundlage Swiss DRG KVG'!C:C,A94,'Grundlage Swiss DRG KVG'!Z:Z)&gt;0,SUMIF('Grundlage Swiss DRG KVG'!C:C,A94,'Grundlage Swiss DRG KVG'!Z:Z),"")</f>
        <v>11041.436861773</v>
      </c>
      <c r="G94" s="269">
        <f>IF(SUMIF('Grundlage Swiss DRG KVG'!C:C,A94,'Grundlage Swiss DRG KVG'!K:K)&gt;0,SUMIF('Grundlage Swiss DRG KVG'!C:C,A94,'Grundlage Swiss DRG KVG'!K:K),"")</f>
        <v>12937.138220085</v>
      </c>
      <c r="H94" s="269" t="str">
        <f>IF(SUMIF('Grundlage Swiss DRG KVG'!C:C,A94,'Grundlage Swiss DRG KVG'!L:L)&gt;0,SUMIF('Grundlage Swiss DRG KVG'!C:C,A94,'Grundlage Swiss DRG KVG'!L:L),"")</f>
        <v/>
      </c>
    </row>
    <row r="95" spans="1:18" x14ac:dyDescent="0.2">
      <c r="A95" s="265" t="s">
        <v>813</v>
      </c>
      <c r="B95" s="265"/>
      <c r="C95" s="265" t="s">
        <v>809</v>
      </c>
      <c r="D95" s="268">
        <f>IF(SUMIF('Grundlage Swiss DRG KVG'!C:C,A95,'Grundlage Swiss DRG KVG'!I:I)&gt;0,SUMIF('Grundlage Swiss DRG KVG'!C:C,A95,'Grundlage Swiss DRG KVG'!I:I),"")</f>
        <v>38660</v>
      </c>
      <c r="E95" s="268">
        <f>IF(SUMIF('Grundlage Swiss DRG KVG'!C:C,A95,'Grundlage Swiss DRG KVG'!J:J)&gt;0,SUMIF('Grundlage Swiss DRG KVG'!C:C,A95,'Grundlage Swiss DRG KVG'!J:J),"")</f>
        <v>32037</v>
      </c>
      <c r="F95" s="269">
        <f>IF(SUMIF('Grundlage Swiss DRG KVG'!C:C,A95,'Grundlage Swiss DRG KVG'!Z:Z)&gt;0,SUMIF('Grundlage Swiss DRG KVG'!C:C,A95,'Grundlage Swiss DRG KVG'!Z:Z),"")</f>
        <v>10690.942461656001</v>
      </c>
      <c r="G95" s="269">
        <f>IF(SUMIF('Grundlage Swiss DRG KVG'!C:C,A95,'Grundlage Swiss DRG KVG'!K:K)&gt;0,SUMIF('Grundlage Swiss DRG KVG'!C:C,A95,'Grundlage Swiss DRG KVG'!K:K),"")</f>
        <v>11475.159923429999</v>
      </c>
      <c r="H95" s="269" t="str">
        <f>IF(SUMIF('Grundlage Swiss DRG KVG'!C:C,A95,'Grundlage Swiss DRG KVG'!L:L)&gt;0,SUMIF('Grundlage Swiss DRG KVG'!C:C,A95,'Grundlage Swiss DRG KVG'!L:L),"")</f>
        <v/>
      </c>
    </row>
    <row r="96" spans="1:18" ht="1.5" customHeight="1" x14ac:dyDescent="0.2">
      <c r="A96" s="90" t="s">
        <v>193</v>
      </c>
      <c r="B96" s="90" t="s">
        <v>194</v>
      </c>
      <c r="C96" s="90" t="s">
        <v>114</v>
      </c>
      <c r="D96" s="95" t="str">
        <f>IF(SUMIF('Grundlage Swiss DRG KVG'!D:D,B96,'Grundlage Swiss DRG KVG'!I:I)&gt;0,SUMIF('Grundlage Swiss DRG KVG'!D:D,B96,'Grundlage Swiss DRG KVG'!I:I),"")</f>
        <v/>
      </c>
      <c r="E96" s="95" t="str">
        <f>IF(SUMIF('Grundlage Swiss DRG KVG'!D:D,B96,'Grundlage Swiss DRG KVG'!J:J)&gt;0,SUMIF('Grundlage Swiss DRG KVG'!D:D,B96,'Grundlage Swiss DRG KVG'!J:J),"")</f>
        <v/>
      </c>
      <c r="F96" s="96"/>
      <c r="G96" s="96"/>
      <c r="H96" s="96"/>
    </row>
    <row r="97" spans="1:18" x14ac:dyDescent="0.2">
      <c r="A97" s="42" t="s">
        <v>406</v>
      </c>
      <c r="B97" s="42"/>
      <c r="C97" s="42"/>
      <c r="D97" s="43">
        <f>SUM(D13:D95)</f>
        <v>923436.44377999695</v>
      </c>
      <c r="E97" s="43">
        <f>SUM(E13:E95)</f>
        <v>883780</v>
      </c>
      <c r="F97" s="63"/>
      <c r="G97" s="63"/>
      <c r="H97" s="63"/>
      <c r="L97" s="124">
        <f>SUM(L13:L96)</f>
        <v>8393726040.5598879</v>
      </c>
      <c r="M97" s="124" t="e">
        <f t="shared" ref="M97:R97" si="10">SUM(M13:M96)</f>
        <v>#VALUE!</v>
      </c>
      <c r="N97" s="124">
        <f t="shared" si="10"/>
        <v>8354201213.1602287</v>
      </c>
      <c r="O97" s="124">
        <f t="shared" si="10"/>
        <v>0</v>
      </c>
      <c r="P97" s="124">
        <f t="shared" si="10"/>
        <v>853210.34117999696</v>
      </c>
      <c r="Q97" s="124" t="e">
        <f t="shared" si="10"/>
        <v>#VALUE!</v>
      </c>
      <c r="R97" s="124">
        <f t="shared" si="10"/>
        <v>797781.95607999712</v>
      </c>
    </row>
    <row r="99" spans="1:18" ht="10.5" hidden="1" x14ac:dyDescent="0.25">
      <c r="A99" s="266" t="s">
        <v>837</v>
      </c>
    </row>
    <row r="100" spans="1:18" ht="10.5" hidden="1" x14ac:dyDescent="0.25">
      <c r="A100" s="48" t="s">
        <v>407</v>
      </c>
      <c r="B100" s="49"/>
      <c r="C100" s="49"/>
      <c r="D100" s="49"/>
      <c r="E100" s="49"/>
      <c r="F100" s="50">
        <f>COUNT(F8:F90)</f>
        <v>78</v>
      </c>
      <c r="G100" s="50">
        <f>COUNT(G8:G90)</f>
        <v>66</v>
      </c>
      <c r="H100" s="50">
        <f>COUNT(H8:H90)</f>
        <v>75</v>
      </c>
    </row>
    <row r="101" spans="1:18" ht="10.5" hidden="1" x14ac:dyDescent="0.25">
      <c r="A101" s="51" t="s">
        <v>712</v>
      </c>
      <c r="B101" s="45"/>
      <c r="C101" s="46"/>
      <c r="D101" s="46"/>
      <c r="E101" s="46"/>
      <c r="F101" s="47">
        <f>P97</f>
        <v>853210.34117999696</v>
      </c>
      <c r="G101" s="47" t="e">
        <f>Q97</f>
        <v>#VALUE!</v>
      </c>
      <c r="H101" s="47">
        <f>R97</f>
        <v>797781.95607999712</v>
      </c>
    </row>
    <row r="102" spans="1:18" ht="10.5" hidden="1" x14ac:dyDescent="0.25">
      <c r="A102" s="48" t="s">
        <v>350</v>
      </c>
      <c r="B102" s="49"/>
      <c r="C102" s="49"/>
      <c r="D102" s="49"/>
      <c r="E102" s="49"/>
      <c r="F102" s="50">
        <f>SMALL(F13:F90,1)</f>
        <v>8584.3605905596996</v>
      </c>
      <c r="G102" s="50">
        <f>SMALL(G13:G90,1)</f>
        <v>9142.3092153107009</v>
      </c>
      <c r="H102" s="50">
        <f>SMALL(H13:H90,1)</f>
        <v>9197.2878229486996</v>
      </c>
    </row>
    <row r="103" spans="1:18" ht="10.5" hidden="1" x14ac:dyDescent="0.25">
      <c r="A103" s="51" t="s">
        <v>357</v>
      </c>
      <c r="B103" s="45"/>
      <c r="C103" s="46"/>
      <c r="D103" s="46"/>
      <c r="E103" s="46"/>
      <c r="F103" s="47">
        <f>QUARTILE(F13:F90,1)</f>
        <v>9195.1278847286994</v>
      </c>
      <c r="G103" s="47">
        <f>QUARTILE(G13:G90,1)</f>
        <v>10173.852144351749</v>
      </c>
      <c r="H103" s="47">
        <f>QUARTILE(H13:H90,1)</f>
        <v>10027.7605890385</v>
      </c>
    </row>
    <row r="104" spans="1:18" ht="10.5" hidden="1" x14ac:dyDescent="0.25">
      <c r="A104" s="48" t="s">
        <v>364</v>
      </c>
      <c r="B104" s="49"/>
      <c r="C104" s="49"/>
      <c r="D104" s="49"/>
      <c r="E104" s="49"/>
      <c r="F104" s="50">
        <f>SUM(F13:F90)/F100</f>
        <v>9863.1134863361131</v>
      </c>
      <c r="G104" s="50">
        <f>SUM(G13:G90)/G100</f>
        <v>11005.796040772801</v>
      </c>
      <c r="H104" s="50">
        <f>SUM(H13:H81)/H100</f>
        <v>9645.152874555155</v>
      </c>
    </row>
    <row r="105" spans="1:18" ht="10.5" hidden="1" x14ac:dyDescent="0.25">
      <c r="A105" s="44" t="s">
        <v>371</v>
      </c>
      <c r="B105" s="45"/>
      <c r="C105" s="46"/>
      <c r="D105" s="46"/>
      <c r="E105" s="46"/>
      <c r="F105" s="47">
        <f>MEDIAN(F13:F90)</f>
        <v>9513.3112854910505</v>
      </c>
      <c r="G105" s="47">
        <f>MEDIAN(G13:G90)</f>
        <v>10617.3594580765</v>
      </c>
      <c r="H105" s="47">
        <f>MEDIAN(H13:H81)</f>
        <v>10360.014021257</v>
      </c>
    </row>
    <row r="106" spans="1:18" ht="10.5" hidden="1" x14ac:dyDescent="0.25">
      <c r="A106" s="48" t="s">
        <v>378</v>
      </c>
      <c r="B106" s="49"/>
      <c r="C106" s="49"/>
      <c r="D106" s="49"/>
      <c r="E106" s="49"/>
      <c r="F106" s="50">
        <f>QUARTILE(F13:F90,3)</f>
        <v>10108.096630866499</v>
      </c>
      <c r="G106" s="50">
        <f>QUARTILE(G13:G90,3)</f>
        <v>11128.648271004</v>
      </c>
      <c r="H106" s="50">
        <f>QUARTILE(H13:H90,3)</f>
        <v>11036.003491955998</v>
      </c>
    </row>
    <row r="107" spans="1:18" ht="10.5" hidden="1" x14ac:dyDescent="0.25">
      <c r="A107" s="44" t="s">
        <v>385</v>
      </c>
      <c r="B107" s="45"/>
      <c r="C107" s="46"/>
      <c r="D107" s="46"/>
      <c r="E107" s="46"/>
      <c r="F107" s="47">
        <f>LARGE(F13:F90,1)</f>
        <v>14561.165211623</v>
      </c>
      <c r="G107" s="47">
        <f>LARGE(G13:G90,1)</f>
        <v>16836.525748956999</v>
      </c>
      <c r="H107" s="47">
        <f>LARGE(H13:H90,1)</f>
        <v>16681.211056264001</v>
      </c>
    </row>
    <row r="108" spans="1:18" ht="10.5" hidden="1" x14ac:dyDescent="0.25">
      <c r="A108" s="86" t="s">
        <v>682</v>
      </c>
      <c r="B108" s="87"/>
      <c r="C108" s="87"/>
      <c r="D108" s="36"/>
      <c r="E108" s="36"/>
      <c r="F108" s="64">
        <f>L97/P97</f>
        <v>9837.8156422146676</v>
      </c>
      <c r="G108" s="64" t="e">
        <f>M97/Q97</f>
        <v>#VALUE!</v>
      </c>
      <c r="H108" s="64">
        <f>N97/R97</f>
        <v>10471.785115584284</v>
      </c>
    </row>
    <row r="109" spans="1:18" hidden="1" x14ac:dyDescent="0.2"/>
    <row r="110" spans="1:18" x14ac:dyDescent="0.2">
      <c r="A110" s="23" t="s">
        <v>842</v>
      </c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topLeftCell="A10" workbookViewId="0">
      <selection activeCell="U47" sqref="U47"/>
    </sheetView>
  </sheetViews>
  <sheetFormatPr baseColWidth="10" defaultColWidth="9.1796875" defaultRowHeight="10" x14ac:dyDescent="0.2"/>
  <cols>
    <col min="1" max="1" width="29.4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5" width="13.1796875" style="23" customWidth="1"/>
    <col min="6" max="6" width="12" style="23" customWidth="1"/>
    <col min="7" max="7" width="11.81640625" style="23" customWidth="1"/>
    <col min="8" max="8" width="9.453125" style="23" customWidth="1"/>
    <col min="9" max="9" width="9.81640625" style="28" customWidth="1"/>
    <col min="10" max="10" width="11.453125" style="28" customWidth="1"/>
    <col min="11" max="11" width="14.1796875" style="28" customWidth="1"/>
    <col min="12" max="12" width="13.179687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I1" s="24" t="s">
        <v>395</v>
      </c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F4" s="29"/>
      <c r="J4" s="133" t="s">
        <v>709</v>
      </c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2"/>
      <c r="G5" s="35"/>
      <c r="H5" s="32"/>
      <c r="I5" s="36"/>
      <c r="J5" s="28"/>
      <c r="K5" s="28"/>
      <c r="L5" s="28"/>
      <c r="M5" s="28"/>
      <c r="N5" s="28"/>
      <c r="O5" s="58"/>
    </row>
    <row r="6" spans="1:26" ht="13" x14ac:dyDescent="0.3">
      <c r="A6" s="136" t="s">
        <v>693</v>
      </c>
      <c r="B6" s="137"/>
      <c r="C6" s="138"/>
      <c r="D6" s="139"/>
      <c r="E6" s="139"/>
      <c r="F6" s="139"/>
      <c r="G6" s="140"/>
      <c r="H6" s="32"/>
      <c r="I6" s="36"/>
      <c r="J6" s="129"/>
      <c r="K6" s="55" t="s">
        <v>407</v>
      </c>
      <c r="L6" s="56">
        <f>COUNT(H11:H109)</f>
        <v>77</v>
      </c>
    </row>
    <row r="7" spans="1:26" ht="10.5" x14ac:dyDescent="0.25">
      <c r="A7" s="38" t="s">
        <v>708</v>
      </c>
      <c r="B7" s="33"/>
      <c r="C7" s="34"/>
      <c r="D7" s="32"/>
      <c r="E7" s="32"/>
      <c r="F7" s="32"/>
      <c r="G7" s="35"/>
      <c r="H7" s="32"/>
      <c r="I7" s="36"/>
      <c r="J7" s="131"/>
      <c r="K7" s="131"/>
      <c r="L7" s="132"/>
    </row>
    <row r="8" spans="1:26" ht="10.5" x14ac:dyDescent="0.25">
      <c r="A8" s="38"/>
      <c r="B8" s="33"/>
      <c r="C8" s="34"/>
      <c r="D8" s="32"/>
      <c r="E8" s="32"/>
      <c r="F8" s="32"/>
      <c r="G8" s="35"/>
      <c r="H8" s="32"/>
      <c r="I8" s="36"/>
      <c r="M8" s="28" t="s">
        <v>410</v>
      </c>
    </row>
    <row r="9" spans="1:26" x14ac:dyDescent="0.2">
      <c r="A9" s="40"/>
      <c r="B9" s="52" t="s">
        <v>397</v>
      </c>
      <c r="C9" s="53" t="s">
        <v>397</v>
      </c>
      <c r="E9" s="15" t="s">
        <v>702</v>
      </c>
      <c r="F9" s="15" t="s">
        <v>694</v>
      </c>
      <c r="G9" s="15" t="s">
        <v>695</v>
      </c>
      <c r="H9" s="15" t="s">
        <v>696</v>
      </c>
      <c r="I9" s="15" t="s">
        <v>697</v>
      </c>
      <c r="J9" s="15" t="s">
        <v>703</v>
      </c>
      <c r="K9" s="15" t="s">
        <v>698</v>
      </c>
      <c r="L9" s="15" t="s">
        <v>699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 t="s">
        <v>706</v>
      </c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Anlage'!G:G)&gt;0,SUMIF('Grundlage Swiss DRG ohne Anlage'!D:D,B11,'Grundlage Swiss DRG ohne Anlage'!G:G),"")</f>
        <v>54543420.163928002</v>
      </c>
      <c r="F11" s="59">
        <f>IF(SUMIF('Grundlage Swiss DRG alle'!D:D,B11,'Grundlage Swiss DRG alle'!G:G)&gt;0,SUMIF('Grundlage Swiss DRG alle'!D:D,B11,'Grundlage Swiss DRG alle'!G:G),)</f>
        <v>62431518.842464998</v>
      </c>
      <c r="G11" s="59">
        <f>IF(SUMIF('Grundlage Swiss DRG alle'!D:D,B11,'Grundlage Swiss DRG alle'!H:H)&gt;0,SUMIF('Grundlage Swiss DRG alle'!D:D,B11,'Grundlage Swiss DRG alle'!H:H),)</f>
        <v>59231027.214276999</v>
      </c>
      <c r="H11" s="59">
        <f>IF(SUMIF('Grundlage Swiss DRG alle'!D:D,B11,'Grundlage Swiss DRG alle'!I:I)&gt;0,SUMIF('Grundlage Swiss DRG alle'!D:D,B11,'Grundlage Swiss DRG alle'!I:I),"")</f>
        <v>5705.6406999999999</v>
      </c>
      <c r="I11" s="59">
        <f>IF(SUMIF('Grundlage Swiss DRG alle'!D:D,B11,'Grundlage Swiss DRG alle'!J:J)&gt;0,SUMIF('Grundlage Swiss DRG alle'!D:D,B11,'Grundlage Swiss DRG alle'!J:J),"")</f>
        <v>7664</v>
      </c>
      <c r="J11" s="60">
        <f>IF(SUMIF('Grundlage Swiss DRG ohne Anlage'!D:D,B11,'Grundlage Swiss DRG ohne Anlage'!H:H)&gt;0,SUMIF('Grundlage Swiss DRG ohne Anlage'!D:D,B11,'Grundlage Swiss DRG ohne Anlage'!H:H),"")</f>
        <v>9559.5609733939</v>
      </c>
      <c r="K11" s="60">
        <f>IF(SUMIF('Grundlage Swiss DRG alle'!D:D,B11,'Grundlage Swiss DRG alle'!K:K)&gt;0,SUMIF('Grundlage Swiss DRG alle'!D:D,B11,'Grundlage Swiss DRG alle'!K:K),"")</f>
        <v>10942.069808648001</v>
      </c>
      <c r="L11" s="60">
        <f>IF(SUMIF('Grundlage Swiss DRG alle'!D:D,B11,'Grundlage Swiss DRG alle'!L:L)&gt;0,SUMIF('Grundlage Swiss DRG alle'!D:D,B11,'Grundlage Swiss DRG alle'!L:L),"")</f>
        <v>10381.135148289</v>
      </c>
      <c r="M11" s="62">
        <f>H11</f>
        <v>5705.6406999999999</v>
      </c>
      <c r="N11" s="61">
        <f>IF(F11&gt;0,H11,"-")</f>
        <v>5705.6406999999999</v>
      </c>
      <c r="O11" s="61">
        <f>IF(G11&gt;0,H11,"-")</f>
        <v>5705.6406999999999</v>
      </c>
      <c r="P11" s="40"/>
      <c r="Q11" s="40"/>
      <c r="R11" s="40"/>
      <c r="Y11" s="124">
        <f t="shared" ref="Y11:Y42" si="0">L11</f>
        <v>10381.135148289</v>
      </c>
      <c r="Z11" s="23" t="str">
        <f t="shared" ref="Z11:Z42" si="1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Anlage'!G:G)&gt;0,SUMIF('Grundlage Swiss DRG ohne Anlage'!D:D,B12,'Grundlage Swiss DRG ohne Anlage'!G:G),"")</f>
        <v>303621360.78108001</v>
      </c>
      <c r="F12" s="112">
        <f>IF(SUMIF('Grundlage Swiss DRG alle'!D:D,B12,'Grundlage Swiss DRG alle'!G:G)&gt;0,SUMIF('Grundlage Swiss DRG alle'!D:D,B12,'Grundlage Swiss DRG alle'!G:G),)</f>
        <v>343998887.27761</v>
      </c>
      <c r="G12" s="112">
        <f>IF(SUMIF('Grundlage Swiss DRG alle'!D:D,B12,'Grundlage Swiss DRG alle'!H:H)&gt;0,SUMIF('Grundlage Swiss DRG alle'!D:D,B12,'Grundlage Swiss DRG alle'!H:H),)</f>
        <v>323429149.99584001</v>
      </c>
      <c r="H12" s="112">
        <f>IF(SUMIF('Grundlage Swiss DRG alle'!D:D,B12,'Grundlage Swiss DRG alle'!I:I)&gt;0,SUMIF('Grundlage Swiss DRG alle'!D:D,B12,'Grundlage Swiss DRG alle'!I:I),"")</f>
        <v>29931</v>
      </c>
      <c r="I12" s="112">
        <f>IF(SUMIF('Grundlage Swiss DRG alle'!D:D,B12,'Grundlage Swiss DRG alle'!J:J)&gt;0,SUMIF('Grundlage Swiss DRG alle'!D:D,B12,'Grundlage Swiss DRG alle'!J:J),"")</f>
        <v>26426</v>
      </c>
      <c r="J12" s="130">
        <f>IF(SUMIF('Grundlage Swiss DRG ohne Anlage'!D:D,B12,'Grundlage Swiss DRG ohne Anlage'!H:H)&gt;0,SUMIF('Grundlage Swiss DRG ohne Anlage'!D:D,B12,'Grundlage Swiss DRG ohne Anlage'!H:H),"")</f>
        <v>10144.043325684999</v>
      </c>
      <c r="K12" s="130">
        <f>IF(SUMIF('Grundlage Swiss DRG alle'!D:D,B12,'Grundlage Swiss DRG alle'!K:K)&gt;0,SUMIF('Grundlage Swiss DRG alle'!D:D,B12,'Grundlage Swiss DRG alle'!K:K),"")</f>
        <v>11493.063622251</v>
      </c>
      <c r="L12" s="130">
        <f>IF(SUMIF('Grundlage Swiss DRG alle'!D:D,B12,'Grundlage Swiss DRG alle'!L:L)&gt;0,SUMIF('Grundlage Swiss DRG alle'!D:D,B12,'Grundlage Swiss DRG alle'!L:L),"")</f>
        <v>10805.825064175</v>
      </c>
      <c r="M12" s="62">
        <f t="shared" ref="M12:M76" si="2">H12</f>
        <v>29931</v>
      </c>
      <c r="N12" s="61">
        <f t="shared" ref="N12:N76" si="3">IF(F12&gt;0,H12,"-")</f>
        <v>29931</v>
      </c>
      <c r="O12" s="61">
        <f t="shared" ref="O12:O76" si="4">IF(G12&gt;0,H12,"-")</f>
        <v>29931</v>
      </c>
      <c r="P12" s="40"/>
      <c r="Q12" s="40"/>
      <c r="R12" s="40"/>
      <c r="Y12" s="124">
        <f t="shared" si="0"/>
        <v>10805.825064175</v>
      </c>
      <c r="Z12" s="23" t="str">
        <f t="shared" si="1"/>
        <v>-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Anlage'!G:G)&gt;0,SUMIF('Grundlage Swiss DRG ohne Anlage'!D:D,B13,'Grundlage Swiss DRG ohne Anlage'!G:G),"")</f>
        <v>164228657.71329999</v>
      </c>
      <c r="F13" s="112">
        <f>IF(SUMIF('Grundlage Swiss DRG alle'!D:D,B13,'Grundlage Swiss DRG alle'!G:G)&gt;0,SUMIF('Grundlage Swiss DRG alle'!D:D,B13,'Grundlage Swiss DRG alle'!G:G),)</f>
        <v>189792947.8233</v>
      </c>
      <c r="G13" s="112">
        <f>IF(SUMIF('Grundlage Swiss DRG alle'!D:D,B13,'Grundlage Swiss DRG alle'!H:H)&gt;0,SUMIF('Grundlage Swiss DRG alle'!D:D,B13,'Grundlage Swiss DRG alle'!H:H),)</f>
        <v>174798222.10330001</v>
      </c>
      <c r="H13" s="112">
        <f>IF(SUMIF('Grundlage Swiss DRG alle'!D:D,B13,'Grundlage Swiss DRG alle'!I:I)&gt;0,SUMIF('Grundlage Swiss DRG alle'!D:D,B13,'Grundlage Swiss DRG alle'!I:I),"")</f>
        <v>17141</v>
      </c>
      <c r="I13" s="112">
        <f>IF(SUMIF('Grundlage Swiss DRG alle'!D:D,B13,'Grundlage Swiss DRG alle'!J:J)&gt;0,SUMIF('Grundlage Swiss DRG alle'!D:D,B13,'Grundlage Swiss DRG alle'!J:J),"")</f>
        <v>18594</v>
      </c>
      <c r="J13" s="130">
        <f>IF(SUMIF('Grundlage Swiss DRG ohne Anlage'!D:D,B13,'Grundlage Swiss DRG ohne Anlage'!H:H)&gt;0,SUMIF('Grundlage Swiss DRG ohne Anlage'!D:D,B13,'Grundlage Swiss DRG ohne Anlage'!H:H),"")</f>
        <v>9581.0429795985001</v>
      </c>
      <c r="K13" s="130">
        <f>IF(SUMIF('Grundlage Swiss DRG alle'!D:D,B13,'Grundlage Swiss DRG alle'!K:K)&gt;0,SUMIF('Grundlage Swiss DRG alle'!D:D,B13,'Grundlage Swiss DRG alle'!K:K),"")</f>
        <v>11072.454805629999</v>
      </c>
      <c r="L13" s="130">
        <f>IF(SUMIF('Grundlage Swiss DRG alle'!D:D,B13,'Grundlage Swiss DRG alle'!L:L)&gt;0,SUMIF('Grundlage Swiss DRG alle'!D:D,B13,'Grundlage Swiss DRG alle'!L:L),"")</f>
        <v>10197.667703360001</v>
      </c>
      <c r="M13" s="62">
        <f t="shared" si="2"/>
        <v>17141</v>
      </c>
      <c r="N13" s="61">
        <f t="shared" si="3"/>
        <v>17141</v>
      </c>
      <c r="O13" s="61">
        <f t="shared" si="4"/>
        <v>17141</v>
      </c>
      <c r="P13" s="40"/>
      <c r="Q13" s="40"/>
      <c r="R13" s="40"/>
      <c r="Y13" s="124">
        <f t="shared" si="0"/>
        <v>10197.667703360001</v>
      </c>
      <c r="Z13" s="23" t="str">
        <f t="shared" si="1"/>
        <v>-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Anlage'!G:G)&gt;0,SUMIF('Grundlage Swiss DRG ohne Anlage'!D:D,B14,'Grundlage Swiss DRG ohne Anlage'!G:G),"")</f>
        <v>23122884.509383999</v>
      </c>
      <c r="F14" s="112">
        <f>IF(SUMIF('Grundlage Swiss DRG alle'!D:D,B14,'Grundlage Swiss DRG alle'!G:G)&gt;0,SUMIF('Grundlage Swiss DRG alle'!D:D,B14,'Grundlage Swiss DRG alle'!G:G),)</f>
        <v>24477615.900543999</v>
      </c>
      <c r="G14" s="112">
        <f>IF(SUMIF('Grundlage Swiss DRG alle'!D:D,B14,'Grundlage Swiss DRG alle'!H:H)&gt;0,SUMIF('Grundlage Swiss DRG alle'!D:D,B14,'Grundlage Swiss DRG alle'!H:H),)</f>
        <v>24051226.939383999</v>
      </c>
      <c r="H14" s="112">
        <f>IF(SUMIF('Grundlage Swiss DRG alle'!D:D,B14,'Grundlage Swiss DRG alle'!I:I)&gt;0,SUMIF('Grundlage Swiss DRG alle'!D:D,B14,'Grundlage Swiss DRG alle'!I:I),"")</f>
        <v>2504.1799999999998</v>
      </c>
      <c r="I14" s="112">
        <f>IF(SUMIF('Grundlage Swiss DRG alle'!D:D,B14,'Grundlage Swiss DRG alle'!J:J)&gt;0,SUMIF('Grundlage Swiss DRG alle'!D:D,B14,'Grundlage Swiss DRG alle'!J:J),"")</f>
        <v>5045.18</v>
      </c>
      <c r="J14" s="130">
        <f>IF(SUMIF('Grundlage Swiss DRG ohne Anlage'!D:D,B14,'Grundlage Swiss DRG ohne Anlage'!H:H)&gt;0,SUMIF('Grundlage Swiss DRG ohne Anlage'!D:D,B14,'Grundlage Swiss DRG ohne Anlage'!H:H),"")</f>
        <v>9233.7150322195994</v>
      </c>
      <c r="K14" s="130">
        <f>IF(SUMIF('Grundlage Swiss DRG alle'!D:D,B14,'Grundlage Swiss DRG alle'!K:K)&gt;0,SUMIF('Grundlage Swiss DRG alle'!D:D,B14,'Grundlage Swiss DRG alle'!K:K),"")</f>
        <v>9774.7030567068996</v>
      </c>
      <c r="L14" s="130">
        <f>IF(SUMIF('Grundlage Swiss DRG alle'!D:D,B14,'Grundlage Swiss DRG alle'!L:L)&gt;0,SUMIF('Grundlage Swiss DRG alle'!D:D,B14,'Grundlage Swiss DRG alle'!L:L),"")</f>
        <v>9604.4321651733007</v>
      </c>
      <c r="M14" s="62">
        <f t="shared" si="2"/>
        <v>2504.1799999999998</v>
      </c>
      <c r="N14" s="61">
        <f t="shared" si="3"/>
        <v>2504.1799999999998</v>
      </c>
      <c r="O14" s="61">
        <f t="shared" si="4"/>
        <v>2504.1799999999998</v>
      </c>
      <c r="P14" s="40"/>
      <c r="Q14" s="40"/>
      <c r="R14" s="40"/>
      <c r="Y14" s="124">
        <f t="shared" si="0"/>
        <v>9604.4321651733007</v>
      </c>
      <c r="Z14" s="23" t="str">
        <f t="shared" si="1"/>
        <v>-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Anlage'!G:G)&gt;0,SUMIF('Grundlage Swiss DRG ohne Anlage'!D:D,B15,'Grundlage Swiss DRG ohne Anlage'!G:G),"")</f>
        <v>24152233.038144</v>
      </c>
      <c r="F15" s="112">
        <f>IF(SUMIF('Grundlage Swiss DRG alle'!D:D,B15,'Grundlage Swiss DRG alle'!G:G)&gt;0,SUMIF('Grundlage Swiss DRG alle'!D:D,B15,'Grundlage Swiss DRG alle'!G:G),)</f>
        <v>25938410.553653002</v>
      </c>
      <c r="G15" s="112">
        <f>IF(SUMIF('Grundlage Swiss DRG alle'!D:D,B15,'Grundlage Swiss DRG alle'!H:H)&gt;0,SUMIF('Grundlage Swiss DRG alle'!D:D,B15,'Grundlage Swiss DRG alle'!H:H),)</f>
        <v>25488361.018144</v>
      </c>
      <c r="H15" s="112">
        <f>IF(SUMIF('Grundlage Swiss DRG alle'!D:D,B15,'Grundlage Swiss DRG alle'!I:I)&gt;0,SUMIF('Grundlage Swiss DRG alle'!D:D,B15,'Grundlage Swiss DRG alle'!I:I),"")</f>
        <v>2749</v>
      </c>
      <c r="I15" s="112">
        <f>IF(SUMIF('Grundlage Swiss DRG alle'!D:D,B15,'Grundlage Swiss DRG alle'!J:J)&gt;0,SUMIF('Grundlage Swiss DRG alle'!D:D,B15,'Grundlage Swiss DRG alle'!J:J),"")</f>
        <v>3819</v>
      </c>
      <c r="J15" s="130">
        <f>IF(SUMIF('Grundlage Swiss DRG ohne Anlage'!D:D,B15,'Grundlage Swiss DRG ohne Anlage'!H:H)&gt;0,SUMIF('Grundlage Swiss DRG ohne Anlage'!D:D,B15,'Grundlage Swiss DRG ohne Anlage'!H:H),"")</f>
        <v>8785.8250411583995</v>
      </c>
      <c r="K15" s="130">
        <f>IF(SUMIF('Grundlage Swiss DRG alle'!D:D,B15,'Grundlage Swiss DRG alle'!K:K)&gt;0,SUMIF('Grundlage Swiss DRG alle'!D:D,B15,'Grundlage Swiss DRG alle'!K:K),"")</f>
        <v>9435.5804123874004</v>
      </c>
      <c r="L15" s="130">
        <f>IF(SUMIF('Grundlage Swiss DRG alle'!D:D,B15,'Grundlage Swiss DRG alle'!L:L)&gt;0,SUMIF('Grundlage Swiss DRG alle'!D:D,B15,'Grundlage Swiss DRG alle'!L:L),"")</f>
        <v>9271.8665035082995</v>
      </c>
      <c r="M15" s="62">
        <f t="shared" si="2"/>
        <v>2749</v>
      </c>
      <c r="N15" s="61">
        <f t="shared" si="3"/>
        <v>2749</v>
      </c>
      <c r="O15" s="61">
        <f t="shared" si="4"/>
        <v>2749</v>
      </c>
      <c r="P15" s="40"/>
      <c r="Q15" s="40"/>
      <c r="R15" s="40"/>
      <c r="Y15" s="124">
        <f t="shared" si="0"/>
        <v>9271.8665035082995</v>
      </c>
      <c r="Z15" s="23" t="str">
        <f t="shared" si="1"/>
        <v>-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Anlage'!G:G)&gt;0,SUMIF('Grundlage Swiss DRG ohne Anlage'!D:D,B16,'Grundlage Swiss DRG ohne Anlage'!G:G),"")</f>
        <v>54113073.313809</v>
      </c>
      <c r="F16" s="112">
        <f>IF(SUMIF('Grundlage Swiss DRG alle'!D:D,B16,'Grundlage Swiss DRG alle'!G:G)&gt;0,SUMIF('Grundlage Swiss DRG alle'!D:D,B16,'Grundlage Swiss DRG alle'!G:G),)</f>
        <v>59834440.673808999</v>
      </c>
      <c r="G16" s="112">
        <f>IF(SUMIF('Grundlage Swiss DRG alle'!D:D,B16,'Grundlage Swiss DRG alle'!H:H)&gt;0,SUMIF('Grundlage Swiss DRG alle'!D:D,B16,'Grundlage Swiss DRG alle'!H:H),)</f>
        <v>58933908.029462002</v>
      </c>
      <c r="H16" s="112">
        <f>IF(SUMIF('Grundlage Swiss DRG alle'!D:D,B16,'Grundlage Swiss DRG alle'!I:I)&gt;0,SUMIF('Grundlage Swiss DRG alle'!D:D,B16,'Grundlage Swiss DRG alle'!I:I),"")</f>
        <v>6067.4428000000999</v>
      </c>
      <c r="I16" s="112">
        <f>IF(SUMIF('Grundlage Swiss DRG alle'!D:D,B16,'Grundlage Swiss DRG alle'!J:J)&gt;0,SUMIF('Grundlage Swiss DRG alle'!D:D,B16,'Grundlage Swiss DRG alle'!J:J),"")</f>
        <v>7767</v>
      </c>
      <c r="J16" s="130">
        <f>IF(SUMIF('Grundlage Swiss DRG ohne Anlage'!D:D,B16,'Grundlage Swiss DRG ohne Anlage'!H:H)&gt;0,SUMIF('Grundlage Swiss DRG ohne Anlage'!D:D,B16,'Grundlage Swiss DRG ohne Anlage'!H:H),"")</f>
        <v>8918.5963671233003</v>
      </c>
      <c r="K16" s="130">
        <f>IF(SUMIF('Grundlage Swiss DRG alle'!D:D,B16,'Grundlage Swiss DRG alle'!K:K)&gt;0,SUMIF('Grundlage Swiss DRG alle'!D:D,B16,'Grundlage Swiss DRG alle'!K:K),"")</f>
        <v>9861.5582620420992</v>
      </c>
      <c r="L16" s="130">
        <f>IF(SUMIF('Grundlage Swiss DRG alle'!D:D,B16,'Grundlage Swiss DRG alle'!L:L)&gt;0,SUMIF('Grundlage Swiss DRG alle'!D:D,B16,'Grundlage Swiss DRG alle'!L:L),"")</f>
        <v>9713.1378032045995</v>
      </c>
      <c r="M16" s="62">
        <f t="shared" si="2"/>
        <v>6067.4428000000999</v>
      </c>
      <c r="N16" s="61">
        <f t="shared" si="3"/>
        <v>6067.4428000000999</v>
      </c>
      <c r="O16" s="61">
        <f t="shared" si="4"/>
        <v>6067.4428000000999</v>
      </c>
      <c r="P16" s="40"/>
      <c r="Q16" s="40"/>
      <c r="R16" s="40"/>
      <c r="Y16" s="124">
        <f t="shared" si="0"/>
        <v>9713.1378032045995</v>
      </c>
      <c r="Z16" s="23" t="str">
        <f t="shared" si="1"/>
        <v>-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Anlage'!G:G)&gt;0,SUMIF('Grundlage Swiss DRG ohne Anlage'!D:D,B17,'Grundlage Swiss DRG ohne Anlage'!G:G),"")</f>
        <v>58335792.738006003</v>
      </c>
      <c r="F17" s="112">
        <f>IF(SUMIF('Grundlage Swiss DRG alle'!D:D,B17,'Grundlage Swiss DRG alle'!G:G)&gt;0,SUMIF('Grundlage Swiss DRG alle'!D:D,B17,'Grundlage Swiss DRG alle'!G:G),)</f>
        <v>63803185.113006003</v>
      </c>
      <c r="G17" s="112">
        <f>IF(SUMIF('Grundlage Swiss DRG alle'!D:D,B17,'Grundlage Swiss DRG alle'!H:H)&gt;0,SUMIF('Grundlage Swiss DRG alle'!D:D,B17,'Grundlage Swiss DRG alle'!H:H),)</f>
        <v>63173403.347006001</v>
      </c>
      <c r="H17" s="112">
        <f>IF(SUMIF('Grundlage Swiss DRG alle'!D:D,B17,'Grundlage Swiss DRG alle'!I:I)&gt;0,SUMIF('Grundlage Swiss DRG alle'!D:D,B17,'Grundlage Swiss DRG alle'!I:I),"")</f>
        <v>6157.6125000000002</v>
      </c>
      <c r="I17" s="112">
        <f>IF(SUMIF('Grundlage Swiss DRG alle'!D:D,B17,'Grundlage Swiss DRG alle'!J:J)&gt;0,SUMIF('Grundlage Swiss DRG alle'!D:D,B17,'Grundlage Swiss DRG alle'!J:J),"")</f>
        <v>8396</v>
      </c>
      <c r="J17" s="130">
        <f>IF(SUMIF('Grundlage Swiss DRG ohne Anlage'!D:D,B17,'Grundlage Swiss DRG ohne Anlage'!H:H)&gt;0,SUMIF('Grundlage Swiss DRG ohne Anlage'!D:D,B17,'Grundlage Swiss DRG ohne Anlage'!H:H),"")</f>
        <v>9473.7680778070007</v>
      </c>
      <c r="K17" s="130">
        <f>IF(SUMIF('Grundlage Swiss DRG alle'!D:D,B17,'Grundlage Swiss DRG alle'!K:K)&gt;0,SUMIF('Grundlage Swiss DRG alle'!D:D,B17,'Grundlage Swiss DRG alle'!K:K),"")</f>
        <v>10361.675911402999</v>
      </c>
      <c r="L17" s="130">
        <f>IF(SUMIF('Grundlage Swiss DRG alle'!D:D,B17,'Grundlage Swiss DRG alle'!L:L)&gt;0,SUMIF('Grundlage Swiss DRG alle'!D:D,B17,'Grundlage Swiss DRG alle'!L:L),"")</f>
        <v>10259.398971111999</v>
      </c>
      <c r="M17" s="62">
        <f t="shared" si="2"/>
        <v>6157.6125000000002</v>
      </c>
      <c r="N17" s="61">
        <f t="shared" si="3"/>
        <v>6157.6125000000002</v>
      </c>
      <c r="O17" s="61">
        <f t="shared" si="4"/>
        <v>6157.6125000000002</v>
      </c>
      <c r="P17" s="40"/>
      <c r="Q17" s="40"/>
      <c r="R17" s="40"/>
      <c r="Y17" s="124">
        <f t="shared" si="0"/>
        <v>10259.398971111999</v>
      </c>
      <c r="Z17" s="23" t="str">
        <f t="shared" si="1"/>
        <v>-</v>
      </c>
    </row>
    <row r="18" spans="1:26" x14ac:dyDescent="0.2">
      <c r="A18" s="20" t="s">
        <v>101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Anlage'!G:G)&gt;0,SUMIF('Grundlage Swiss DRG ohne Anlage'!D:D,B18,'Grundlage Swiss DRG ohne Anlage'!G:G),"")</f>
        <v>632379529.64425004</v>
      </c>
      <c r="F18" s="112">
        <f>IF(SUMIF('Grundlage Swiss DRG alle'!D:D,B18,'Grundlage Swiss DRG alle'!G:G)&gt;0,SUMIF('Grundlage Swiss DRG alle'!D:D,B18,'Grundlage Swiss DRG alle'!G:G),)</f>
        <v>701454731.73949003</v>
      </c>
      <c r="G18" s="112">
        <f>IF(SUMIF('Grundlage Swiss DRG alle'!D:D,B18,'Grundlage Swiss DRG alle'!H:H)&gt;0,SUMIF('Grundlage Swiss DRG alle'!D:D,B18,'Grundlage Swiss DRG alle'!H:H),)</f>
        <v>686790780.70424998</v>
      </c>
      <c r="H18" s="112">
        <f>IF(SUMIF('Grundlage Swiss DRG alle'!D:D,B18,'Grundlage Swiss DRG alle'!I:I)&gt;0,SUMIF('Grundlage Swiss DRG alle'!D:D,B18,'Grundlage Swiss DRG alle'!I:I),"")</f>
        <v>63118.036999999997</v>
      </c>
      <c r="I18" s="112">
        <f>IF(SUMIF('Grundlage Swiss DRG alle'!D:D,B18,'Grundlage Swiss DRG alle'!J:J)&gt;0,SUMIF('Grundlage Swiss DRG alle'!D:D,B18,'Grundlage Swiss DRG alle'!J:J),"")</f>
        <v>41155</v>
      </c>
      <c r="J18" s="130">
        <f>IF(SUMIF('Grundlage Swiss DRG ohne Anlage'!D:D,B18,'Grundlage Swiss DRG ohne Anlage'!H:H)&gt;0,SUMIF('Grundlage Swiss DRG ohne Anlage'!D:D,B18,'Grundlage Swiss DRG ohne Anlage'!H:H),"")</f>
        <v>10018.998684073</v>
      </c>
      <c r="K18" s="130">
        <f>IF(SUMIF('Grundlage Swiss DRG alle'!D:D,B18,'Grundlage Swiss DRG alle'!K:K)&gt;0,SUMIF('Grundlage Swiss DRG alle'!D:D,B18,'Grundlage Swiss DRG alle'!K:K),"")</f>
        <v>11113.380027003999</v>
      </c>
      <c r="L18" s="130">
        <f>IF(SUMIF('Grundlage Swiss DRG alle'!D:D,B18,'Grundlage Swiss DRG alle'!L:L)&gt;0,SUMIF('Grundlage Swiss DRG alle'!D:D,B18,'Grundlage Swiss DRG alle'!L:L),"")</f>
        <v>10881.054185894</v>
      </c>
      <c r="M18" s="62">
        <f t="shared" si="2"/>
        <v>63118.036999999997</v>
      </c>
      <c r="N18" s="61">
        <f t="shared" si="3"/>
        <v>63118.036999999997</v>
      </c>
      <c r="O18" s="61">
        <f t="shared" si="4"/>
        <v>63118.036999999997</v>
      </c>
      <c r="P18" s="40"/>
      <c r="Q18" s="40"/>
      <c r="R18" s="40"/>
      <c r="Y18" s="124">
        <f t="shared" si="0"/>
        <v>10881.054185894</v>
      </c>
      <c r="Z18" s="23" t="str">
        <f t="shared" si="1"/>
        <v>-</v>
      </c>
    </row>
    <row r="19" spans="1:26" x14ac:dyDescent="0.2">
      <c r="A19" s="20" t="s">
        <v>202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Anlage'!G:G)&gt;0,SUMIF('Grundlage Swiss DRG ohne Anlage'!D:D,B19,'Grundlage Swiss DRG ohne Anlage'!G:G),"")</f>
        <v>72194811.179756001</v>
      </c>
      <c r="F19" s="112">
        <f>IF(SUMIF('Grundlage Swiss DRG alle'!D:D,B19,'Grundlage Swiss DRG alle'!G:G)&gt;0,SUMIF('Grundlage Swiss DRG alle'!D:D,B19,'Grundlage Swiss DRG alle'!G:G),)</f>
        <v>78716264.569756001</v>
      </c>
      <c r="G19" s="112">
        <f>IF(SUMIF('Grundlage Swiss DRG alle'!D:D,B19,'Grundlage Swiss DRG alle'!H:H)&gt;0,SUMIF('Grundlage Swiss DRG alle'!D:D,B19,'Grundlage Swiss DRG alle'!H:H),)</f>
        <v>75652219.069756001</v>
      </c>
      <c r="H19" s="112">
        <f>IF(SUMIF('Grundlage Swiss DRG alle'!D:D,B19,'Grundlage Swiss DRG alle'!I:I)&gt;0,SUMIF('Grundlage Swiss DRG alle'!D:D,B19,'Grundlage Swiss DRG alle'!I:I),"")</f>
        <v>8029.0398999999998</v>
      </c>
      <c r="I19" s="112">
        <f>IF(SUMIF('Grundlage Swiss DRG alle'!D:D,B19,'Grundlage Swiss DRG alle'!J:J)&gt;0,SUMIF('Grundlage Swiss DRG alle'!D:D,B19,'Grundlage Swiss DRG alle'!J:J),"")</f>
        <v>9355</v>
      </c>
      <c r="J19" s="130">
        <f>IF(SUMIF('Grundlage Swiss DRG ohne Anlage'!D:D,B19,'Grundlage Swiss DRG ohne Anlage'!H:H)&gt;0,SUMIF('Grundlage Swiss DRG ohne Anlage'!D:D,B19,'Grundlage Swiss DRG ohne Anlage'!H:H),"")</f>
        <v>8991.7115967696009</v>
      </c>
      <c r="K19" s="130">
        <f>IF(SUMIF('Grundlage Swiss DRG alle'!D:D,B19,'Grundlage Swiss DRG alle'!K:K)&gt;0,SUMIF('Grundlage Swiss DRG alle'!D:D,B19,'Grundlage Swiss DRG alle'!K:K),"")</f>
        <v>9803.9448738766005</v>
      </c>
      <c r="L19" s="130">
        <f>IF(SUMIF('Grundlage Swiss DRG alle'!D:D,B19,'Grundlage Swiss DRG alle'!L:L)&gt;0,SUMIF('Grundlage Swiss DRG alle'!D:D,B19,'Grundlage Swiss DRG alle'!L:L),"")</f>
        <v>9422.3244636953004</v>
      </c>
      <c r="M19" s="62">
        <f t="shared" si="2"/>
        <v>8029.0398999999998</v>
      </c>
      <c r="N19" s="61">
        <f t="shared" si="3"/>
        <v>8029.0398999999998</v>
      </c>
      <c r="O19" s="61">
        <f t="shared" si="4"/>
        <v>8029.0398999999998</v>
      </c>
      <c r="P19" s="40"/>
      <c r="Q19" s="40"/>
      <c r="R19" s="40"/>
      <c r="Y19" s="124">
        <f t="shared" si="0"/>
        <v>9422.3244636953004</v>
      </c>
      <c r="Z19" s="23" t="str">
        <f t="shared" si="1"/>
        <v>-</v>
      </c>
    </row>
    <row r="20" spans="1:26" x14ac:dyDescent="0.2">
      <c r="A20" s="20" t="s">
        <v>239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Anlage'!G:G)&gt;0,SUMIF('Grundlage Swiss DRG ohne Anlage'!D:D,B20,'Grundlage Swiss DRG ohne Anlage'!G:G),"")</f>
        <v>168239601.34511</v>
      </c>
      <c r="F20" s="112">
        <f>IF(SUMIF('Grundlage Swiss DRG alle'!D:D,B20,'Grundlage Swiss DRG alle'!G:G)&gt;0,SUMIF('Grundlage Swiss DRG alle'!D:D,B20,'Grundlage Swiss DRG alle'!G:G),)</f>
        <v>182330577.43366</v>
      </c>
      <c r="G20" s="112">
        <f>IF(SUMIF('Grundlage Swiss DRG alle'!D:D,B20,'Grundlage Swiss DRG alle'!H:H)&gt;0,SUMIF('Grundlage Swiss DRG alle'!D:D,B20,'Grundlage Swiss DRG alle'!H:H),)</f>
        <v>179989914.96131</v>
      </c>
      <c r="H20" s="112">
        <f>IF(SUMIF('Grundlage Swiss DRG alle'!D:D,B20,'Grundlage Swiss DRG alle'!I:I)&gt;0,SUMIF('Grundlage Swiss DRG alle'!D:D,B20,'Grundlage Swiss DRG alle'!I:I),"")</f>
        <v>17150.12</v>
      </c>
      <c r="I20" s="112">
        <f>IF(SUMIF('Grundlage Swiss DRG alle'!D:D,B20,'Grundlage Swiss DRG alle'!J:J)&gt;0,SUMIF('Grundlage Swiss DRG alle'!D:D,B20,'Grundlage Swiss DRG alle'!J:J),"")</f>
        <v>18204</v>
      </c>
      <c r="J20" s="130">
        <f>IF(SUMIF('Grundlage Swiss DRG ohne Anlage'!D:D,B20,'Grundlage Swiss DRG ohne Anlage'!H:H)&gt;0,SUMIF('Grundlage Swiss DRG ohne Anlage'!D:D,B20,'Grundlage Swiss DRG ohne Anlage'!H:H),"")</f>
        <v>9809.8206511154003</v>
      </c>
      <c r="K20" s="130">
        <f>IF(SUMIF('Grundlage Swiss DRG alle'!D:D,B20,'Grundlage Swiss DRG alle'!K:K)&gt;0,SUMIF('Grundlage Swiss DRG alle'!D:D,B20,'Grundlage Swiss DRG alle'!K:K),"")</f>
        <v>10631.44616094</v>
      </c>
      <c r="L20" s="130">
        <f>IF(SUMIF('Grundlage Swiss DRG alle'!D:D,B20,'Grundlage Swiss DRG alle'!L:L)&gt;0,SUMIF('Grundlage Swiss DRG alle'!D:D,B20,'Grundlage Swiss DRG alle'!L:L),"")</f>
        <v>10494.965339095001</v>
      </c>
      <c r="M20" s="62">
        <f t="shared" si="2"/>
        <v>17150.12</v>
      </c>
      <c r="N20" s="61">
        <f t="shared" si="3"/>
        <v>17150.12</v>
      </c>
      <c r="O20" s="61">
        <f t="shared" si="4"/>
        <v>17150.12</v>
      </c>
      <c r="P20" s="40"/>
      <c r="Q20" s="40"/>
      <c r="R20" s="40"/>
      <c r="Y20" s="124">
        <f t="shared" si="0"/>
        <v>10494.965339095001</v>
      </c>
      <c r="Z20" s="23" t="str">
        <f t="shared" si="1"/>
        <v>-</v>
      </c>
    </row>
    <row r="21" spans="1:26" x14ac:dyDescent="0.2">
      <c r="A21" s="20" t="s">
        <v>253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Anlage'!G:G)&gt;0,SUMIF('Grundlage Swiss DRG ohne Anlage'!D:D,B21,'Grundlage Swiss DRG ohne Anlage'!G:G),"")</f>
        <v>65823486.396015003</v>
      </c>
      <c r="F21" s="112">
        <f>IF(SUMIF('Grundlage Swiss DRG alle'!D:D,B21,'Grundlage Swiss DRG alle'!G:G)&gt;0,SUMIF('Grundlage Swiss DRG alle'!D:D,B21,'Grundlage Swiss DRG alle'!G:G),)</f>
        <v>72221986.396015003</v>
      </c>
      <c r="G21" s="112">
        <f>IF(SUMIF('Grundlage Swiss DRG alle'!D:D,B21,'Grundlage Swiss DRG alle'!H:H)&gt;0,SUMIF('Grundlage Swiss DRG alle'!D:D,B21,'Grundlage Swiss DRG alle'!H:H),)</f>
        <v>69147432.396015003</v>
      </c>
      <c r="H21" s="112">
        <f>IF(SUMIF('Grundlage Swiss DRG alle'!D:D,B21,'Grundlage Swiss DRG alle'!I:I)&gt;0,SUMIF('Grundlage Swiss DRG alle'!D:D,B21,'Grundlage Swiss DRG alle'!I:I),"")</f>
        <v>7363.6120000000001</v>
      </c>
      <c r="I21" s="112">
        <f>IF(SUMIF('Grundlage Swiss DRG alle'!D:D,B21,'Grundlage Swiss DRG alle'!J:J)&gt;0,SUMIF('Grundlage Swiss DRG alle'!D:D,B21,'Grundlage Swiss DRG alle'!J:J),"")</f>
        <v>8139</v>
      </c>
      <c r="J21" s="130">
        <f>IF(SUMIF('Grundlage Swiss DRG ohne Anlage'!D:D,B21,'Grundlage Swiss DRG ohne Anlage'!H:H)&gt;0,SUMIF('Grundlage Swiss DRG ohne Anlage'!D:D,B21,'Grundlage Swiss DRG ohne Anlage'!H:H),"")</f>
        <v>8939.0215557277006</v>
      </c>
      <c r="K21" s="130">
        <f>IF(SUMIF('Grundlage Swiss DRG alle'!D:D,B21,'Grundlage Swiss DRG alle'!K:K)&gt;0,SUMIF('Grundlage Swiss DRG alle'!D:D,B21,'Grundlage Swiss DRG alle'!K:K),"")</f>
        <v>9807.9565294878994</v>
      </c>
      <c r="L21" s="130">
        <f>IF(SUMIF('Grundlage Swiss DRG alle'!D:D,B21,'Grundlage Swiss DRG alle'!L:L)&gt;0,SUMIF('Grundlage Swiss DRG alle'!D:D,B21,'Grundlage Swiss DRG alle'!L:L),"")</f>
        <v>9390.4231233280007</v>
      </c>
      <c r="M21" s="62">
        <f t="shared" si="2"/>
        <v>7363.6120000000001</v>
      </c>
      <c r="N21" s="61">
        <f t="shared" si="3"/>
        <v>7363.6120000000001</v>
      </c>
      <c r="O21" s="61">
        <f t="shared" si="4"/>
        <v>7363.6120000000001</v>
      </c>
      <c r="P21" s="40"/>
      <c r="Q21" s="40"/>
      <c r="R21" s="40"/>
      <c r="Y21" s="124">
        <f t="shared" si="0"/>
        <v>9390.4231233280007</v>
      </c>
      <c r="Z21" s="23" t="str">
        <f t="shared" si="1"/>
        <v>-</v>
      </c>
    </row>
    <row r="22" spans="1:26" x14ac:dyDescent="0.2">
      <c r="A22" s="20" t="s">
        <v>265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Anlage'!G:G)&gt;0,SUMIF('Grundlage Swiss DRG ohne Anlage'!D:D,B22,'Grundlage Swiss DRG ohne Anlage'!G:G),"")</f>
        <v>133664896.41701999</v>
      </c>
      <c r="F22" s="112">
        <f>IF(SUMIF('Grundlage Swiss DRG alle'!D:D,B22,'Grundlage Swiss DRG alle'!G:G)&gt;0,SUMIF('Grundlage Swiss DRG alle'!D:D,B22,'Grundlage Swiss DRG alle'!G:G),)</f>
        <v>144361891.41701999</v>
      </c>
      <c r="G22" s="112">
        <f>IF(SUMIF('Grundlage Swiss DRG alle'!D:D,B22,'Grundlage Swiss DRG alle'!H:H)&gt;0,SUMIF('Grundlage Swiss DRG alle'!D:D,B22,'Grundlage Swiss DRG alle'!H:H),)</f>
        <v>0</v>
      </c>
      <c r="H22" s="112">
        <f>IF(SUMIF('Grundlage Swiss DRG alle'!D:D,B22,'Grundlage Swiss DRG alle'!I:I)&gt;0,SUMIF('Grundlage Swiss DRG alle'!D:D,B22,'Grundlage Swiss DRG alle'!I:I),"")</f>
        <v>14503.91</v>
      </c>
      <c r="I22" s="112">
        <f>IF(SUMIF('Grundlage Swiss DRG alle'!D:D,B22,'Grundlage Swiss DRG alle'!J:J)&gt;0,SUMIF('Grundlage Swiss DRG alle'!D:D,B22,'Grundlage Swiss DRG alle'!J:J),"")</f>
        <v>15581</v>
      </c>
      <c r="J22" s="130">
        <f>IF(SUMIF('Grundlage Swiss DRG ohne Anlage'!D:D,B22,'Grundlage Swiss DRG ohne Anlage'!H:H)&gt;0,SUMIF('Grundlage Swiss DRG ohne Anlage'!D:D,B22,'Grundlage Swiss DRG ohne Anlage'!H:H),"")</f>
        <v>9215.7836346903005</v>
      </c>
      <c r="K22" s="130">
        <f>IF(SUMIF('Grundlage Swiss DRG alle'!D:D,B22,'Grundlage Swiss DRG alle'!K:K)&gt;0,SUMIF('Grundlage Swiss DRG alle'!D:D,B22,'Grundlage Swiss DRG alle'!K:K),"")</f>
        <v>9953.3085503853999</v>
      </c>
      <c r="L22" s="130" t="str">
        <f>IF(SUMIF('Grundlage Swiss DRG alle'!D:D,B22,'Grundlage Swiss DRG alle'!L:L)&gt;0,SUMIF('Grundlage Swiss DRG alle'!D:D,B22,'Grundlage Swiss DRG alle'!L:L),"")</f>
        <v/>
      </c>
      <c r="M22" s="62">
        <f t="shared" si="2"/>
        <v>14503.91</v>
      </c>
      <c r="N22" s="61">
        <f t="shared" si="3"/>
        <v>14503.91</v>
      </c>
      <c r="O22" s="61" t="str">
        <f t="shared" si="4"/>
        <v>-</v>
      </c>
      <c r="P22" s="40"/>
      <c r="Q22" s="40"/>
      <c r="R22" s="40"/>
      <c r="Y22" s="124" t="str">
        <f t="shared" si="0"/>
        <v/>
      </c>
      <c r="Z22" s="23" t="str">
        <f t="shared" si="1"/>
        <v>Kontrolle</v>
      </c>
    </row>
    <row r="23" spans="1:26" x14ac:dyDescent="0.2">
      <c r="A23" s="20" t="s">
        <v>53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Anlage'!G:G)&gt;0,SUMIF('Grundlage Swiss DRG ohne Anlage'!D:D,B23,'Grundlage Swiss DRG ohne Anlage'!G:G),"")</f>
        <v>70652393.023021996</v>
      </c>
      <c r="F23" s="112">
        <f>IF(SUMIF('Grundlage Swiss DRG alle'!D:D,B23,'Grundlage Swiss DRG alle'!G:G)&gt;0,SUMIF('Grundlage Swiss DRG alle'!D:D,B23,'Grundlage Swiss DRG alle'!G:G),)</f>
        <v>78448413.833021998</v>
      </c>
      <c r="G23" s="112">
        <f>IF(SUMIF('Grundlage Swiss DRG alle'!D:D,B23,'Grundlage Swiss DRG alle'!H:H)&gt;0,SUMIF('Grundlage Swiss DRG alle'!D:D,B23,'Grundlage Swiss DRG alle'!H:H),)</f>
        <v>76376148.279049993</v>
      </c>
      <c r="H23" s="112">
        <f>IF(SUMIF('Grundlage Swiss DRG alle'!D:D,B23,'Grundlage Swiss DRG alle'!I:I)&gt;0,SUMIF('Grundlage Swiss DRG alle'!D:D,B23,'Grundlage Swiss DRG alle'!I:I),"")</f>
        <v>7857.0941999999995</v>
      </c>
      <c r="I23" s="112">
        <f>IF(SUMIF('Grundlage Swiss DRG alle'!D:D,B23,'Grundlage Swiss DRG alle'!J:J)&gt;0,SUMIF('Grundlage Swiss DRG alle'!D:D,B23,'Grundlage Swiss DRG alle'!J:J),"")</f>
        <v>9722</v>
      </c>
      <c r="J23" s="130">
        <f>IF(SUMIF('Grundlage Swiss DRG ohne Anlage'!D:D,B23,'Grundlage Swiss DRG ohne Anlage'!H:H)&gt;0,SUMIF('Grundlage Swiss DRG ohne Anlage'!D:D,B23,'Grundlage Swiss DRG ohne Anlage'!H:H),"")</f>
        <v>8992.1784344932003</v>
      </c>
      <c r="K23" s="130">
        <f>IF(SUMIF('Grundlage Swiss DRG alle'!D:D,B23,'Grundlage Swiss DRG alle'!K:K)&gt;0,SUMIF('Grundlage Swiss DRG alle'!D:D,B23,'Grundlage Swiss DRG alle'!K:K),"")</f>
        <v>9984.4054094478997</v>
      </c>
      <c r="L23" s="130">
        <f>IF(SUMIF('Grundlage Swiss DRG alle'!D:D,B23,'Grundlage Swiss DRG alle'!L:L)&gt;0,SUMIF('Grundlage Swiss DRG alle'!D:D,B23,'Grundlage Swiss DRG alle'!L:L),"")</f>
        <v>9720.6608874627</v>
      </c>
      <c r="M23" s="62">
        <f t="shared" si="2"/>
        <v>7857.0941999999995</v>
      </c>
      <c r="N23" s="61">
        <f t="shared" si="3"/>
        <v>7857.0941999999995</v>
      </c>
      <c r="O23" s="61">
        <f t="shared" si="4"/>
        <v>7857.0941999999995</v>
      </c>
      <c r="P23" s="40"/>
      <c r="Q23" s="40"/>
      <c r="R23" s="40"/>
      <c r="Y23" s="124">
        <f t="shared" si="0"/>
        <v>9720.6608874627</v>
      </c>
      <c r="Z23" s="23" t="str">
        <f t="shared" si="1"/>
        <v>-</v>
      </c>
    </row>
    <row r="24" spans="1:26" x14ac:dyDescent="0.2">
      <c r="A24" s="20" t="s">
        <v>275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Anlage'!G:G)&gt;0,SUMIF('Grundlage Swiss DRG ohne Anlage'!D:D,B24,'Grundlage Swiss DRG ohne Anlage'!G:G),"")</f>
        <v>110227700.59869</v>
      </c>
      <c r="F24" s="112">
        <f>IF(SUMIF('Grundlage Swiss DRG alle'!D:D,B24,'Grundlage Swiss DRG alle'!G:G)&gt;0,SUMIF('Grundlage Swiss DRG alle'!D:D,B24,'Grundlage Swiss DRG alle'!G:G),)</f>
        <v>124460492.56869</v>
      </c>
      <c r="G24" s="112">
        <f>IF(SUMIF('Grundlage Swiss DRG alle'!D:D,B24,'Grundlage Swiss DRG alle'!H:H)&gt;0,SUMIF('Grundlage Swiss DRG alle'!D:D,B24,'Grundlage Swiss DRG alle'!H:H),)</f>
        <v>118878213.0679</v>
      </c>
      <c r="H24" s="112">
        <f>IF(SUMIF('Grundlage Swiss DRG alle'!D:D,B24,'Grundlage Swiss DRG alle'!I:I)&gt;0,SUMIF('Grundlage Swiss DRG alle'!D:D,B24,'Grundlage Swiss DRG alle'!I:I),"")</f>
        <v>11485.502399999999</v>
      </c>
      <c r="I24" s="112">
        <f>IF(SUMIF('Grundlage Swiss DRG alle'!D:D,B24,'Grundlage Swiss DRG alle'!J:J)&gt;0,SUMIF('Grundlage Swiss DRG alle'!D:D,B24,'Grundlage Swiss DRG alle'!J:J),"")</f>
        <v>12384</v>
      </c>
      <c r="J24" s="130">
        <f>IF(SUMIF('Grundlage Swiss DRG ohne Anlage'!D:D,B24,'Grundlage Swiss DRG ohne Anlage'!H:H)&gt;0,SUMIF('Grundlage Swiss DRG ohne Anlage'!D:D,B24,'Grundlage Swiss DRG ohne Anlage'!H:H),"")</f>
        <v>9597.1161521576996</v>
      </c>
      <c r="K24" s="130">
        <f>IF(SUMIF('Grundlage Swiss DRG alle'!D:D,B24,'Grundlage Swiss DRG alle'!K:K)&gt;0,SUMIF('Grundlage Swiss DRG alle'!D:D,B24,'Grundlage Swiss DRG alle'!K:K),"")</f>
        <v>10836.312442779001</v>
      </c>
      <c r="L24" s="130">
        <f>IF(SUMIF('Grundlage Swiss DRG alle'!D:D,B24,'Grundlage Swiss DRG alle'!L:L)&gt;0,SUMIF('Grundlage Swiss DRG alle'!D:D,B24,'Grundlage Swiss DRG alle'!L:L),"")</f>
        <v>10350.284117122001</v>
      </c>
      <c r="M24" s="62">
        <f t="shared" si="2"/>
        <v>11485.502399999999</v>
      </c>
      <c r="N24" s="61">
        <f t="shared" si="3"/>
        <v>11485.502399999999</v>
      </c>
      <c r="O24" s="61">
        <f t="shared" si="4"/>
        <v>11485.502399999999</v>
      </c>
      <c r="P24" s="40"/>
      <c r="Q24" s="40"/>
      <c r="R24" s="40"/>
      <c r="Y24" s="124">
        <f t="shared" si="0"/>
        <v>10350.284117122001</v>
      </c>
      <c r="Z24" s="23" t="str">
        <f t="shared" si="1"/>
        <v>-</v>
      </c>
    </row>
    <row r="25" spans="1:26" x14ac:dyDescent="0.2">
      <c r="A25" s="20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Anlage'!G:G)&gt;0,SUMIF('Grundlage Swiss DRG ohne Anlage'!D:D,B25,'Grundlage Swiss DRG ohne Anlage'!G:G),"")</f>
        <v>43919957.128021002</v>
      </c>
      <c r="F25" s="112">
        <f>IF(SUMIF('Grundlage Swiss DRG alle'!D:D,B25,'Grundlage Swiss DRG alle'!G:G)&gt;0,SUMIF('Grundlage Swiss DRG alle'!D:D,B25,'Grundlage Swiss DRG alle'!G:G),)</f>
        <v>48493910.128021002</v>
      </c>
      <c r="G25" s="112">
        <f>IF(SUMIF('Grundlage Swiss DRG alle'!D:D,B25,'Grundlage Swiss DRG alle'!H:H)&gt;0,SUMIF('Grundlage Swiss DRG alle'!D:D,B25,'Grundlage Swiss DRG alle'!H:H),)</f>
        <v>47993587.097176999</v>
      </c>
      <c r="H25" s="112">
        <f>IF(SUMIF('Grundlage Swiss DRG alle'!D:D,B25,'Grundlage Swiss DRG alle'!I:I)&gt;0,SUMIF('Grundlage Swiss DRG alle'!D:D,B25,'Grundlage Swiss DRG alle'!I:I),"")</f>
        <v>4547</v>
      </c>
      <c r="I25" s="112">
        <f>IF(SUMIF('Grundlage Swiss DRG alle'!D:D,B25,'Grundlage Swiss DRG alle'!J:J)&gt;0,SUMIF('Grundlage Swiss DRG alle'!D:D,B25,'Grundlage Swiss DRG alle'!J:J),"")</f>
        <v>5495</v>
      </c>
      <c r="J25" s="130">
        <f>IF(SUMIF('Grundlage Swiss DRG ohne Anlage'!D:D,B25,'Grundlage Swiss DRG ohne Anlage'!H:H)&gt;0,SUMIF('Grundlage Swiss DRG ohne Anlage'!D:D,B25,'Grundlage Swiss DRG ohne Anlage'!H:H),"")</f>
        <v>9659.1064719642</v>
      </c>
      <c r="K25" s="130">
        <f>IF(SUMIF('Grundlage Swiss DRG alle'!D:D,B25,'Grundlage Swiss DRG alle'!K:K)&gt;0,SUMIF('Grundlage Swiss DRG alle'!D:D,B25,'Grundlage Swiss DRG alle'!K:K),"")</f>
        <v>10665.034116565001</v>
      </c>
      <c r="L25" s="130">
        <f>IF(SUMIF('Grundlage Swiss DRG alle'!D:D,B25,'Grundlage Swiss DRG alle'!L:L)&gt;0,SUMIF('Grundlage Swiss DRG alle'!D:D,B25,'Grundlage Swiss DRG alle'!L:L),"")</f>
        <v>10555.000461222</v>
      </c>
      <c r="M25" s="62">
        <f t="shared" si="2"/>
        <v>4547</v>
      </c>
      <c r="N25" s="61">
        <f t="shared" si="3"/>
        <v>4547</v>
      </c>
      <c r="O25" s="61">
        <f t="shared" si="4"/>
        <v>4547</v>
      </c>
      <c r="P25" s="40"/>
      <c r="Q25" s="40"/>
      <c r="R25" s="40"/>
      <c r="Y25" s="124">
        <f t="shared" si="0"/>
        <v>10555.000461222</v>
      </c>
      <c r="Z25" s="23" t="str">
        <f t="shared" si="1"/>
        <v>-</v>
      </c>
    </row>
    <row r="26" spans="1:26" x14ac:dyDescent="0.2">
      <c r="A26" s="20" t="s">
        <v>122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Anlage'!G:G)&gt;0,SUMIF('Grundlage Swiss DRG ohne Anlage'!D:D,B26,'Grundlage Swiss DRG ohne Anlage'!G:G),"")</f>
        <v>253373105.78048</v>
      </c>
      <c r="F26" s="112">
        <f>IF(SUMIF('Grundlage Swiss DRG alle'!D:D,B26,'Grundlage Swiss DRG alle'!G:G)&gt;0,SUMIF('Grundlage Swiss DRG alle'!D:D,B26,'Grundlage Swiss DRG alle'!G:G),)</f>
        <v>279489862.69182003</v>
      </c>
      <c r="G26" s="112">
        <f>IF(SUMIF('Grundlage Swiss DRG alle'!D:D,B26,'Grundlage Swiss DRG alle'!H:H)&gt;0,SUMIF('Grundlage Swiss DRG alle'!D:D,B26,'Grundlage Swiss DRG alle'!H:H),)</f>
        <v>0</v>
      </c>
      <c r="H26" s="112">
        <f>IF(SUMIF('Grundlage Swiss DRG alle'!D:D,B26,'Grundlage Swiss DRG alle'!I:I)&gt;0,SUMIF('Grundlage Swiss DRG alle'!D:D,B26,'Grundlage Swiss DRG alle'!I:I),"")</f>
        <v>26101</v>
      </c>
      <c r="I26" s="112">
        <f>IF(SUMIF('Grundlage Swiss DRG alle'!D:D,B26,'Grundlage Swiss DRG alle'!J:J)&gt;0,SUMIF('Grundlage Swiss DRG alle'!D:D,B26,'Grundlage Swiss DRG alle'!J:J),"")</f>
        <v>26971</v>
      </c>
      <c r="J26" s="130">
        <f>IF(SUMIF('Grundlage Swiss DRG ohne Anlage'!D:D,B26,'Grundlage Swiss DRG ohne Anlage'!H:H)&gt;0,SUMIF('Grundlage Swiss DRG ohne Anlage'!D:D,B26,'Grundlage Swiss DRG ohne Anlage'!H:H),"")</f>
        <v>9707.4098992558993</v>
      </c>
      <c r="K26" s="130">
        <f>IF(SUMIF('Grundlage Swiss DRG alle'!D:D,B26,'Grundlage Swiss DRG alle'!K:K)&gt;0,SUMIF('Grundlage Swiss DRG alle'!D:D,B26,'Grundlage Swiss DRG alle'!K:K),"")</f>
        <v>10708.013589204</v>
      </c>
      <c r="L26" s="130" t="str">
        <f>IF(SUMIF('Grundlage Swiss DRG alle'!D:D,B26,'Grundlage Swiss DRG alle'!L:L)&gt;0,SUMIF('Grundlage Swiss DRG alle'!D:D,B26,'Grundlage Swiss DRG alle'!L:L),"")</f>
        <v/>
      </c>
      <c r="M26" s="62">
        <f t="shared" si="2"/>
        <v>26101</v>
      </c>
      <c r="N26" s="61">
        <f t="shared" si="3"/>
        <v>26101</v>
      </c>
      <c r="O26" s="61" t="str">
        <f t="shared" si="4"/>
        <v>-</v>
      </c>
      <c r="P26" s="40"/>
      <c r="Q26" s="40"/>
      <c r="R26" s="40"/>
      <c r="Y26" s="124" t="str">
        <f t="shared" si="0"/>
        <v/>
      </c>
      <c r="Z26" s="23" t="str">
        <f t="shared" si="1"/>
        <v>Kontrolle</v>
      </c>
    </row>
    <row r="27" spans="1:26" x14ac:dyDescent="0.2">
      <c r="A27" s="20" t="s">
        <v>108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Anlage'!G:G)&gt;0,SUMIF('Grundlage Swiss DRG ohne Anlage'!D:D,B27,'Grundlage Swiss DRG ohne Anlage'!G:G),"")</f>
        <v>9299213.9249869008</v>
      </c>
      <c r="F27" s="112">
        <f>IF(SUMIF('Grundlage Swiss DRG alle'!D:D,B27,'Grundlage Swiss DRG alle'!G:G)&gt;0,SUMIF('Grundlage Swiss DRG alle'!D:D,B27,'Grundlage Swiss DRG alle'!G:G),)</f>
        <v>0</v>
      </c>
      <c r="G27" s="112">
        <f>IF(SUMIF('Grundlage Swiss DRG alle'!D:D,B27,'Grundlage Swiss DRG alle'!H:H)&gt;0,SUMIF('Grundlage Swiss DRG alle'!D:D,B27,'Grundlage Swiss DRG alle'!H:H),)</f>
        <v>10060261.924986999</v>
      </c>
      <c r="H27" s="112">
        <f>IF(SUMIF('Grundlage Swiss DRG alle'!D:D,B27,'Grundlage Swiss DRG alle'!I:I)&gt;0,SUMIF('Grundlage Swiss DRG alle'!D:D,B27,'Grundlage Swiss DRG alle'!I:I),"")</f>
        <v>864.06539999999995</v>
      </c>
      <c r="I27" s="112">
        <f>IF(SUMIF('Grundlage Swiss DRG alle'!D:D,B27,'Grundlage Swiss DRG alle'!J:J)&gt;0,SUMIF('Grundlage Swiss DRG alle'!D:D,B27,'Grundlage Swiss DRG alle'!J:J),"")</f>
        <v>1039</v>
      </c>
      <c r="J27" s="130">
        <f>IF(SUMIF('Grundlage Swiss DRG ohne Anlage'!D:D,B27,'Grundlage Swiss DRG ohne Anlage'!H:H)&gt;0,SUMIF('Grundlage Swiss DRG ohne Anlage'!D:D,B27,'Grundlage Swiss DRG ohne Anlage'!H:H),"")</f>
        <v>10762.164443787</v>
      </c>
      <c r="K27" s="130" t="str">
        <f>IF(SUMIF('Grundlage Swiss DRG alle'!D:D,B27,'Grundlage Swiss DRG alle'!K:K)&gt;0,SUMIF('Grundlage Swiss DRG alle'!D:D,B27,'Grundlage Swiss DRG alle'!K:K),"")</f>
        <v/>
      </c>
      <c r="L27" s="130">
        <f>IF(SUMIF('Grundlage Swiss DRG alle'!D:D,B27,'Grundlage Swiss DRG alle'!L:L)&gt;0,SUMIF('Grundlage Swiss DRG alle'!D:D,B27,'Grundlage Swiss DRG alle'!L:L),"")</f>
        <v>11642.940366536001</v>
      </c>
      <c r="M27" s="62">
        <f t="shared" si="2"/>
        <v>864.06539999999995</v>
      </c>
      <c r="N27" s="61" t="str">
        <f t="shared" si="3"/>
        <v>-</v>
      </c>
      <c r="O27" s="61">
        <f t="shared" si="4"/>
        <v>864.06539999999995</v>
      </c>
      <c r="P27" s="40"/>
      <c r="Q27" s="40"/>
      <c r="R27" s="40"/>
      <c r="Y27" s="124">
        <f t="shared" si="0"/>
        <v>11642.940366536001</v>
      </c>
      <c r="Z27" s="23" t="str">
        <f t="shared" si="1"/>
        <v>-</v>
      </c>
    </row>
    <row r="28" spans="1:26" x14ac:dyDescent="0.2">
      <c r="A28" s="20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Anlage'!G:G)&gt;0,SUMIF('Grundlage Swiss DRG ohne Anlage'!D:D,B28,'Grundlage Swiss DRG ohne Anlage'!G:G),"")</f>
        <v>6445846.4181081997</v>
      </c>
      <c r="F28" s="112">
        <f>IF(SUMIF('Grundlage Swiss DRG alle'!D:D,B28,'Grundlage Swiss DRG alle'!G:G)&gt;0,SUMIF('Grundlage Swiss DRG alle'!D:D,B28,'Grundlage Swiss DRG alle'!G:G),)</f>
        <v>7919590.4181081997</v>
      </c>
      <c r="G28" s="112">
        <f>IF(SUMIF('Grundlage Swiss DRG alle'!D:D,B28,'Grundlage Swiss DRG alle'!H:H)&gt;0,SUMIF('Grundlage Swiss DRG alle'!D:D,B28,'Grundlage Swiss DRG alle'!H:H),)</f>
        <v>0</v>
      </c>
      <c r="H28" s="112">
        <f>IF(SUMIF('Grundlage Swiss DRG alle'!D:D,B28,'Grundlage Swiss DRG alle'!I:I)&gt;0,SUMIF('Grundlage Swiss DRG alle'!D:D,B28,'Grundlage Swiss DRG alle'!I:I),"")</f>
        <v>688.09559999999999</v>
      </c>
      <c r="I28" s="112">
        <f>IF(SUMIF('Grundlage Swiss DRG alle'!D:D,B28,'Grundlage Swiss DRG alle'!J:J)&gt;0,SUMIF('Grundlage Swiss DRG alle'!D:D,B28,'Grundlage Swiss DRG alle'!J:J),"")</f>
        <v>969</v>
      </c>
      <c r="J28" s="130">
        <f>IF(SUMIF('Grundlage Swiss DRG ohne Anlage'!D:D,B28,'Grundlage Swiss DRG ohne Anlage'!H:H)&gt;0,SUMIF('Grundlage Swiss DRG ohne Anlage'!D:D,B28,'Grundlage Swiss DRG ohne Anlage'!H:H),"")</f>
        <v>9367.6611478233008</v>
      </c>
      <c r="K28" s="130">
        <f>IF(SUMIF('Grundlage Swiss DRG alle'!D:D,B28,'Grundlage Swiss DRG alle'!K:K)&gt;0,SUMIF('Grundlage Swiss DRG alle'!D:D,B28,'Grundlage Swiss DRG alle'!K:K),"")</f>
        <v>11509.433308551999</v>
      </c>
      <c r="L28" s="130" t="str">
        <f>IF(SUMIF('Grundlage Swiss DRG alle'!D:D,B28,'Grundlage Swiss DRG alle'!L:L)&gt;0,SUMIF('Grundlage Swiss DRG alle'!D:D,B28,'Grundlage Swiss DRG alle'!L:L),"")</f>
        <v/>
      </c>
      <c r="M28" s="62">
        <f t="shared" si="2"/>
        <v>688.09559999999999</v>
      </c>
      <c r="N28" s="61">
        <f t="shared" si="3"/>
        <v>688.09559999999999</v>
      </c>
      <c r="O28" s="61" t="str">
        <f t="shared" si="4"/>
        <v>-</v>
      </c>
      <c r="P28" s="40"/>
      <c r="Q28" s="40"/>
      <c r="R28" s="40"/>
      <c r="Y28" s="124" t="str">
        <f t="shared" si="0"/>
        <v/>
      </c>
      <c r="Z28" s="23" t="str">
        <f t="shared" si="1"/>
        <v>Kontrolle</v>
      </c>
    </row>
    <row r="29" spans="1:26" x14ac:dyDescent="0.2">
      <c r="A29" s="20" t="s">
        <v>14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Anlage'!G:G)&gt;0,SUMIF('Grundlage Swiss DRG ohne Anlage'!D:D,B29,'Grundlage Swiss DRG ohne Anlage'!G:G),"")</f>
        <v>40675154.954163998</v>
      </c>
      <c r="F29" s="112">
        <f>IF(SUMIF('Grundlage Swiss DRG alle'!D:D,B29,'Grundlage Swiss DRG alle'!G:G)&gt;0,SUMIF('Grundlage Swiss DRG alle'!D:D,B29,'Grundlage Swiss DRG alle'!G:G),)</f>
        <v>46922493.790821999</v>
      </c>
      <c r="G29" s="112">
        <f>IF(SUMIF('Grundlage Swiss DRG alle'!D:D,B29,'Grundlage Swiss DRG alle'!H:H)&gt;0,SUMIF('Grundlage Swiss DRG alle'!D:D,B29,'Grundlage Swiss DRG alle'!H:H),)</f>
        <v>0</v>
      </c>
      <c r="H29" s="112">
        <f>IF(SUMIF('Grundlage Swiss DRG alle'!D:D,B29,'Grundlage Swiss DRG alle'!I:I)&gt;0,SUMIF('Grundlage Swiss DRG alle'!D:D,B29,'Grundlage Swiss DRG alle'!I:I),"")</f>
        <v>4283.8870999999999</v>
      </c>
      <c r="I29" s="112">
        <f>IF(SUMIF('Grundlage Swiss DRG alle'!D:D,B29,'Grundlage Swiss DRG alle'!J:J)&gt;0,SUMIF('Grundlage Swiss DRG alle'!D:D,B29,'Grundlage Swiss DRG alle'!J:J),"")</f>
        <v>5674</v>
      </c>
      <c r="J29" s="130">
        <f>IF(SUMIF('Grundlage Swiss DRG ohne Anlage'!D:D,B29,'Grundlage Swiss DRG ohne Anlage'!H:H)&gt;0,SUMIF('Grundlage Swiss DRG ohne Anlage'!D:D,B29,'Grundlage Swiss DRG ohne Anlage'!H:H),"")</f>
        <v>9494.9175841175002</v>
      </c>
      <c r="K29" s="130">
        <f>IF(SUMIF('Grundlage Swiss DRG alle'!D:D,B29,'Grundlage Swiss DRG alle'!K:K)&gt;0,SUMIF('Grundlage Swiss DRG alle'!D:D,B29,'Grundlage Swiss DRG alle'!K:K),"")</f>
        <v>10953.251730378999</v>
      </c>
      <c r="L29" s="130" t="str">
        <f>IF(SUMIF('Grundlage Swiss DRG alle'!D:D,B29,'Grundlage Swiss DRG alle'!L:L)&gt;0,SUMIF('Grundlage Swiss DRG alle'!D:D,B29,'Grundlage Swiss DRG alle'!L:L),"")</f>
        <v/>
      </c>
      <c r="M29" s="62">
        <f t="shared" si="2"/>
        <v>4283.8870999999999</v>
      </c>
      <c r="N29" s="61">
        <f t="shared" si="3"/>
        <v>4283.8870999999999</v>
      </c>
      <c r="O29" s="61" t="str">
        <f t="shared" si="4"/>
        <v>-</v>
      </c>
      <c r="P29" s="40"/>
      <c r="Q29" s="40"/>
      <c r="R29" s="40"/>
      <c r="Y29" s="124" t="str">
        <f t="shared" si="0"/>
        <v/>
      </c>
      <c r="Z29" s="23" t="str">
        <f t="shared" si="1"/>
        <v>Kontrolle</v>
      </c>
    </row>
    <row r="30" spans="1:26" x14ac:dyDescent="0.2">
      <c r="A30" s="20" t="s">
        <v>174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Anlage'!G:G)&gt;0,SUMIF('Grundlage Swiss DRG ohne Anlage'!D:D,B30,'Grundlage Swiss DRG ohne Anlage'!G:G),"")</f>
        <v>69614273.821424007</v>
      </c>
      <c r="F30" s="112">
        <f>IF(SUMIF('Grundlage Swiss DRG alle'!D:D,B30,'Grundlage Swiss DRG alle'!G:G)&gt;0,SUMIF('Grundlage Swiss DRG alle'!D:D,B30,'Grundlage Swiss DRG alle'!G:G),)</f>
        <v>76867630.821424007</v>
      </c>
      <c r="G30" s="112">
        <f>IF(SUMIF('Grundlage Swiss DRG alle'!D:D,B30,'Grundlage Swiss DRG alle'!H:H)&gt;0,SUMIF('Grundlage Swiss DRG alle'!D:D,B30,'Grundlage Swiss DRG alle'!H:H),)</f>
        <v>0</v>
      </c>
      <c r="H30" s="112">
        <f>IF(SUMIF('Grundlage Swiss DRG alle'!D:D,B30,'Grundlage Swiss DRG alle'!I:I)&gt;0,SUMIF('Grundlage Swiss DRG alle'!D:D,B30,'Grundlage Swiss DRG alle'!I:I),"")</f>
        <v>7283.7326999999996</v>
      </c>
      <c r="I30" s="112">
        <f>IF(SUMIF('Grundlage Swiss DRG alle'!D:D,B30,'Grundlage Swiss DRG alle'!J:J)&gt;0,SUMIF('Grundlage Swiss DRG alle'!D:D,B30,'Grundlage Swiss DRG alle'!J:J),"")</f>
        <v>6886</v>
      </c>
      <c r="J30" s="130">
        <f>IF(SUMIF('Grundlage Swiss DRG ohne Anlage'!D:D,B30,'Grundlage Swiss DRG ohne Anlage'!H:H)&gt;0,SUMIF('Grundlage Swiss DRG ohne Anlage'!D:D,B30,'Grundlage Swiss DRG ohne Anlage'!H:H),"")</f>
        <v>9557.4997997146002</v>
      </c>
      <c r="K30" s="130">
        <f>IF(SUMIF('Grundlage Swiss DRG alle'!D:D,B30,'Grundlage Swiss DRG alle'!K:K)&gt;0,SUMIF('Grundlage Swiss DRG alle'!D:D,B30,'Grundlage Swiss DRG alle'!K:K),"")</f>
        <v>10553.329451727999</v>
      </c>
      <c r="L30" s="130" t="str">
        <f>IF(SUMIF('Grundlage Swiss DRG alle'!D:D,B30,'Grundlage Swiss DRG alle'!L:L)&gt;0,SUMIF('Grundlage Swiss DRG alle'!D:D,B30,'Grundlage Swiss DRG alle'!L:L),"")</f>
        <v/>
      </c>
      <c r="M30" s="62">
        <f t="shared" si="2"/>
        <v>7283.7326999999996</v>
      </c>
      <c r="N30" s="61">
        <f t="shared" si="3"/>
        <v>7283.7326999999996</v>
      </c>
      <c r="O30" s="61" t="str">
        <f t="shared" si="4"/>
        <v>-</v>
      </c>
      <c r="P30" s="40"/>
      <c r="Q30" s="40"/>
      <c r="R30" s="40"/>
      <c r="Y30" s="124" t="str">
        <f t="shared" si="0"/>
        <v/>
      </c>
      <c r="Z30" s="23" t="str">
        <f t="shared" si="1"/>
        <v>Kontrolle</v>
      </c>
    </row>
    <row r="31" spans="1:26" x14ac:dyDescent="0.2">
      <c r="A31" s="20" t="s">
        <v>220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Anlage'!G:G)&gt;0,SUMIF('Grundlage Swiss DRG ohne Anlage'!D:D,B31,'Grundlage Swiss DRG ohne Anlage'!G:G),"")</f>
        <v>97270161.227671996</v>
      </c>
      <c r="F31" s="112">
        <f>IF(SUMIF('Grundlage Swiss DRG alle'!D:D,B31,'Grundlage Swiss DRG alle'!G:G)&gt;0,SUMIF('Grundlage Swiss DRG alle'!D:D,B31,'Grundlage Swiss DRG alle'!G:G),)</f>
        <v>109876200.51767001</v>
      </c>
      <c r="G31" s="112">
        <f>IF(SUMIF('Grundlage Swiss DRG alle'!D:D,B31,'Grundlage Swiss DRG alle'!H:H)&gt;0,SUMIF('Grundlage Swiss DRG alle'!D:D,B31,'Grundlage Swiss DRG alle'!H:H),)</f>
        <v>109876200.51767001</v>
      </c>
      <c r="H31" s="112">
        <f>IF(SUMIF('Grundlage Swiss DRG alle'!D:D,B31,'Grundlage Swiss DRG alle'!I:I)&gt;0,SUMIF('Grundlage Swiss DRG alle'!D:D,B31,'Grundlage Swiss DRG alle'!I:I),"")</f>
        <v>10837.218000000001</v>
      </c>
      <c r="I31" s="112">
        <f>IF(SUMIF('Grundlage Swiss DRG alle'!D:D,B31,'Grundlage Swiss DRG alle'!J:J)&gt;0,SUMIF('Grundlage Swiss DRG alle'!D:D,B31,'Grundlage Swiss DRG alle'!J:J),"")</f>
        <v>9985</v>
      </c>
      <c r="J31" s="130">
        <f>IF(SUMIF('Grundlage Swiss DRG ohne Anlage'!D:D,B31,'Grundlage Swiss DRG ohne Anlage'!H:H)&gt;0,SUMIF('Grundlage Swiss DRG ohne Anlage'!D:D,B31,'Grundlage Swiss DRG ohne Anlage'!H:H),"")</f>
        <v>8975.5656135802001</v>
      </c>
      <c r="K31" s="130">
        <f>IF(SUMIF('Grundlage Swiss DRG alle'!D:D,B31,'Grundlage Swiss DRG alle'!K:K)&gt;0,SUMIF('Grundlage Swiss DRG alle'!D:D,B31,'Grundlage Swiss DRG alle'!K:K),"")</f>
        <v>10138.782897757999</v>
      </c>
      <c r="L31" s="130">
        <f>IF(SUMIF('Grundlage Swiss DRG alle'!D:D,B31,'Grundlage Swiss DRG alle'!L:L)&gt;0,SUMIF('Grundlage Swiss DRG alle'!D:D,B31,'Grundlage Swiss DRG alle'!L:L),"")</f>
        <v>10138.782897757999</v>
      </c>
      <c r="M31" s="62">
        <f t="shared" si="2"/>
        <v>10837.218000000001</v>
      </c>
      <c r="N31" s="61">
        <f t="shared" si="3"/>
        <v>10837.218000000001</v>
      </c>
      <c r="O31" s="61">
        <f t="shared" si="4"/>
        <v>10837.218000000001</v>
      </c>
      <c r="P31" s="40"/>
      <c r="Q31" s="40"/>
      <c r="R31" s="40"/>
      <c r="Y31" s="124">
        <f t="shared" si="0"/>
        <v>10138.782897757999</v>
      </c>
      <c r="Z31" s="23" t="str">
        <f t="shared" si="1"/>
        <v>gleich</v>
      </c>
    </row>
    <row r="32" spans="1:26" x14ac:dyDescent="0.2">
      <c r="A32" s="20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Anlage'!G:G)&gt;0,SUMIF('Grundlage Swiss DRG ohne Anlage'!D:D,B32,'Grundlage Swiss DRG ohne Anlage'!G:G),"")</f>
        <v>7333234.6440300001</v>
      </c>
      <c r="F32" s="112">
        <f>IF(SUMIF('Grundlage Swiss DRG alle'!D:D,B32,'Grundlage Swiss DRG alle'!G:G)&gt;0,SUMIF('Grundlage Swiss DRG alle'!D:D,B32,'Grundlage Swiss DRG alle'!G:G),)</f>
        <v>8304716.6440300001</v>
      </c>
      <c r="G32" s="112">
        <f>IF(SUMIF('Grundlage Swiss DRG alle'!D:D,B32,'Grundlage Swiss DRG alle'!H:H)&gt;0,SUMIF('Grundlage Swiss DRG alle'!D:D,B32,'Grundlage Swiss DRG alle'!H:H),)</f>
        <v>7956196.9164143</v>
      </c>
      <c r="H32" s="112">
        <f>IF(SUMIF('Grundlage Swiss DRG alle'!D:D,B32,'Grundlage Swiss DRG alle'!I:I)&gt;0,SUMIF('Grundlage Swiss DRG alle'!D:D,B32,'Grundlage Swiss DRG alle'!I:I),"")</f>
        <v>828.85199999999998</v>
      </c>
      <c r="I32" s="112">
        <f>IF(SUMIF('Grundlage Swiss DRG alle'!D:D,B32,'Grundlage Swiss DRG alle'!J:J)&gt;0,SUMIF('Grundlage Swiss DRG alle'!D:D,B32,'Grundlage Swiss DRG alle'!J:J),"")</f>
        <v>578</v>
      </c>
      <c r="J32" s="130">
        <f>IF(SUMIF('Grundlage Swiss DRG ohne Anlage'!D:D,B32,'Grundlage Swiss DRG ohne Anlage'!H:H)&gt;0,SUMIF('Grundlage Swiss DRG ohne Anlage'!D:D,B32,'Grundlage Swiss DRG ohne Anlage'!H:H),"")</f>
        <v>8847.4596719679994</v>
      </c>
      <c r="K32" s="130">
        <f>IF(SUMIF('Grundlage Swiss DRG alle'!D:D,B32,'Grundlage Swiss DRG alle'!K:K)&gt;0,SUMIF('Grundlage Swiss DRG alle'!D:D,B32,'Grundlage Swiss DRG alle'!K:K),"")</f>
        <v>10019.541056823</v>
      </c>
      <c r="L32" s="130">
        <f>IF(SUMIF('Grundlage Swiss DRG alle'!D:D,B32,'Grundlage Swiss DRG alle'!L:L)&gt;0,SUMIF('Grundlage Swiss DRG alle'!D:D,B32,'Grundlage Swiss DRG alle'!L:L),"")</f>
        <v>9599.0561842334992</v>
      </c>
      <c r="M32" s="62">
        <f t="shared" si="2"/>
        <v>828.85199999999998</v>
      </c>
      <c r="N32" s="61">
        <f t="shared" si="3"/>
        <v>828.85199999999998</v>
      </c>
      <c r="O32" s="61">
        <f t="shared" si="4"/>
        <v>828.85199999999998</v>
      </c>
      <c r="P32" s="40"/>
      <c r="Q32" s="40"/>
      <c r="R32" s="40"/>
      <c r="Y32" s="124">
        <f t="shared" si="0"/>
        <v>9599.0561842334992</v>
      </c>
      <c r="Z32" s="23" t="str">
        <f t="shared" si="1"/>
        <v>-</v>
      </c>
    </row>
    <row r="33" spans="1:26" x14ac:dyDescent="0.2">
      <c r="A33" s="20" t="s">
        <v>290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Anlage'!G:G)&gt;0,SUMIF('Grundlage Swiss DRG ohne Anlage'!D:D,B33,'Grundlage Swiss DRG ohne Anlage'!G:G),"")</f>
        <v>461490297.27664</v>
      </c>
      <c r="F33" s="112">
        <f>IF(SUMIF('Grundlage Swiss DRG alle'!D:D,B33,'Grundlage Swiss DRG alle'!G:G)&gt;0,SUMIF('Grundlage Swiss DRG alle'!D:D,B33,'Grundlage Swiss DRG alle'!G:G),)</f>
        <v>508593009.28042001</v>
      </c>
      <c r="G33" s="112">
        <f>IF(SUMIF('Grundlage Swiss DRG alle'!D:D,B33,'Grundlage Swiss DRG alle'!H:H)&gt;0,SUMIF('Grundlage Swiss DRG alle'!D:D,B33,'Grundlage Swiss DRG alle'!H:H),)</f>
        <v>487208935.04010999</v>
      </c>
      <c r="H33" s="112">
        <f>IF(SUMIF('Grundlage Swiss DRG alle'!D:D,B33,'Grundlage Swiss DRG alle'!I:I)&gt;0,SUMIF('Grundlage Swiss DRG alle'!D:D,B33,'Grundlage Swiss DRG alle'!I:I),"")</f>
        <v>45172.251999999004</v>
      </c>
      <c r="I33" s="112">
        <f>IF(SUMIF('Grundlage Swiss DRG alle'!D:D,B33,'Grundlage Swiss DRG alle'!J:J)&gt;0,SUMIF('Grundlage Swiss DRG alle'!D:D,B33,'Grundlage Swiss DRG alle'!J:J),"")</f>
        <v>33705</v>
      </c>
      <c r="J33" s="130">
        <f>IF(SUMIF('Grundlage Swiss DRG ohne Anlage'!D:D,B33,'Grundlage Swiss DRG ohne Anlage'!H:H)&gt;0,SUMIF('Grundlage Swiss DRG ohne Anlage'!D:D,B33,'Grundlage Swiss DRG ohne Anlage'!H:H),"")</f>
        <v>10216.234011903</v>
      </c>
      <c r="K33" s="130">
        <f>IF(SUMIF('Grundlage Swiss DRG alle'!D:D,B33,'Grundlage Swiss DRG alle'!K:K)&gt;0,SUMIF('Grundlage Swiss DRG alle'!D:D,B33,'Grundlage Swiss DRG alle'!K:K),"")</f>
        <v>11258.969539096999</v>
      </c>
      <c r="L33" s="130">
        <f>IF(SUMIF('Grundlage Swiss DRG alle'!D:D,B33,'Grundlage Swiss DRG alle'!L:L)&gt;0,SUMIF('Grundlage Swiss DRG alle'!D:D,B33,'Grundlage Swiss DRG alle'!L:L),"")</f>
        <v>10785.579940538</v>
      </c>
      <c r="M33" s="62">
        <f t="shared" si="2"/>
        <v>45172.251999999004</v>
      </c>
      <c r="N33" s="61">
        <f t="shared" si="3"/>
        <v>45172.251999999004</v>
      </c>
      <c r="O33" s="61">
        <f t="shared" si="4"/>
        <v>45172.251999999004</v>
      </c>
      <c r="P33" s="40"/>
      <c r="Q33" s="40"/>
      <c r="R33" s="40"/>
      <c r="Y33" s="124">
        <f t="shared" si="0"/>
        <v>10785.579940538</v>
      </c>
      <c r="Z33" s="23" t="str">
        <f t="shared" si="1"/>
        <v>-</v>
      </c>
    </row>
    <row r="34" spans="1:26" x14ac:dyDescent="0.2">
      <c r="A34" s="20" t="s">
        <v>72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Anlage'!G:G)&gt;0,SUMIF('Grundlage Swiss DRG ohne Anlage'!D:D,B34,'Grundlage Swiss DRG ohne Anlage'!G:G),"")</f>
        <v>226992050.35448</v>
      </c>
      <c r="F34" s="112">
        <f>IF(SUMIF('Grundlage Swiss DRG alle'!D:D,B34,'Grundlage Swiss DRG alle'!G:G)&gt;0,SUMIF('Grundlage Swiss DRG alle'!D:D,B34,'Grundlage Swiss DRG alle'!G:G),)</f>
        <v>0</v>
      </c>
      <c r="G34" s="112">
        <f>IF(SUMIF('Grundlage Swiss DRG alle'!D:D,B34,'Grundlage Swiss DRG alle'!H:H)&gt;0,SUMIF('Grundlage Swiss DRG alle'!D:D,B34,'Grundlage Swiss DRG alle'!H:H),)</f>
        <v>239784536.81448001</v>
      </c>
      <c r="H34" s="112">
        <f>IF(SUMIF('Grundlage Swiss DRG alle'!D:D,B34,'Grundlage Swiss DRG alle'!I:I)&gt;0,SUMIF('Grundlage Swiss DRG alle'!D:D,B34,'Grundlage Swiss DRG alle'!I:I),"")</f>
        <v>19009.161</v>
      </c>
      <c r="I34" s="112">
        <f>IF(SUMIF('Grundlage Swiss DRG alle'!D:D,B34,'Grundlage Swiss DRG alle'!J:J)&gt;0,SUMIF('Grundlage Swiss DRG alle'!D:D,B34,'Grundlage Swiss DRG alle'!J:J),"")</f>
        <v>17792</v>
      </c>
      <c r="J34" s="130">
        <f>IF(SUMIF('Grundlage Swiss DRG ohne Anlage'!D:D,B34,'Grundlage Swiss DRG ohne Anlage'!H:H)&gt;0,SUMIF('Grundlage Swiss DRG ohne Anlage'!D:D,B34,'Grundlage Swiss DRG ohne Anlage'!H:H),"")</f>
        <v>11941.192478430999</v>
      </c>
      <c r="K34" s="130" t="str">
        <f>IF(SUMIF('Grundlage Swiss DRG alle'!D:D,B34,'Grundlage Swiss DRG alle'!K:K)&gt;0,SUMIF('Grundlage Swiss DRG alle'!D:D,B34,'Grundlage Swiss DRG alle'!K:K),"")</f>
        <v/>
      </c>
      <c r="L34" s="130">
        <f>IF(SUMIF('Grundlage Swiss DRG alle'!D:D,B34,'Grundlage Swiss DRG alle'!L:L)&gt;0,SUMIF('Grundlage Swiss DRG alle'!D:D,B34,'Grundlage Swiss DRG alle'!L:L),"")</f>
        <v>12614.15676444</v>
      </c>
      <c r="M34" s="62">
        <f t="shared" si="2"/>
        <v>19009.161</v>
      </c>
      <c r="N34" s="61" t="str">
        <f t="shared" si="3"/>
        <v>-</v>
      </c>
      <c r="O34" s="61">
        <f t="shared" si="4"/>
        <v>19009.161</v>
      </c>
      <c r="P34" s="40"/>
      <c r="Q34" s="40"/>
      <c r="R34" s="40"/>
      <c r="Y34" s="124">
        <f t="shared" si="0"/>
        <v>12614.15676444</v>
      </c>
      <c r="Z34" s="23" t="str">
        <f t="shared" si="1"/>
        <v>-</v>
      </c>
    </row>
    <row r="35" spans="1:26" x14ac:dyDescent="0.2">
      <c r="A35" s="20" t="s">
        <v>93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Anlage'!G:G)&gt;0,SUMIF('Grundlage Swiss DRG ohne Anlage'!D:D,B35,'Grundlage Swiss DRG ohne Anlage'!G:G),"")</f>
        <v>575239223.73139</v>
      </c>
      <c r="F35" s="112">
        <f>IF(SUMIF('Grundlage Swiss DRG alle'!D:D,B35,'Grundlage Swiss DRG alle'!G:G)&gt;0,SUMIF('Grundlage Swiss DRG alle'!D:D,B35,'Grundlage Swiss DRG alle'!G:G),)</f>
        <v>631942990.91074002</v>
      </c>
      <c r="G35" s="112">
        <f>IF(SUMIF('Grundlage Swiss DRG alle'!D:D,B35,'Grundlage Swiss DRG alle'!H:H)&gt;0,SUMIF('Grundlage Swiss DRG alle'!D:D,B35,'Grundlage Swiss DRG alle'!H:H),)</f>
        <v>0</v>
      </c>
      <c r="H35" s="112">
        <f>IF(SUMIF('Grundlage Swiss DRG alle'!D:D,B35,'Grundlage Swiss DRG alle'!I:I)&gt;0,SUMIF('Grundlage Swiss DRG alle'!D:D,B35,'Grundlage Swiss DRG alle'!I:I),"")</f>
        <v>51911.456700000002</v>
      </c>
      <c r="I35" s="112">
        <f>IF(SUMIF('Grundlage Swiss DRG alle'!D:D,B35,'Grundlage Swiss DRG alle'!J:J)&gt;0,SUMIF('Grundlage Swiss DRG alle'!D:D,B35,'Grundlage Swiss DRG alle'!J:J),"")</f>
        <v>42124</v>
      </c>
      <c r="J35" s="130">
        <f>IF(SUMIF('Grundlage Swiss DRG ohne Anlage'!D:D,B35,'Grundlage Swiss DRG ohne Anlage'!H:H)&gt;0,SUMIF('Grundlage Swiss DRG ohne Anlage'!D:D,B35,'Grundlage Swiss DRG ohne Anlage'!H:H),"")</f>
        <v>11081.161275357001</v>
      </c>
      <c r="K35" s="130">
        <f>IF(SUMIF('Grundlage Swiss DRG alle'!D:D,B35,'Grundlage Swiss DRG alle'!K:K)&gt;0,SUMIF('Grundlage Swiss DRG alle'!D:D,B35,'Grundlage Swiss DRG alle'!K:K),"")</f>
        <v>12173.478285589001</v>
      </c>
      <c r="L35" s="130" t="str">
        <f>IF(SUMIF('Grundlage Swiss DRG alle'!D:D,B35,'Grundlage Swiss DRG alle'!L:L)&gt;0,SUMIF('Grundlage Swiss DRG alle'!D:D,B35,'Grundlage Swiss DRG alle'!L:L),"")</f>
        <v/>
      </c>
      <c r="M35" s="62">
        <f t="shared" si="2"/>
        <v>51911.456700000002</v>
      </c>
      <c r="N35" s="61">
        <f t="shared" si="3"/>
        <v>51911.456700000002</v>
      </c>
      <c r="O35" s="61" t="str">
        <f t="shared" si="4"/>
        <v>-</v>
      </c>
      <c r="P35" s="40"/>
      <c r="Q35" s="40"/>
      <c r="R35" s="40"/>
      <c r="Y35" s="124" t="str">
        <f t="shared" si="0"/>
        <v/>
      </c>
      <c r="Z35" s="23" t="str">
        <f t="shared" si="1"/>
        <v>Kontrolle</v>
      </c>
    </row>
    <row r="36" spans="1:26" x14ac:dyDescent="0.2">
      <c r="A36" s="20" t="s">
        <v>164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Anlage'!G:G)&gt;0,SUMIF('Grundlage Swiss DRG ohne Anlage'!D:D,B36,'Grundlage Swiss DRG ohne Anlage'!G:G),"")</f>
        <v>83090933.481059</v>
      </c>
      <c r="F36" s="112">
        <f>IF(SUMIF('Grundlage Swiss DRG alle'!D:D,B36,'Grundlage Swiss DRG alle'!G:G)&gt;0,SUMIF('Grundlage Swiss DRG alle'!D:D,B36,'Grundlage Swiss DRG alle'!G:G),)</f>
        <v>97414178.041059002</v>
      </c>
      <c r="G36" s="112">
        <f>IF(SUMIF('Grundlage Swiss DRG alle'!D:D,B36,'Grundlage Swiss DRG alle'!H:H)&gt;0,SUMIF('Grundlage Swiss DRG alle'!D:D,B36,'Grundlage Swiss DRG alle'!H:H),)</f>
        <v>83090933.481059</v>
      </c>
      <c r="H36" s="112">
        <f>IF(SUMIF('Grundlage Swiss DRG alle'!D:D,B36,'Grundlage Swiss DRG alle'!I:I)&gt;0,SUMIF('Grundlage Swiss DRG alle'!D:D,B36,'Grundlage Swiss DRG alle'!I:I),"")</f>
        <v>7347.8334000000004</v>
      </c>
      <c r="I36" s="112">
        <f>IF(SUMIF('Grundlage Swiss DRG alle'!D:D,B36,'Grundlage Swiss DRG alle'!J:J)&gt;0,SUMIF('Grundlage Swiss DRG alle'!D:D,B36,'Grundlage Swiss DRG alle'!J:J),"")</f>
        <v>7189</v>
      </c>
      <c r="J36" s="130">
        <f>IF(SUMIF('Grundlage Swiss DRG ohne Anlage'!D:D,B36,'Grundlage Swiss DRG ohne Anlage'!H:H)&gt;0,SUMIF('Grundlage Swiss DRG ohne Anlage'!D:D,B36,'Grundlage Swiss DRG ohne Anlage'!H:H),"")</f>
        <v>11308.222295984</v>
      </c>
      <c r="K36" s="130">
        <f>IF(SUMIF('Grundlage Swiss DRG alle'!D:D,B36,'Grundlage Swiss DRG alle'!K:K)&gt;0,SUMIF('Grundlage Swiss DRG alle'!D:D,B36,'Grundlage Swiss DRG alle'!K:K),"")</f>
        <v>13257.537662879</v>
      </c>
      <c r="L36" s="130">
        <f>IF(SUMIF('Grundlage Swiss DRG alle'!D:D,B36,'Grundlage Swiss DRG alle'!L:L)&gt;0,SUMIF('Grundlage Swiss DRG alle'!D:D,B36,'Grundlage Swiss DRG alle'!L:L),"")</f>
        <v>11308.222295984</v>
      </c>
      <c r="M36" s="62">
        <f t="shared" si="2"/>
        <v>7347.8334000000004</v>
      </c>
      <c r="N36" s="61">
        <f t="shared" si="3"/>
        <v>7347.8334000000004</v>
      </c>
      <c r="O36" s="61">
        <f t="shared" si="4"/>
        <v>7347.8334000000004</v>
      </c>
      <c r="P36" s="40"/>
      <c r="Q36" s="40"/>
      <c r="R36" s="40"/>
      <c r="Y36" s="124">
        <f t="shared" si="0"/>
        <v>11308.222295984</v>
      </c>
      <c r="Z36" s="23" t="str">
        <f t="shared" si="1"/>
        <v>-</v>
      </c>
    </row>
    <row r="37" spans="1:26" x14ac:dyDescent="0.2">
      <c r="A37" s="20" t="s">
        <v>129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Anlage'!G:G)&gt;0,SUMIF('Grundlage Swiss DRG ohne Anlage'!D:D,B37,'Grundlage Swiss DRG ohne Anlage'!G:G),"")</f>
        <v>40022546.214714997</v>
      </c>
      <c r="F37" s="112">
        <f>IF(SUMIF('Grundlage Swiss DRG alle'!D:D,B37,'Grundlage Swiss DRG alle'!G:G)&gt;0,SUMIF('Grundlage Swiss DRG alle'!D:D,B37,'Grundlage Swiss DRG alle'!G:G),)</f>
        <v>47530941.504715003</v>
      </c>
      <c r="G37" s="112">
        <f>IF(SUMIF('Grundlage Swiss DRG alle'!D:D,B37,'Grundlage Swiss DRG alle'!H:H)&gt;0,SUMIF('Grundlage Swiss DRG alle'!D:D,B37,'Grundlage Swiss DRG alle'!H:H),)</f>
        <v>44728929.244714998</v>
      </c>
      <c r="H37" s="112">
        <f>IF(SUMIF('Grundlage Swiss DRG alle'!D:D,B37,'Grundlage Swiss DRG alle'!I:I)&gt;0,SUMIF('Grundlage Swiss DRG alle'!D:D,B37,'Grundlage Swiss DRG alle'!I:I),"")</f>
        <v>4374.0510000000004</v>
      </c>
      <c r="I37" s="112">
        <f>IF(SUMIF('Grundlage Swiss DRG alle'!D:D,B37,'Grundlage Swiss DRG alle'!J:J)&gt;0,SUMIF('Grundlage Swiss DRG alle'!D:D,B37,'Grundlage Swiss DRG alle'!J:J),"")</f>
        <v>4806</v>
      </c>
      <c r="J37" s="130">
        <f>IF(SUMIF('Grundlage Swiss DRG ohne Anlage'!D:D,B37,'Grundlage Swiss DRG ohne Anlage'!H:H)&gt;0,SUMIF('Grundlage Swiss DRG ohne Anlage'!D:D,B37,'Grundlage Swiss DRG ohne Anlage'!H:H),"")</f>
        <v>9149.9953280644004</v>
      </c>
      <c r="K37" s="130">
        <f>IF(SUMIF('Grundlage Swiss DRG alle'!D:D,B37,'Grundlage Swiss DRG alle'!K:K)&gt;0,SUMIF('Grundlage Swiss DRG alle'!D:D,B37,'Grundlage Swiss DRG alle'!K:K),"")</f>
        <v>10866.57231585</v>
      </c>
      <c r="L37" s="130">
        <f>IF(SUMIF('Grundlage Swiss DRG alle'!D:D,B37,'Grundlage Swiss DRG alle'!L:L)&gt;0,SUMIF('Grundlage Swiss DRG alle'!D:D,B37,'Grundlage Swiss DRG alle'!L:L),"")</f>
        <v>10225.973415654</v>
      </c>
      <c r="M37" s="62">
        <f t="shared" si="2"/>
        <v>4374.0510000000004</v>
      </c>
      <c r="N37" s="61">
        <f t="shared" si="3"/>
        <v>4374.0510000000004</v>
      </c>
      <c r="O37" s="61">
        <f t="shared" si="4"/>
        <v>4374.0510000000004</v>
      </c>
      <c r="P37" s="40"/>
      <c r="Q37" s="40"/>
      <c r="R37" s="40"/>
      <c r="Y37" s="124">
        <f t="shared" si="0"/>
        <v>10225.973415654</v>
      </c>
      <c r="Z37" s="23" t="str">
        <f t="shared" si="1"/>
        <v>-</v>
      </c>
    </row>
    <row r="38" spans="1:26" x14ac:dyDescent="0.2">
      <c r="A38" s="20" t="s">
        <v>32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Anlage'!G:G)&gt;0,SUMIF('Grundlage Swiss DRG ohne Anlage'!D:D,B38,'Grundlage Swiss DRG ohne Anlage'!G:G),"")</f>
        <v>8409806.1966951005</v>
      </c>
      <c r="F38" s="112">
        <f>IF(SUMIF('Grundlage Swiss DRG alle'!D:D,B38,'Grundlage Swiss DRG alle'!G:G)&gt;0,SUMIF('Grundlage Swiss DRG alle'!D:D,B38,'Grundlage Swiss DRG alle'!G:G),)</f>
        <v>10363405.476694999</v>
      </c>
      <c r="G38" s="112">
        <f>IF(SUMIF('Grundlage Swiss DRG alle'!D:D,B38,'Grundlage Swiss DRG alle'!H:H)&gt;0,SUMIF('Grundlage Swiss DRG alle'!D:D,B38,'Grundlage Swiss DRG alle'!H:H),)</f>
        <v>10016836.964423001</v>
      </c>
      <c r="H38" s="112">
        <f>IF(SUMIF('Grundlage Swiss DRG alle'!D:D,B38,'Grundlage Swiss DRG alle'!I:I)&gt;0,SUMIF('Grundlage Swiss DRG alle'!D:D,B38,'Grundlage Swiss DRG alle'!I:I),"")</f>
        <v>857.11300000000006</v>
      </c>
      <c r="I38" s="112">
        <f>IF(SUMIF('Grundlage Swiss DRG alle'!D:D,B38,'Grundlage Swiss DRG alle'!J:J)&gt;0,SUMIF('Grundlage Swiss DRG alle'!D:D,B38,'Grundlage Swiss DRG alle'!J:J),"")</f>
        <v>1129</v>
      </c>
      <c r="J38" s="130">
        <f>IF(SUMIF('Grundlage Swiss DRG ohne Anlage'!D:D,B38,'Grundlage Swiss DRG ohne Anlage'!H:H)&gt;0,SUMIF('Grundlage Swiss DRG ohne Anlage'!D:D,B38,'Grundlage Swiss DRG ohne Anlage'!H:H),"")</f>
        <v>9811.7823398958008</v>
      </c>
      <c r="K38" s="130">
        <f>IF(SUMIF('Grundlage Swiss DRG alle'!D:D,B38,'Grundlage Swiss DRG alle'!K:K)&gt;0,SUMIF('Grundlage Swiss DRG alle'!D:D,B38,'Grundlage Swiss DRG alle'!K:K),"")</f>
        <v>12091.060894765</v>
      </c>
      <c r="L38" s="130">
        <f>IF(SUMIF('Grundlage Swiss DRG alle'!D:D,B38,'Grundlage Swiss DRG alle'!L:L)&gt;0,SUMIF('Grundlage Swiss DRG alle'!D:D,B38,'Grundlage Swiss DRG alle'!L:L),"")</f>
        <v>11686.716879132</v>
      </c>
      <c r="M38" s="62">
        <f t="shared" si="2"/>
        <v>857.11300000000006</v>
      </c>
      <c r="N38" s="61">
        <f t="shared" si="3"/>
        <v>857.11300000000006</v>
      </c>
      <c r="O38" s="61">
        <f t="shared" si="4"/>
        <v>857.11300000000006</v>
      </c>
      <c r="P38" s="40"/>
      <c r="Q38" s="40"/>
      <c r="R38" s="40"/>
      <c r="Y38" s="124">
        <f t="shared" si="0"/>
        <v>11686.716879132</v>
      </c>
      <c r="Z38" s="23" t="str">
        <f t="shared" si="1"/>
        <v>-</v>
      </c>
    </row>
    <row r="39" spans="1:26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Anlage'!G:G)&gt;0,SUMIF('Grundlage Swiss DRG ohne Anlage'!D:D,B39,'Grundlage Swiss DRG ohne Anlage'!G:G),"")</f>
        <v>171906124.67427999</v>
      </c>
      <c r="F39" s="112">
        <f>IF(SUMIF('Grundlage Swiss DRG alle'!D:D,B39,'Grundlage Swiss DRG alle'!G:G)&gt;0,SUMIF('Grundlage Swiss DRG alle'!D:D,B39,'Grundlage Swiss DRG alle'!G:G),)</f>
        <v>194367495.96428001</v>
      </c>
      <c r="G39" s="112">
        <f>IF(SUMIF('Grundlage Swiss DRG alle'!D:D,B39,'Grundlage Swiss DRG alle'!H:H)&gt;0,SUMIF('Grundlage Swiss DRG alle'!D:D,B39,'Grundlage Swiss DRG alle'!H:H),)</f>
        <v>187433283.69973999</v>
      </c>
      <c r="H39" s="112">
        <f>IF(SUMIF('Grundlage Swiss DRG alle'!D:D,B39,'Grundlage Swiss DRG alle'!I:I)&gt;0,SUMIF('Grundlage Swiss DRG alle'!D:D,B39,'Grundlage Swiss DRG alle'!I:I),"")</f>
        <v>18173.462299999999</v>
      </c>
      <c r="I39" s="112">
        <f>IF(SUMIF('Grundlage Swiss DRG alle'!D:D,B39,'Grundlage Swiss DRG alle'!J:J)&gt;0,SUMIF('Grundlage Swiss DRG alle'!D:D,B39,'Grundlage Swiss DRG alle'!J:J),"")</f>
        <v>17164</v>
      </c>
      <c r="J39" s="130">
        <f>IF(SUMIF('Grundlage Swiss DRG ohne Anlage'!D:D,B39,'Grundlage Swiss DRG ohne Anlage'!H:H)&gt;0,SUMIF('Grundlage Swiss DRG ohne Anlage'!D:D,B39,'Grundlage Swiss DRG ohne Anlage'!H:H),"")</f>
        <v>9459.1840474050005</v>
      </c>
      <c r="K39" s="130">
        <f>IF(SUMIF('Grundlage Swiss DRG alle'!D:D,B39,'Grundlage Swiss DRG alle'!K:K)&gt;0,SUMIF('Grundlage Swiss DRG alle'!D:D,B39,'Grundlage Swiss DRG alle'!K:K),"")</f>
        <v>10695.127475202</v>
      </c>
      <c r="L39" s="130">
        <f>IF(SUMIF('Grundlage Swiss DRG alle'!D:D,B39,'Grundlage Swiss DRG alle'!L:L)&gt;0,SUMIF('Grundlage Swiss DRG alle'!D:D,B39,'Grundlage Swiss DRG alle'!L:L),"")</f>
        <v>10313.570447153999</v>
      </c>
      <c r="M39" s="62">
        <f t="shared" si="2"/>
        <v>18173.462299999999</v>
      </c>
      <c r="N39" s="61">
        <f t="shared" si="3"/>
        <v>18173.462299999999</v>
      </c>
      <c r="O39" s="61">
        <f t="shared" si="4"/>
        <v>18173.462299999999</v>
      </c>
      <c r="P39" s="40"/>
      <c r="Q39" s="40"/>
      <c r="R39" s="40"/>
      <c r="Y39" s="124">
        <f t="shared" si="0"/>
        <v>10313.570447153999</v>
      </c>
      <c r="Z39" s="23" t="str">
        <f t="shared" si="1"/>
        <v>-</v>
      </c>
    </row>
    <row r="40" spans="1:26" x14ac:dyDescent="0.2">
      <c r="A40" s="20" t="s">
        <v>60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Anlage'!G:G)&gt;0,SUMIF('Grundlage Swiss DRG ohne Anlage'!D:D,B40,'Grundlage Swiss DRG ohne Anlage'!G:G),"")</f>
        <v>19131056.735043999</v>
      </c>
      <c r="F40" s="112">
        <f>IF(SUMIF('Grundlage Swiss DRG alle'!D:D,B40,'Grundlage Swiss DRG alle'!G:G)&gt;0,SUMIF('Grundlage Swiss DRG alle'!D:D,B40,'Grundlage Swiss DRG alle'!G:G),)</f>
        <v>20330833.655044001</v>
      </c>
      <c r="G40" s="112">
        <f>IF(SUMIF('Grundlage Swiss DRG alle'!D:D,B40,'Grundlage Swiss DRG alle'!H:H)&gt;0,SUMIF('Grundlage Swiss DRG alle'!D:D,B40,'Grundlage Swiss DRG alle'!H:H),)</f>
        <v>20250287.724654999</v>
      </c>
      <c r="H40" s="112">
        <f>IF(SUMIF('Grundlage Swiss DRG alle'!D:D,B40,'Grundlage Swiss DRG alle'!I:I)&gt;0,SUMIF('Grundlage Swiss DRG alle'!D:D,B40,'Grundlage Swiss DRG alle'!I:I),"")</f>
        <v>2225.011</v>
      </c>
      <c r="I40" s="112">
        <f>IF(SUMIF('Grundlage Swiss DRG alle'!D:D,B40,'Grundlage Swiss DRG alle'!J:J)&gt;0,SUMIF('Grundlage Swiss DRG alle'!D:D,B40,'Grundlage Swiss DRG alle'!J:J),"")</f>
        <v>2254</v>
      </c>
      <c r="J40" s="130">
        <f>IF(SUMIF('Grundlage Swiss DRG ohne Anlage'!D:D,B40,'Grundlage Swiss DRG ohne Anlage'!H:H)&gt;0,SUMIF('Grundlage Swiss DRG ohne Anlage'!D:D,B40,'Grundlage Swiss DRG ohne Anlage'!H:H),"")</f>
        <v>8598.1852382052002</v>
      </c>
      <c r="K40" s="130">
        <f>IF(SUMIF('Grundlage Swiss DRG alle'!D:D,B40,'Grundlage Swiss DRG alle'!K:K)&gt;0,SUMIF('Grundlage Swiss DRG alle'!D:D,B40,'Grundlage Swiss DRG alle'!K:K),"")</f>
        <v>9137.4081544064993</v>
      </c>
      <c r="L40" s="130">
        <f>IF(SUMIF('Grundlage Swiss DRG alle'!D:D,B40,'Grundlage Swiss DRG alle'!L:L)&gt;0,SUMIF('Grundlage Swiss DRG alle'!D:D,B40,'Grundlage Swiss DRG alle'!L:L),"")</f>
        <v>9101.2079152216993</v>
      </c>
      <c r="M40" s="62">
        <f t="shared" si="2"/>
        <v>2225.011</v>
      </c>
      <c r="N40" s="61">
        <f t="shared" si="3"/>
        <v>2225.011</v>
      </c>
      <c r="O40" s="61">
        <f t="shared" si="4"/>
        <v>2225.011</v>
      </c>
      <c r="P40" s="40"/>
      <c r="Q40" s="40"/>
      <c r="R40" s="40"/>
      <c r="Y40" s="124">
        <f t="shared" si="0"/>
        <v>9101.2079152216993</v>
      </c>
      <c r="Z40" s="23" t="str">
        <f t="shared" si="1"/>
        <v>-</v>
      </c>
    </row>
    <row r="41" spans="1:26" x14ac:dyDescent="0.2">
      <c r="A41" s="20" t="s">
        <v>180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Anlage'!G:G)&gt;0,SUMIF('Grundlage Swiss DRG ohne Anlage'!D:D,B41,'Grundlage Swiss DRG ohne Anlage'!G:G),"")</f>
        <v>722388.04397871997</v>
      </c>
      <c r="F41" s="112">
        <f>IF(SUMIF('Grundlage Swiss DRG alle'!D:D,B41,'Grundlage Swiss DRG alle'!G:G)&gt;0,SUMIF('Grundlage Swiss DRG alle'!D:D,B41,'Grundlage Swiss DRG alle'!G:G),)</f>
        <v>816133.61397872004</v>
      </c>
      <c r="G41" s="112">
        <f>IF(SUMIF('Grundlage Swiss DRG alle'!D:D,B41,'Grundlage Swiss DRG alle'!H:H)&gt;0,SUMIF('Grundlage Swiss DRG alle'!D:D,B41,'Grundlage Swiss DRG alle'!H:H),)</f>
        <v>797848.54397871997</v>
      </c>
      <c r="H41" s="112">
        <f>IF(SUMIF('Grundlage Swiss DRG alle'!D:D,B41,'Grundlage Swiss DRG alle'!I:I)&gt;0,SUMIF('Grundlage Swiss DRG alle'!D:D,B41,'Grundlage Swiss DRG alle'!I:I),"")</f>
        <v>48.961599999999997</v>
      </c>
      <c r="I41" s="112">
        <f>IF(SUMIF('Grundlage Swiss DRG alle'!D:D,B41,'Grundlage Swiss DRG alle'!J:J)&gt;0,SUMIF('Grundlage Swiss DRG alle'!D:D,B41,'Grundlage Swiss DRG alle'!J:J),"")</f>
        <v>47</v>
      </c>
      <c r="J41" s="130">
        <f>IF(SUMIF('Grundlage Swiss DRG ohne Anlage'!D:D,B41,'Grundlage Swiss DRG ohne Anlage'!H:H)&gt;0,SUMIF('Grundlage Swiss DRG ohne Anlage'!D:D,B41,'Grundlage Swiss DRG ohne Anlage'!H:H),"")</f>
        <v>14754.175598402</v>
      </c>
      <c r="K41" s="130">
        <f>IF(SUMIF('Grundlage Swiss DRG alle'!D:D,B41,'Grundlage Swiss DRG alle'!K:K)&gt;0,SUMIF('Grundlage Swiss DRG alle'!D:D,B41,'Grundlage Swiss DRG alle'!K:K),"")</f>
        <v>16668.850976657999</v>
      </c>
      <c r="L41" s="130">
        <f>IF(SUMIF('Grundlage Swiss DRG alle'!D:D,B41,'Grundlage Swiss DRG alle'!L:L)&gt;0,SUMIF('Grundlage Swiss DRG alle'!D:D,B41,'Grundlage Swiss DRG alle'!L:L),"")</f>
        <v>16295.393614152999</v>
      </c>
      <c r="M41" s="62">
        <f t="shared" si="2"/>
        <v>48.961599999999997</v>
      </c>
      <c r="N41" s="61">
        <f t="shared" si="3"/>
        <v>48.961599999999997</v>
      </c>
      <c r="O41" s="61">
        <f t="shared" si="4"/>
        <v>48.961599999999997</v>
      </c>
      <c r="P41" s="40"/>
      <c r="Q41" s="40"/>
      <c r="R41" s="40"/>
      <c r="Y41" s="124">
        <f t="shared" si="0"/>
        <v>16295.393614152999</v>
      </c>
      <c r="Z41" s="23" t="str">
        <f t="shared" si="1"/>
        <v>-</v>
      </c>
    </row>
    <row r="42" spans="1:26" x14ac:dyDescent="0.2">
      <c r="A42" s="20" t="s">
        <v>208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Anlage'!G:G)&gt;0,SUMIF('Grundlage Swiss DRG ohne Anlage'!D:D,B42,'Grundlage Swiss DRG ohne Anlage'!G:G),"")</f>
        <v>15092105.585635999</v>
      </c>
      <c r="F42" s="112">
        <f>IF(SUMIF('Grundlage Swiss DRG alle'!D:D,B42,'Grundlage Swiss DRG alle'!G:G)&gt;0,SUMIF('Grundlage Swiss DRG alle'!D:D,B42,'Grundlage Swiss DRG alle'!G:G),)</f>
        <v>17432252.795635998</v>
      </c>
      <c r="G42" s="112">
        <f>IF(SUMIF('Grundlage Swiss DRG alle'!D:D,B42,'Grundlage Swiss DRG alle'!H:H)&gt;0,SUMIF('Grundlage Swiss DRG alle'!D:D,B42,'Grundlage Swiss DRG alle'!H:H),)</f>
        <v>16681815.585635999</v>
      </c>
      <c r="H42" s="112">
        <f>IF(SUMIF('Grundlage Swiss DRG alle'!D:D,B42,'Grundlage Swiss DRG alle'!I:I)&gt;0,SUMIF('Grundlage Swiss DRG alle'!D:D,B42,'Grundlage Swiss DRG alle'!I:I),"")</f>
        <v>1370.45</v>
      </c>
      <c r="I42" s="112">
        <f>IF(SUMIF('Grundlage Swiss DRG alle'!D:D,B42,'Grundlage Swiss DRG alle'!J:J)&gt;0,SUMIF('Grundlage Swiss DRG alle'!D:D,B42,'Grundlage Swiss DRG alle'!J:J),"")</f>
        <v>1756</v>
      </c>
      <c r="J42" s="130">
        <f>IF(SUMIF('Grundlage Swiss DRG ohne Anlage'!D:D,B42,'Grundlage Swiss DRG ohne Anlage'!H:H)&gt;0,SUMIF('Grundlage Swiss DRG ohne Anlage'!D:D,B42,'Grundlage Swiss DRG ohne Anlage'!H:H),"")</f>
        <v>11012.51821346</v>
      </c>
      <c r="K42" s="130">
        <f>IF(SUMIF('Grundlage Swiss DRG alle'!D:D,B42,'Grundlage Swiss DRG alle'!K:K)&gt;0,SUMIF('Grundlage Swiss DRG alle'!D:D,B42,'Grundlage Swiss DRG alle'!K:K),"")</f>
        <v>12720.093980543999</v>
      </c>
      <c r="L42" s="130">
        <f>IF(SUMIF('Grundlage Swiss DRG alle'!D:D,B42,'Grundlage Swiss DRG alle'!L:L)&gt;0,SUMIF('Grundlage Swiss DRG alle'!D:D,B42,'Grundlage Swiss DRG alle'!L:L),"")</f>
        <v>12172.509457212</v>
      </c>
      <c r="M42" s="62">
        <f t="shared" si="2"/>
        <v>1370.45</v>
      </c>
      <c r="N42" s="61">
        <f t="shared" si="3"/>
        <v>1370.45</v>
      </c>
      <c r="O42" s="61">
        <f t="shared" si="4"/>
        <v>1370.45</v>
      </c>
      <c r="P42" s="40"/>
      <c r="Q42" s="40"/>
      <c r="R42" s="40"/>
      <c r="Y42" s="124">
        <f t="shared" si="0"/>
        <v>12172.509457212</v>
      </c>
      <c r="Z42" s="23" t="str">
        <f t="shared" si="1"/>
        <v>-</v>
      </c>
    </row>
    <row r="43" spans="1:26" x14ac:dyDescent="0.2">
      <c r="A43" s="20" t="s">
        <v>211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Anlage'!G:G)&gt;0,SUMIF('Grundlage Swiss DRG ohne Anlage'!D:D,B43,'Grundlage Swiss DRG ohne Anlage'!G:G),"")</f>
        <v>18775494.637315001</v>
      </c>
      <c r="F43" s="112">
        <f>IF(SUMIF('Grundlage Swiss DRG alle'!D:D,B43,'Grundlage Swiss DRG alle'!G:G)&gt;0,SUMIF('Grundlage Swiss DRG alle'!D:D,B43,'Grundlage Swiss DRG alle'!G:G),)</f>
        <v>22995036.207315002</v>
      </c>
      <c r="G43" s="112">
        <f>IF(SUMIF('Grundlage Swiss DRG alle'!D:D,B43,'Grundlage Swiss DRG alle'!H:H)&gt;0,SUMIF('Grundlage Swiss DRG alle'!D:D,B43,'Grundlage Swiss DRG alle'!H:H),)</f>
        <v>20172686.427315</v>
      </c>
      <c r="H43" s="112">
        <f>IF(SUMIF('Grundlage Swiss DRG alle'!D:D,B43,'Grundlage Swiss DRG alle'!I:I)&gt;0,SUMIF('Grundlage Swiss DRG alle'!D:D,B43,'Grundlage Swiss DRG alle'!I:I),"")</f>
        <v>1849</v>
      </c>
      <c r="I43" s="112">
        <f>IF(SUMIF('Grundlage Swiss DRG alle'!D:D,B43,'Grundlage Swiss DRG alle'!J:J)&gt;0,SUMIF('Grundlage Swiss DRG alle'!D:D,B43,'Grundlage Swiss DRG alle'!J:J),"")</f>
        <v>2540</v>
      </c>
      <c r="J43" s="130">
        <f>IF(SUMIF('Grundlage Swiss DRG ohne Anlage'!D:D,B43,'Grundlage Swiss DRG ohne Anlage'!H:H)&gt;0,SUMIF('Grundlage Swiss DRG ohne Anlage'!D:D,B43,'Grundlage Swiss DRG ohne Anlage'!H:H),"")</f>
        <v>10154.404887676999</v>
      </c>
      <c r="K43" s="130">
        <f>IF(SUMIF('Grundlage Swiss DRG alle'!D:D,B43,'Grundlage Swiss DRG alle'!K:K)&gt;0,SUMIF('Grundlage Swiss DRG alle'!D:D,B43,'Grundlage Swiss DRG alle'!K:K),"")</f>
        <v>12436.471718396</v>
      </c>
      <c r="L43" s="130">
        <f>IF(SUMIF('Grundlage Swiss DRG alle'!D:D,B43,'Grundlage Swiss DRG alle'!L:L)&gt;0,SUMIF('Grundlage Swiss DRG alle'!D:D,B43,'Grundlage Swiss DRG alle'!L:L),"")</f>
        <v>10910.052151062</v>
      </c>
      <c r="M43" s="62">
        <f t="shared" si="2"/>
        <v>1849</v>
      </c>
      <c r="N43" s="61">
        <f t="shared" si="3"/>
        <v>1849</v>
      </c>
      <c r="O43" s="61">
        <f t="shared" si="4"/>
        <v>1849</v>
      </c>
      <c r="P43" s="40"/>
      <c r="Q43" s="40"/>
      <c r="R43" s="40"/>
      <c r="Y43" s="124">
        <f t="shared" ref="Y43:Y75" si="5">L43</f>
        <v>10910.052151062</v>
      </c>
      <c r="Z43" s="23" t="str">
        <f t="shared" ref="Z43:Z75" si="6">IF(L43&gt;0,IF(K43&gt;L43,"-",IF(K43=L43,"gleich","Kontrolle")),"")</f>
        <v>-</v>
      </c>
    </row>
    <row r="44" spans="1:26" x14ac:dyDescent="0.2">
      <c r="A44" s="20" t="s">
        <v>37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Anlage'!G:G)&gt;0,SUMIF('Grundlage Swiss DRG ohne Anlage'!D:D,B44,'Grundlage Swiss DRG ohne Anlage'!G:G),"")</f>
        <v>19679949.344110001</v>
      </c>
      <c r="F44" s="112">
        <f>IF(SUMIF('Grundlage Swiss DRG alle'!D:D,B44,'Grundlage Swiss DRG alle'!G:G)&gt;0,SUMIF('Grundlage Swiss DRG alle'!D:D,B44,'Grundlage Swiss DRG alle'!G:G),)</f>
        <v>22418027.344110001</v>
      </c>
      <c r="G44" s="112">
        <f>IF(SUMIF('Grundlage Swiss DRG alle'!D:D,B44,'Grundlage Swiss DRG alle'!H:H)&gt;0,SUMIF('Grundlage Swiss DRG alle'!D:D,B44,'Grundlage Swiss DRG alle'!H:H),)</f>
        <v>21783029.344110001</v>
      </c>
      <c r="H44" s="112">
        <f>IF(SUMIF('Grundlage Swiss DRG alle'!D:D,B44,'Grundlage Swiss DRG alle'!I:I)&gt;0,SUMIF('Grundlage Swiss DRG alle'!D:D,B44,'Grundlage Swiss DRG alle'!I:I),"")</f>
        <v>1722.2639999999999</v>
      </c>
      <c r="I44" s="112">
        <f>IF(SUMIF('Grundlage Swiss DRG alle'!D:D,B44,'Grundlage Swiss DRG alle'!J:J)&gt;0,SUMIF('Grundlage Swiss DRG alle'!D:D,B44,'Grundlage Swiss DRG alle'!J:J),"")</f>
        <v>2264</v>
      </c>
      <c r="J44" s="130">
        <f>IF(SUMIF('Grundlage Swiss DRG ohne Anlage'!D:D,B44,'Grundlage Swiss DRG ohne Anlage'!H:H)&gt;0,SUMIF('Grundlage Swiss DRG ohne Anlage'!D:D,B44,'Grundlage Swiss DRG ohne Anlage'!H:H),"")</f>
        <v>11426.790169283</v>
      </c>
      <c r="K44" s="130">
        <f>IF(SUMIF('Grundlage Swiss DRG alle'!D:D,B44,'Grundlage Swiss DRG alle'!K:K)&gt;0,SUMIF('Grundlage Swiss DRG alle'!D:D,B44,'Grundlage Swiss DRG alle'!K:K),"")</f>
        <v>13016.603345428</v>
      </c>
      <c r="L44" s="130">
        <f>IF(SUMIF('Grundlage Swiss DRG alle'!D:D,B44,'Grundlage Swiss DRG alle'!L:L)&gt;0,SUMIF('Grundlage Swiss DRG alle'!D:D,B44,'Grundlage Swiss DRG alle'!L:L),"")</f>
        <v>12647.903773237</v>
      </c>
      <c r="M44" s="62">
        <f t="shared" si="2"/>
        <v>1722.2639999999999</v>
      </c>
      <c r="N44" s="61">
        <f t="shared" si="3"/>
        <v>1722.2639999999999</v>
      </c>
      <c r="O44" s="61">
        <f t="shared" si="4"/>
        <v>1722.2639999999999</v>
      </c>
      <c r="P44" s="40"/>
      <c r="Q44" s="40"/>
      <c r="R44" s="40"/>
      <c r="Y44" s="124">
        <f t="shared" si="5"/>
        <v>12647.903773237</v>
      </c>
      <c r="Z44" s="23" t="str">
        <f t="shared" si="6"/>
        <v>-</v>
      </c>
    </row>
    <row r="45" spans="1:26" x14ac:dyDescent="0.2">
      <c r="A45" s="20" t="s">
        <v>214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Anlage'!G:G)&gt;0,SUMIF('Grundlage Swiss DRG ohne Anlage'!D:D,B45,'Grundlage Swiss DRG ohne Anlage'!G:G),"")</f>
        <v>25565891.443704002</v>
      </c>
      <c r="F45" s="112">
        <f>IF(SUMIF('Grundlage Swiss DRG alle'!D:D,B45,'Grundlage Swiss DRG alle'!G:G)&gt;0,SUMIF('Grundlage Swiss DRG alle'!D:D,B45,'Grundlage Swiss DRG alle'!G:G),)</f>
        <v>31093451.983704001</v>
      </c>
      <c r="G45" s="112">
        <f>IF(SUMIF('Grundlage Swiss DRG alle'!D:D,B45,'Grundlage Swiss DRG alle'!H:H)&gt;0,SUMIF('Grundlage Swiss DRG alle'!D:D,B45,'Grundlage Swiss DRG alle'!H:H),)</f>
        <v>29020188.633703999</v>
      </c>
      <c r="H45" s="112">
        <f>IF(SUMIF('Grundlage Swiss DRG alle'!D:D,B45,'Grundlage Swiss DRG alle'!I:I)&gt;0,SUMIF('Grundlage Swiss DRG alle'!D:D,B45,'Grundlage Swiss DRG alle'!I:I),"")</f>
        <v>2316.15</v>
      </c>
      <c r="I45" s="112">
        <f>IF(SUMIF('Grundlage Swiss DRG alle'!D:D,B45,'Grundlage Swiss DRG alle'!J:J)&gt;0,SUMIF('Grundlage Swiss DRG alle'!D:D,B45,'Grundlage Swiss DRG alle'!J:J),"")</f>
        <v>3019</v>
      </c>
      <c r="J45" s="130">
        <f>IF(SUMIF('Grundlage Swiss DRG ohne Anlage'!D:D,B45,'Grundlage Swiss DRG ohne Anlage'!H:H)&gt;0,SUMIF('Grundlage Swiss DRG ohne Anlage'!D:D,B45,'Grundlage Swiss DRG ohne Anlage'!H:H),"")</f>
        <v>11038.098328564</v>
      </c>
      <c r="K45" s="130">
        <f>IF(SUMIF('Grundlage Swiss DRG alle'!D:D,B45,'Grundlage Swiss DRG alle'!K:K)&gt;0,SUMIF('Grundlage Swiss DRG alle'!D:D,B45,'Grundlage Swiss DRG alle'!K:K),"")</f>
        <v>13424.627931569001</v>
      </c>
      <c r="L45" s="130">
        <f>IF(SUMIF('Grundlage Swiss DRG alle'!D:D,B45,'Grundlage Swiss DRG alle'!L:L)&gt;0,SUMIF('Grundlage Swiss DRG alle'!D:D,B45,'Grundlage Swiss DRG alle'!L:L),"")</f>
        <v>12529.494477345999</v>
      </c>
      <c r="M45" s="62">
        <f t="shared" si="2"/>
        <v>2316.15</v>
      </c>
      <c r="N45" s="61">
        <f t="shared" si="3"/>
        <v>2316.15</v>
      </c>
      <c r="O45" s="61">
        <f t="shared" si="4"/>
        <v>2316.15</v>
      </c>
      <c r="P45" s="40"/>
      <c r="Q45" s="40"/>
      <c r="R45" s="40"/>
      <c r="Y45" s="124">
        <f t="shared" si="5"/>
        <v>12529.494477345999</v>
      </c>
      <c r="Z45" s="23" t="str">
        <f t="shared" si="6"/>
        <v>-</v>
      </c>
    </row>
    <row r="46" spans="1:26" x14ac:dyDescent="0.2">
      <c r="A46" s="20" t="s">
        <v>262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Anlage'!G:G)&gt;0,SUMIF('Grundlage Swiss DRG ohne Anlage'!D:D,B46,'Grundlage Swiss DRG ohne Anlage'!G:G),"")</f>
        <v>11495641.546521001</v>
      </c>
      <c r="F46" s="112">
        <f>IF(SUMIF('Grundlage Swiss DRG alle'!D:D,B46,'Grundlage Swiss DRG alle'!G:G)&gt;0,SUMIF('Grundlage Swiss DRG alle'!D:D,B46,'Grundlage Swiss DRG alle'!G:G),)</f>
        <v>13905195.546521001</v>
      </c>
      <c r="G46" s="112">
        <f>IF(SUMIF('Grundlage Swiss DRG alle'!D:D,B46,'Grundlage Swiss DRG alle'!H:H)&gt;0,SUMIF('Grundlage Swiss DRG alle'!D:D,B46,'Grundlage Swiss DRG alle'!H:H),)</f>
        <v>12892912.546521001</v>
      </c>
      <c r="H46" s="112">
        <f>IF(SUMIF('Grundlage Swiss DRG alle'!D:D,B46,'Grundlage Swiss DRG alle'!I:I)&gt;0,SUMIF('Grundlage Swiss DRG alle'!D:D,B46,'Grundlage Swiss DRG alle'!I:I),"")</f>
        <v>1260.03</v>
      </c>
      <c r="I46" s="112">
        <f>IF(SUMIF('Grundlage Swiss DRG alle'!D:D,B46,'Grundlage Swiss DRG alle'!J:J)&gt;0,SUMIF('Grundlage Swiss DRG alle'!D:D,B46,'Grundlage Swiss DRG alle'!J:J),"")</f>
        <v>1708</v>
      </c>
      <c r="J46" s="130">
        <f>IF(SUMIF('Grundlage Swiss DRG ohne Anlage'!D:D,B46,'Grundlage Swiss DRG ohne Anlage'!H:H)&gt;0,SUMIF('Grundlage Swiss DRG ohne Anlage'!D:D,B46,'Grundlage Swiss DRG ohne Anlage'!H:H),"")</f>
        <v>9123.3078153064998</v>
      </c>
      <c r="K46" s="130">
        <f>IF(SUMIF('Grundlage Swiss DRG alle'!D:D,B46,'Grundlage Swiss DRG alle'!K:K)&gt;0,SUMIF('Grundlage Swiss DRG alle'!D:D,B46,'Grundlage Swiss DRG alle'!K:K),"")</f>
        <v>11035.606728823999</v>
      </c>
      <c r="L46" s="130">
        <f>IF(SUMIF('Grundlage Swiss DRG alle'!D:D,B46,'Grundlage Swiss DRG alle'!L:L)&gt;0,SUMIF('Grundlage Swiss DRG alle'!D:D,B46,'Grundlage Swiss DRG alle'!L:L),"")</f>
        <v>10232.226650572</v>
      </c>
      <c r="M46" s="62">
        <f t="shared" si="2"/>
        <v>1260.03</v>
      </c>
      <c r="N46" s="61">
        <f t="shared" si="3"/>
        <v>1260.03</v>
      </c>
      <c r="O46" s="61">
        <f t="shared" si="4"/>
        <v>1260.03</v>
      </c>
      <c r="P46" s="40"/>
      <c r="Q46" s="40"/>
      <c r="R46" s="40"/>
      <c r="Y46" s="124">
        <f t="shared" si="5"/>
        <v>10232.226650572</v>
      </c>
      <c r="Z46" s="23" t="str">
        <f t="shared" si="6"/>
        <v>-</v>
      </c>
    </row>
    <row r="47" spans="1:26" x14ac:dyDescent="0.2">
      <c r="A47" s="20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Anlage'!G:G)&gt;0,SUMIF('Grundlage Swiss DRG ohne Anlage'!D:D,B47,'Grundlage Swiss DRG ohne Anlage'!G:G),"")</f>
        <v>3873629.1332387999</v>
      </c>
      <c r="F47" s="112">
        <f>IF(SUMIF('Grundlage Swiss DRG alle'!D:D,B47,'Grundlage Swiss DRG alle'!G:G)&gt;0,SUMIF('Grundlage Swiss DRG alle'!D:D,B47,'Grundlage Swiss DRG alle'!G:G),)</f>
        <v>4708161.9932388002</v>
      </c>
      <c r="G47" s="112">
        <f>IF(SUMIF('Grundlage Swiss DRG alle'!D:D,B47,'Grundlage Swiss DRG alle'!H:H)&gt;0,SUMIF('Grundlage Swiss DRG alle'!D:D,B47,'Grundlage Swiss DRG alle'!H:H),)</f>
        <v>4538238.5232387995</v>
      </c>
      <c r="H47" s="112">
        <f>IF(SUMIF('Grundlage Swiss DRG alle'!D:D,B47,'Grundlage Swiss DRG alle'!I:I)&gt;0,SUMIF('Grundlage Swiss DRG alle'!D:D,B47,'Grundlage Swiss DRG alle'!I:I),"")</f>
        <v>368.82859999999999</v>
      </c>
      <c r="I47" s="112">
        <f>IF(SUMIF('Grundlage Swiss DRG alle'!D:D,B47,'Grundlage Swiss DRG alle'!J:J)&gt;0,SUMIF('Grundlage Swiss DRG alle'!D:D,B47,'Grundlage Swiss DRG alle'!J:J),"")</f>
        <v>527</v>
      </c>
      <c r="J47" s="130">
        <f>IF(SUMIF('Grundlage Swiss DRG ohne Anlage'!D:D,B47,'Grundlage Swiss DRG ohne Anlage'!H:H)&gt;0,SUMIF('Grundlage Swiss DRG ohne Anlage'!D:D,B47,'Grundlage Swiss DRG ohne Anlage'!H:H),"")</f>
        <v>10502.518333010999</v>
      </c>
      <c r="K47" s="130">
        <f>IF(SUMIF('Grundlage Swiss DRG alle'!D:D,B47,'Grundlage Swiss DRG alle'!K:K)&gt;0,SUMIF('Grundlage Swiss DRG alle'!D:D,B47,'Grundlage Swiss DRG alle'!K:K),"")</f>
        <v>12765.176001099</v>
      </c>
      <c r="L47" s="130">
        <f>IF(SUMIF('Grundlage Swiss DRG alle'!D:D,B47,'Grundlage Swiss DRG alle'!L:L)&gt;0,SUMIF('Grundlage Swiss DRG alle'!D:D,B47,'Grundlage Swiss DRG alle'!L:L),"")</f>
        <v>12304.464792695</v>
      </c>
      <c r="M47" s="62">
        <f t="shared" si="2"/>
        <v>368.82859999999999</v>
      </c>
      <c r="N47" s="61">
        <f t="shared" si="3"/>
        <v>368.82859999999999</v>
      </c>
      <c r="O47" s="61">
        <f t="shared" si="4"/>
        <v>368.82859999999999</v>
      </c>
      <c r="P47" s="40"/>
      <c r="Q47" s="40"/>
      <c r="R47" s="40"/>
      <c r="Y47" s="125">
        <f t="shared" si="5"/>
        <v>12304.464792695</v>
      </c>
      <c r="Z47" s="23" t="str">
        <f t="shared" si="6"/>
        <v>-</v>
      </c>
    </row>
    <row r="48" spans="1:26" x14ac:dyDescent="0.2">
      <c r="A48" s="20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Anlage'!G:G)&gt;0,SUMIF('Grundlage Swiss DRG ohne Anlage'!D:D,B48,'Grundlage Swiss DRG ohne Anlage'!G:G),"")</f>
        <v>1133457.5788100001</v>
      </c>
      <c r="F48" s="112">
        <f>IF(SUMIF('Grundlage Swiss DRG alle'!D:D,B48,'Grundlage Swiss DRG alle'!G:G)&gt;0,SUMIF('Grundlage Swiss DRG alle'!D:D,B48,'Grundlage Swiss DRG alle'!G:G),)</f>
        <v>1320863.74881</v>
      </c>
      <c r="G48" s="112">
        <f>IF(SUMIF('Grundlage Swiss DRG alle'!D:D,B48,'Grundlage Swiss DRG alle'!H:H)&gt;0,SUMIF('Grundlage Swiss DRG alle'!D:D,B48,'Grundlage Swiss DRG alle'!H:H),)</f>
        <v>1308744.47881</v>
      </c>
      <c r="H48" s="112">
        <f>IF(SUMIF('Grundlage Swiss DRG alle'!D:D,B48,'Grundlage Swiss DRG alle'!I:I)&gt;0,SUMIF('Grundlage Swiss DRG alle'!D:D,B48,'Grundlage Swiss DRG alle'!I:I),"")</f>
        <v>79.900000000000006</v>
      </c>
      <c r="I48" s="112">
        <f>IF(SUMIF('Grundlage Swiss DRG alle'!D:D,B48,'Grundlage Swiss DRG alle'!J:J)&gt;0,SUMIF('Grundlage Swiss DRG alle'!D:D,B48,'Grundlage Swiss DRG alle'!J:J),"")</f>
        <v>137</v>
      </c>
      <c r="J48" s="130">
        <f>IF(SUMIF('Grundlage Swiss DRG ohne Anlage'!D:D,B48,'Grundlage Swiss DRG ohne Anlage'!H:H)&gt;0,SUMIF('Grundlage Swiss DRG ohne Anlage'!D:D,B48,'Grundlage Swiss DRG ohne Anlage'!H:H),"")</f>
        <v>14185.952175345001</v>
      </c>
      <c r="K48" s="130">
        <f>IF(SUMIF('Grundlage Swiss DRG alle'!D:D,B48,'Grundlage Swiss DRG alle'!K:K)&gt;0,SUMIF('Grundlage Swiss DRG alle'!D:D,B48,'Grundlage Swiss DRG alle'!K:K),"")</f>
        <v>16531.461186609002</v>
      </c>
      <c r="L48" s="130">
        <f>IF(SUMIF('Grundlage Swiss DRG alle'!D:D,B48,'Grundlage Swiss DRG alle'!L:L)&gt;0,SUMIF('Grundlage Swiss DRG alle'!D:D,B48,'Grundlage Swiss DRG alle'!L:L),"")</f>
        <v>16379.780711014</v>
      </c>
      <c r="M48" s="62">
        <f t="shared" si="2"/>
        <v>79.900000000000006</v>
      </c>
      <c r="N48" s="61">
        <f t="shared" si="3"/>
        <v>79.900000000000006</v>
      </c>
      <c r="O48" s="61">
        <f t="shared" si="4"/>
        <v>79.900000000000006</v>
      </c>
      <c r="P48" s="40"/>
      <c r="Q48" s="40"/>
      <c r="R48" s="40"/>
      <c r="Y48" s="125">
        <f t="shared" si="5"/>
        <v>16379.780711014</v>
      </c>
      <c r="Z48" s="23" t="str">
        <f t="shared" si="6"/>
        <v>-</v>
      </c>
    </row>
    <row r="49" spans="1:26" x14ac:dyDescent="0.2">
      <c r="A49" s="20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Anlage'!G:G)&gt;0,SUMIF('Grundlage Swiss DRG ohne Anlage'!D:D,B49,'Grundlage Swiss DRG ohne Anlage'!G:G),"")</f>
        <v>3476770.4482876998</v>
      </c>
      <c r="F49" s="112">
        <f>IF(SUMIF('Grundlage Swiss DRG alle'!D:D,B49,'Grundlage Swiss DRG alle'!G:G)&gt;0,SUMIF('Grundlage Swiss DRG alle'!D:D,B49,'Grundlage Swiss DRG alle'!G:G),)</f>
        <v>3908001.4482876998</v>
      </c>
      <c r="G49" s="112">
        <f>IF(SUMIF('Grundlage Swiss DRG alle'!D:D,B49,'Grundlage Swiss DRG alle'!H:H)&gt;0,SUMIF('Grundlage Swiss DRG alle'!D:D,B49,'Grundlage Swiss DRG alle'!H:H),)</f>
        <v>3879207.4482876998</v>
      </c>
      <c r="H49" s="112">
        <f>IF(SUMIF('Grundlage Swiss DRG alle'!D:D,B49,'Grundlage Swiss DRG alle'!I:I)&gt;0,SUMIF('Grundlage Swiss DRG alle'!D:D,B49,'Grundlage Swiss DRG alle'!I:I),"")</f>
        <v>372.97300000000001</v>
      </c>
      <c r="I49" s="112">
        <f>IF(SUMIF('Grundlage Swiss DRG alle'!D:D,B49,'Grundlage Swiss DRG alle'!J:J)&gt;0,SUMIF('Grundlage Swiss DRG alle'!D:D,B49,'Grundlage Swiss DRG alle'!J:J),"")</f>
        <v>565</v>
      </c>
      <c r="J49" s="130">
        <f>IF(SUMIF('Grundlage Swiss DRG ohne Anlage'!D:D,B49,'Grundlage Swiss DRG ohne Anlage'!H:H)&gt;0,SUMIF('Grundlage Swiss DRG ohne Anlage'!D:D,B49,'Grundlage Swiss DRG ohne Anlage'!H:H),"")</f>
        <v>9321.7751641208997</v>
      </c>
      <c r="K49" s="130">
        <f>IF(SUMIF('Grundlage Swiss DRG alle'!D:D,B49,'Grundlage Swiss DRG alle'!K:K)&gt;0,SUMIF('Grundlage Swiss DRG alle'!D:D,B49,'Grundlage Swiss DRG alle'!K:K),"")</f>
        <v>10477.974138309</v>
      </c>
      <c r="L49" s="130">
        <f>IF(SUMIF('Grundlage Swiss DRG alle'!D:D,B49,'Grundlage Swiss DRG alle'!L:L)&gt;0,SUMIF('Grundlage Swiss DRG alle'!D:D,B49,'Grundlage Swiss DRG alle'!L:L),"")</f>
        <v>10400.772839556001</v>
      </c>
      <c r="M49" s="62">
        <f t="shared" si="2"/>
        <v>372.97300000000001</v>
      </c>
      <c r="N49" s="61">
        <f t="shared" si="3"/>
        <v>372.97300000000001</v>
      </c>
      <c r="O49" s="61">
        <f t="shared" si="4"/>
        <v>372.97300000000001</v>
      </c>
      <c r="P49" s="40"/>
      <c r="Q49" s="40"/>
      <c r="R49" s="40"/>
      <c r="Y49" s="124">
        <f t="shared" si="5"/>
        <v>10400.772839556001</v>
      </c>
      <c r="Z49" s="23" t="str">
        <f t="shared" si="6"/>
        <v>-</v>
      </c>
    </row>
    <row r="50" spans="1:26" x14ac:dyDescent="0.2">
      <c r="A50" s="20" t="s">
        <v>82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Anlage'!G:G)&gt;0,SUMIF('Grundlage Swiss DRG ohne Anlage'!D:D,B50,'Grundlage Swiss DRG ohne Anlage'!G:G),"")</f>
        <v>65019369.048428997</v>
      </c>
      <c r="F50" s="112">
        <f>IF(SUMIF('Grundlage Swiss DRG alle'!D:D,B50,'Grundlage Swiss DRG alle'!G:G)&gt;0,SUMIF('Grundlage Swiss DRG alle'!D:D,B50,'Grundlage Swiss DRG alle'!G:G),)</f>
        <v>71519676.178428993</v>
      </c>
      <c r="G50" s="112">
        <f>IF(SUMIF('Grundlage Swiss DRG alle'!D:D,B50,'Grundlage Swiss DRG alle'!H:H)&gt;0,SUMIF('Grundlage Swiss DRG alle'!D:D,B50,'Grundlage Swiss DRG alle'!H:H),)</f>
        <v>69136374.048428997</v>
      </c>
      <c r="H50" s="112">
        <f>IF(SUMIF('Grundlage Swiss DRG alle'!D:D,B50,'Grundlage Swiss DRG alle'!I:I)&gt;0,SUMIF('Grundlage Swiss DRG alle'!D:D,B50,'Grundlage Swiss DRG alle'!I:I),"")</f>
        <v>6175.25</v>
      </c>
      <c r="I50" s="112">
        <f>IF(SUMIF('Grundlage Swiss DRG alle'!D:D,B50,'Grundlage Swiss DRG alle'!J:J)&gt;0,SUMIF('Grundlage Swiss DRG alle'!D:D,B50,'Grundlage Swiss DRG alle'!J:J),"")</f>
        <v>7488</v>
      </c>
      <c r="J50" s="130">
        <f>IF(SUMIF('Grundlage Swiss DRG ohne Anlage'!D:D,B50,'Grundlage Swiss DRG ohne Anlage'!H:H)&gt;0,SUMIF('Grundlage Swiss DRG ohne Anlage'!D:D,B50,'Grundlage Swiss DRG ohne Anlage'!H:H),"")</f>
        <v>10529.026201114</v>
      </c>
      <c r="K50" s="130">
        <f>IF(SUMIF('Grundlage Swiss DRG alle'!D:D,B50,'Grundlage Swiss DRG alle'!K:K)&gt;0,SUMIF('Grundlage Swiss DRG alle'!D:D,B50,'Grundlage Swiss DRG alle'!K:K),"")</f>
        <v>11581.664900762</v>
      </c>
      <c r="L50" s="130">
        <f>IF(SUMIF('Grundlage Swiss DRG alle'!D:D,B50,'Grundlage Swiss DRG alle'!L:L)&gt;0,SUMIF('Grundlage Swiss DRG alle'!D:D,B50,'Grundlage Swiss DRG alle'!L:L),"")</f>
        <v>11195.720666925001</v>
      </c>
      <c r="M50" s="62">
        <f t="shared" si="2"/>
        <v>6175.25</v>
      </c>
      <c r="N50" s="61">
        <f t="shared" si="3"/>
        <v>6175.25</v>
      </c>
      <c r="O50" s="61">
        <f t="shared" si="4"/>
        <v>6175.25</v>
      </c>
      <c r="P50" s="40"/>
      <c r="Q50" s="40"/>
      <c r="R50" s="40"/>
      <c r="Y50" s="124">
        <f t="shared" si="5"/>
        <v>11195.720666925001</v>
      </c>
      <c r="Z50" s="23" t="str">
        <f t="shared" si="6"/>
        <v>-</v>
      </c>
    </row>
    <row r="51" spans="1:26" x14ac:dyDescent="0.2">
      <c r="A51" s="20" t="s">
        <v>167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Anlage'!G:G)&gt;0,SUMIF('Grundlage Swiss DRG ohne Anlage'!D:D,B51,'Grundlage Swiss DRG ohne Anlage'!G:G),"")</f>
        <v>401977684.47617</v>
      </c>
      <c r="F51" s="112">
        <f>IF(SUMIF('Grundlage Swiss DRG alle'!D:D,B51,'Grundlage Swiss DRG alle'!G:G)&gt;0,SUMIF('Grundlage Swiss DRG alle'!D:D,B51,'Grundlage Swiss DRG alle'!G:G),)</f>
        <v>443622923.47617</v>
      </c>
      <c r="G51" s="112">
        <f>IF(SUMIF('Grundlage Swiss DRG alle'!D:D,B51,'Grundlage Swiss DRG alle'!H:H)&gt;0,SUMIF('Grundlage Swiss DRG alle'!D:D,B51,'Grundlage Swiss DRG alle'!H:H),)</f>
        <v>425603630.47617</v>
      </c>
      <c r="H51" s="112">
        <f>IF(SUMIF('Grundlage Swiss DRG alle'!D:D,B51,'Grundlage Swiss DRG alle'!I:I)&gt;0,SUMIF('Grundlage Swiss DRG alle'!D:D,B51,'Grundlage Swiss DRG alle'!I:I),"")</f>
        <v>43633.689599999998</v>
      </c>
      <c r="I51" s="112">
        <f>IF(SUMIF('Grundlage Swiss DRG alle'!D:D,B51,'Grundlage Swiss DRG alle'!J:J)&gt;0,SUMIF('Grundlage Swiss DRG alle'!D:D,B51,'Grundlage Swiss DRG alle'!J:J),"")</f>
        <v>39290</v>
      </c>
      <c r="J51" s="130">
        <f>IF(SUMIF('Grundlage Swiss DRG ohne Anlage'!D:D,B51,'Grundlage Swiss DRG ohne Anlage'!H:H)&gt;0,SUMIF('Grundlage Swiss DRG ohne Anlage'!D:D,B51,'Grundlage Swiss DRG ohne Anlage'!H:H),"")</f>
        <v>9212.5531478358007</v>
      </c>
      <c r="K51" s="130">
        <f>IF(SUMIF('Grundlage Swiss DRG alle'!D:D,B51,'Grundlage Swiss DRG alle'!K:K)&gt;0,SUMIF('Grundlage Swiss DRG alle'!D:D,B51,'Grundlage Swiss DRG alle'!K:K),"")</f>
        <v>10166.981695634</v>
      </c>
      <c r="L51" s="130">
        <f>IF(SUMIF('Grundlage Swiss DRG alle'!D:D,B51,'Grundlage Swiss DRG alle'!L:L)&gt;0,SUMIF('Grundlage Swiss DRG alle'!D:D,B51,'Grundlage Swiss DRG alle'!L:L),"")</f>
        <v>9754.0142577392999</v>
      </c>
      <c r="M51" s="62">
        <f t="shared" si="2"/>
        <v>43633.689599999998</v>
      </c>
      <c r="N51" s="61">
        <f t="shared" si="3"/>
        <v>43633.689599999998</v>
      </c>
      <c r="O51" s="61">
        <f t="shared" si="4"/>
        <v>43633.689599999998</v>
      </c>
      <c r="P51" s="40"/>
      <c r="Q51" s="40"/>
      <c r="R51" s="40"/>
      <c r="Y51" s="124">
        <f t="shared" si="5"/>
        <v>9754.0142577392999</v>
      </c>
      <c r="Z51" s="23" t="str">
        <f t="shared" si="6"/>
        <v>-</v>
      </c>
    </row>
    <row r="52" spans="1:26" x14ac:dyDescent="0.2">
      <c r="A52" s="20" t="s">
        <v>249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Anlage'!G:G)&gt;0,SUMIF('Grundlage Swiss DRG ohne Anlage'!D:D,B52,'Grundlage Swiss DRG ohne Anlage'!G:G),"")</f>
        <v>7180986.6264901003</v>
      </c>
      <c r="F52" s="112">
        <f>IF(SUMIF('Grundlage Swiss DRG alle'!D:D,B52,'Grundlage Swiss DRG alle'!G:G)&gt;0,SUMIF('Grundlage Swiss DRG alle'!D:D,B52,'Grundlage Swiss DRG alle'!G:G),)</f>
        <v>8004504.0622873995</v>
      </c>
      <c r="G52" s="112">
        <f>IF(SUMIF('Grundlage Swiss DRG alle'!D:D,B52,'Grundlage Swiss DRG alle'!H:H)&gt;0,SUMIF('Grundlage Swiss DRG alle'!D:D,B52,'Grundlage Swiss DRG alle'!H:H),)</f>
        <v>7874566.2380459001</v>
      </c>
      <c r="H52" s="112">
        <f>IF(SUMIF('Grundlage Swiss DRG alle'!D:D,B52,'Grundlage Swiss DRG alle'!I:I)&gt;0,SUMIF('Grundlage Swiss DRG alle'!D:D,B52,'Grundlage Swiss DRG alle'!I:I),"")</f>
        <v>517.30960000000005</v>
      </c>
      <c r="I52" s="112">
        <f>IF(SUMIF('Grundlage Swiss DRG alle'!D:D,B52,'Grundlage Swiss DRG alle'!J:J)&gt;0,SUMIF('Grundlage Swiss DRG alle'!D:D,B52,'Grundlage Swiss DRG alle'!J:J),"")</f>
        <v>150</v>
      </c>
      <c r="J52" s="130">
        <f>IF(SUMIF('Grundlage Swiss DRG ohne Anlage'!D:D,B52,'Grundlage Swiss DRG ohne Anlage'!H:H)&gt;0,SUMIF('Grundlage Swiss DRG ohne Anlage'!D:D,B52,'Grundlage Swiss DRG ohne Anlage'!H:H),"")</f>
        <v>13881.409945785001</v>
      </c>
      <c r="K52" s="130">
        <f>IF(SUMIF('Grundlage Swiss DRG alle'!D:D,B52,'Grundlage Swiss DRG alle'!K:K)&gt;0,SUMIF('Grundlage Swiss DRG alle'!D:D,B52,'Grundlage Swiss DRG alle'!K:K),"")</f>
        <v>15473.333690863999</v>
      </c>
      <c r="L52" s="130">
        <f>IF(SUMIF('Grundlage Swiss DRG alle'!D:D,B52,'Grundlage Swiss DRG alle'!L:L)&gt;0,SUMIF('Grundlage Swiss DRG alle'!D:D,B52,'Grundlage Swiss DRG alle'!L:L),"")</f>
        <v>15222.153692964001</v>
      </c>
      <c r="M52" s="62">
        <f t="shared" si="2"/>
        <v>517.30960000000005</v>
      </c>
      <c r="N52" s="61">
        <f t="shared" si="3"/>
        <v>517.30960000000005</v>
      </c>
      <c r="O52" s="61">
        <f t="shared" si="4"/>
        <v>517.30960000000005</v>
      </c>
      <c r="P52" s="40"/>
      <c r="Q52" s="40"/>
      <c r="R52" s="40"/>
      <c r="Y52" s="124">
        <f t="shared" si="5"/>
        <v>15222.153692964001</v>
      </c>
      <c r="Z52" s="23" t="str">
        <f t="shared" si="6"/>
        <v>-</v>
      </c>
    </row>
    <row r="53" spans="1:26" ht="11.25" customHeight="1" x14ac:dyDescent="0.25">
      <c r="A53" s="21" t="s">
        <v>86</v>
      </c>
      <c r="B53" s="21" t="s">
        <v>87</v>
      </c>
      <c r="C53" s="21" t="s">
        <v>88</v>
      </c>
      <c r="D53" s="21" t="s">
        <v>45</v>
      </c>
      <c r="E53" s="112">
        <v>160342543</v>
      </c>
      <c r="F53" s="112">
        <f>IF(SUMIF('Grundlage Swiss DRG alle'!D:D,B53,'Grundlage Swiss DRG alle'!G:G)&gt;0,SUMIF('Grundlage Swiss DRG alle'!D:D,B53,'Grundlage Swiss DRG alle'!G:G),)</f>
        <v>0</v>
      </c>
      <c r="G53" s="112">
        <v>175611009</v>
      </c>
      <c r="H53" s="112">
        <v>15793</v>
      </c>
      <c r="I53" s="112">
        <v>14020</v>
      </c>
      <c r="J53" s="130">
        <v>11437</v>
      </c>
      <c r="K53" s="130"/>
      <c r="L53" s="130">
        <v>12526</v>
      </c>
      <c r="M53" s="62">
        <f>H53</f>
        <v>15793</v>
      </c>
      <c r="N53" s="61" t="str">
        <f>IF(F53&gt;0,H53,"-")</f>
        <v>-</v>
      </c>
      <c r="O53" s="61">
        <f>IF(G53&gt;0,H53,"-")</f>
        <v>15793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12526</v>
      </c>
      <c r="Z53" s="23" t="str">
        <f>IF(L53&gt;0,IF(K53&gt;L53,"-",IF(K53=L53,"gleich","Kontrolle")),"")</f>
        <v>Kontrolle</v>
      </c>
    </row>
    <row r="54" spans="1:26" x14ac:dyDescent="0.2">
      <c r="A54" s="20" t="s">
        <v>139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Anlage'!G:G)&gt;0,SUMIF('Grundlage Swiss DRG ohne Anlage'!D:D,B54,'Grundlage Swiss DRG ohne Anlage'!G:G),"")</f>
        <v>38932280.606678002</v>
      </c>
      <c r="F54" s="112">
        <f>IF(SUMIF('Grundlage Swiss DRG alle'!D:D,B54,'Grundlage Swiss DRG alle'!G:G)&gt;0,SUMIF('Grundlage Swiss DRG alle'!D:D,B54,'Grundlage Swiss DRG alle'!G:G),)</f>
        <v>43795189.156677999</v>
      </c>
      <c r="G54" s="112">
        <f>IF(SUMIF('Grundlage Swiss DRG alle'!D:D,B54,'Grundlage Swiss DRG alle'!H:H)&gt;0,SUMIF('Grundlage Swiss DRG alle'!D:D,B54,'Grundlage Swiss DRG alle'!H:H),)</f>
        <v>43329589.386678003</v>
      </c>
      <c r="H54" s="112">
        <f>IF(SUMIF('Grundlage Swiss DRG alle'!D:D,B54,'Grundlage Swiss DRG alle'!I:I)&gt;0,SUMIF('Grundlage Swiss DRG alle'!D:D,B54,'Grundlage Swiss DRG alle'!I:I),"")</f>
        <v>4164.8166000000001</v>
      </c>
      <c r="I54" s="112">
        <f>IF(SUMIF('Grundlage Swiss DRG alle'!D:D,B54,'Grundlage Swiss DRG alle'!J:J)&gt;0,SUMIF('Grundlage Swiss DRG alle'!D:D,B54,'Grundlage Swiss DRG alle'!J:J),"")</f>
        <v>4968</v>
      </c>
      <c r="J54" s="130">
        <f>IF(SUMIF('Grundlage Swiss DRG ohne Anlage'!D:D,B54,'Grundlage Swiss DRG ohne Anlage'!H:H)&gt;0,SUMIF('Grundlage Swiss DRG ohne Anlage'!D:D,B54,'Grundlage Swiss DRG ohne Anlage'!H:H),"")</f>
        <v>9347.8979618642006</v>
      </c>
      <c r="K54" s="130">
        <f>IF(SUMIF('Grundlage Swiss DRG alle'!D:D,B54,'Grundlage Swiss DRG alle'!K:K)&gt;0,SUMIF('Grundlage Swiss DRG alle'!D:D,B54,'Grundlage Swiss DRG alle'!K:K),"")</f>
        <v>10515.514454269</v>
      </c>
      <c r="L54" s="130">
        <f>IF(SUMIF('Grundlage Swiss DRG alle'!D:D,B54,'Grundlage Swiss DRG alle'!L:L)&gt;0,SUMIF('Grundlage Swiss DRG alle'!D:D,B54,'Grundlage Swiss DRG alle'!L:L),"")</f>
        <v>10403.720871329</v>
      </c>
      <c r="M54" s="62">
        <f t="shared" si="2"/>
        <v>4164.8166000000001</v>
      </c>
      <c r="N54" s="61">
        <f t="shared" si="3"/>
        <v>4164.8166000000001</v>
      </c>
      <c r="O54" s="61">
        <f t="shared" si="4"/>
        <v>4164.8166000000001</v>
      </c>
      <c r="P54" s="40"/>
      <c r="Q54" s="40"/>
      <c r="R54" s="40"/>
      <c r="Y54" s="124">
        <f t="shared" si="5"/>
        <v>10403.720871329</v>
      </c>
      <c r="Z54" s="23" t="str">
        <f t="shared" si="6"/>
        <v>-</v>
      </c>
    </row>
    <row r="55" spans="1:26" x14ac:dyDescent="0.2">
      <c r="A55" s="20" t="s">
        <v>143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Anlage'!G:G)&gt;0,SUMIF('Grundlage Swiss DRG ohne Anlage'!D:D,B55,'Grundlage Swiss DRG ohne Anlage'!G:G),"")</f>
        <v>23267388.510237001</v>
      </c>
      <c r="F55" s="112">
        <f>IF(SUMIF('Grundlage Swiss DRG alle'!D:D,B55,'Grundlage Swiss DRG alle'!G:G)&gt;0,SUMIF('Grundlage Swiss DRG alle'!D:D,B55,'Grundlage Swiss DRG alle'!G:G),)</f>
        <v>26478422.600237001</v>
      </c>
      <c r="G55" s="112">
        <f>IF(SUMIF('Grundlage Swiss DRG alle'!D:D,B55,'Grundlage Swiss DRG alle'!H:H)&gt;0,SUMIF('Grundlage Swiss DRG alle'!D:D,B55,'Grundlage Swiss DRG alle'!H:H),)</f>
        <v>26186012.490237001</v>
      </c>
      <c r="H55" s="112">
        <f>IF(SUMIF('Grundlage Swiss DRG alle'!D:D,B55,'Grundlage Swiss DRG alle'!I:I)&gt;0,SUMIF('Grundlage Swiss DRG alle'!D:D,B55,'Grundlage Swiss DRG alle'!I:I),"")</f>
        <v>2422.8216000000002</v>
      </c>
      <c r="I55" s="112">
        <f>IF(SUMIF('Grundlage Swiss DRG alle'!D:D,B55,'Grundlage Swiss DRG alle'!J:J)&gt;0,SUMIF('Grundlage Swiss DRG alle'!D:D,B55,'Grundlage Swiss DRG alle'!J:J),"")</f>
        <v>3075</v>
      </c>
      <c r="J55" s="130">
        <f>IF(SUMIF('Grundlage Swiss DRG ohne Anlage'!D:D,B55,'Grundlage Swiss DRG ohne Anlage'!H:H)&gt;0,SUMIF('Grundlage Swiss DRG ohne Anlage'!D:D,B55,'Grundlage Swiss DRG ohne Anlage'!H:H),"")</f>
        <v>9603.4262325532</v>
      </c>
      <c r="K55" s="130">
        <f>IF(SUMIF('Grundlage Swiss DRG alle'!D:D,B55,'Grundlage Swiss DRG alle'!K:K)&gt;0,SUMIF('Grundlage Swiss DRG alle'!D:D,B55,'Grundlage Swiss DRG alle'!K:K),"")</f>
        <v>10928.754556356</v>
      </c>
      <c r="L55" s="130">
        <f>IF(SUMIF('Grundlage Swiss DRG alle'!D:D,B55,'Grundlage Swiss DRG alle'!L:L)&gt;0,SUMIF('Grundlage Swiss DRG alle'!D:D,B55,'Grundlage Swiss DRG alle'!L:L),"")</f>
        <v>10808.064650834</v>
      </c>
      <c r="M55" s="62">
        <f t="shared" si="2"/>
        <v>2422.8216000000002</v>
      </c>
      <c r="N55" s="61">
        <f t="shared" si="3"/>
        <v>2422.8216000000002</v>
      </c>
      <c r="O55" s="61">
        <f t="shared" si="4"/>
        <v>2422.8216000000002</v>
      </c>
      <c r="P55" s="40"/>
      <c r="Q55" s="40"/>
      <c r="R55" s="40"/>
      <c r="Y55" s="124">
        <f t="shared" si="5"/>
        <v>10808.064650834</v>
      </c>
      <c r="Z55" s="23" t="str">
        <f t="shared" si="6"/>
        <v>-</v>
      </c>
    </row>
    <row r="56" spans="1:26" x14ac:dyDescent="0.2">
      <c r="A56" s="20" t="s">
        <v>150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Anlage'!G:G)&gt;0,SUMIF('Grundlage Swiss DRG ohne Anlage'!D:D,B56,'Grundlage Swiss DRG ohne Anlage'!G:G),"")</f>
        <v>75294581.069648996</v>
      </c>
      <c r="F56" s="112">
        <f>IF(SUMIF('Grundlage Swiss DRG alle'!D:D,B56,'Grundlage Swiss DRG alle'!G:G)&gt;0,SUMIF('Grundlage Swiss DRG alle'!D:D,B56,'Grundlage Swiss DRG alle'!G:G),)</f>
        <v>83341736.460375994</v>
      </c>
      <c r="G56" s="112">
        <f>IF(SUMIF('Grundlage Swiss DRG alle'!D:D,B56,'Grundlage Swiss DRG alle'!H:H)&gt;0,SUMIF('Grundlage Swiss DRG alle'!D:D,B56,'Grundlage Swiss DRG alle'!H:H),)</f>
        <v>0</v>
      </c>
      <c r="H56" s="112">
        <f>IF(SUMIF('Grundlage Swiss DRG alle'!D:D,B56,'Grundlage Swiss DRG alle'!I:I)&gt;0,SUMIF('Grundlage Swiss DRG alle'!D:D,B56,'Grundlage Swiss DRG alle'!I:I),"")</f>
        <v>8054.1841999999997</v>
      </c>
      <c r="I56" s="112">
        <f>IF(SUMIF('Grundlage Swiss DRG alle'!D:D,B56,'Grundlage Swiss DRG alle'!J:J)&gt;0,SUMIF('Grundlage Swiss DRG alle'!D:D,B56,'Grundlage Swiss DRG alle'!J:J),"")</f>
        <v>8825</v>
      </c>
      <c r="J56" s="130">
        <f>IF(SUMIF('Grundlage Swiss DRG ohne Anlage'!D:D,B56,'Grundlage Swiss DRG ohne Anlage'!H:H)&gt;0,SUMIF('Grundlage Swiss DRG ohne Anlage'!D:D,B56,'Grundlage Swiss DRG ohne Anlage'!H:H),"")</f>
        <v>9348.5049757925008</v>
      </c>
      <c r="K56" s="130">
        <f>IF(SUMIF('Grundlage Swiss DRG alle'!D:D,B56,'Grundlage Swiss DRG alle'!K:K)&gt;0,SUMIF('Grundlage Swiss DRG alle'!D:D,B56,'Grundlage Swiss DRG alle'!K:K),"")</f>
        <v>10347.632285387001</v>
      </c>
      <c r="L56" s="130" t="str">
        <f>IF(SUMIF('Grundlage Swiss DRG alle'!D:D,B56,'Grundlage Swiss DRG alle'!L:L)&gt;0,SUMIF('Grundlage Swiss DRG alle'!D:D,B56,'Grundlage Swiss DRG alle'!L:L),"")</f>
        <v/>
      </c>
      <c r="M56" s="62">
        <f t="shared" si="2"/>
        <v>8054.1841999999997</v>
      </c>
      <c r="N56" s="61">
        <f t="shared" si="3"/>
        <v>8054.1841999999997</v>
      </c>
      <c r="O56" s="61" t="str">
        <f t="shared" si="4"/>
        <v>-</v>
      </c>
      <c r="P56" s="40"/>
      <c r="Q56" s="40"/>
      <c r="R56" s="40"/>
      <c r="Y56" s="124" t="str">
        <f t="shared" si="5"/>
        <v/>
      </c>
      <c r="Z56" s="23" t="str">
        <f t="shared" si="6"/>
        <v>Kontrolle</v>
      </c>
    </row>
    <row r="57" spans="1:26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Anlage'!G:G)&gt;0,SUMIF('Grundlage Swiss DRG ohne Anlage'!D:D,B57,'Grundlage Swiss DRG ohne Anlage'!G:G),"")</f>
        <v>239395922.68087</v>
      </c>
      <c r="F57" s="112">
        <f>IF(SUMIF('Grundlage Swiss DRG alle'!D:D,B57,'Grundlage Swiss DRG alle'!G:G)&gt;0,SUMIF('Grundlage Swiss DRG alle'!D:D,B57,'Grundlage Swiss DRG alle'!G:G),)</f>
        <v>256977897.68087</v>
      </c>
      <c r="G57" s="112">
        <f>IF(SUMIF('Grundlage Swiss DRG alle'!D:D,B57,'Grundlage Swiss DRG alle'!H:H)&gt;0,SUMIF('Grundlage Swiss DRG alle'!D:D,B57,'Grundlage Swiss DRG alle'!H:H),)</f>
        <v>256727897.68087</v>
      </c>
      <c r="H57" s="112">
        <f>IF(SUMIF('Grundlage Swiss DRG alle'!D:D,B57,'Grundlage Swiss DRG alle'!I:I)&gt;0,SUMIF('Grundlage Swiss DRG alle'!D:D,B57,'Grundlage Swiss DRG alle'!I:I),"")</f>
        <v>24087</v>
      </c>
      <c r="I57" s="112">
        <f>IF(SUMIF('Grundlage Swiss DRG alle'!D:D,B57,'Grundlage Swiss DRG alle'!J:J)&gt;0,SUMIF('Grundlage Swiss DRG alle'!D:D,B57,'Grundlage Swiss DRG alle'!J:J),"")</f>
        <v>24972</v>
      </c>
      <c r="J57" s="130">
        <f>IF(SUMIF('Grundlage Swiss DRG ohne Anlage'!D:D,B57,'Grundlage Swiss DRG ohne Anlage'!H:H)&gt;0,SUMIF('Grundlage Swiss DRG ohne Anlage'!D:D,B57,'Grundlage Swiss DRG ohne Anlage'!H:H),"")</f>
        <v>9938.8019546176001</v>
      </c>
      <c r="K57" s="130">
        <f>IF(SUMIF('Grundlage Swiss DRG alle'!D:D,B57,'Grundlage Swiss DRG alle'!K:K)&gt;0,SUMIF('Grundlage Swiss DRG alle'!D:D,B57,'Grundlage Swiss DRG alle'!K:K),"")</f>
        <v>10668.738227296</v>
      </c>
      <c r="L57" s="130">
        <f>IF(SUMIF('Grundlage Swiss DRG alle'!D:D,B57,'Grundlage Swiss DRG alle'!L:L)&gt;0,SUMIF('Grundlage Swiss DRG alle'!D:D,B57,'Grundlage Swiss DRG alle'!L:L),"")</f>
        <v>10658.359184659001</v>
      </c>
      <c r="M57" s="62">
        <f t="shared" si="2"/>
        <v>24087</v>
      </c>
      <c r="N57" s="61">
        <f t="shared" si="3"/>
        <v>24087</v>
      </c>
      <c r="O57" s="61">
        <f t="shared" si="4"/>
        <v>24087</v>
      </c>
      <c r="P57" s="40"/>
      <c r="Q57" s="40"/>
      <c r="R57" s="40"/>
      <c r="Y57" s="124">
        <f t="shared" si="5"/>
        <v>10658.359184659001</v>
      </c>
      <c r="Z57" s="23" t="str">
        <f t="shared" si="6"/>
        <v>-</v>
      </c>
    </row>
    <row r="58" spans="1:26" x14ac:dyDescent="0.2">
      <c r="A58" s="20" t="s">
        <v>226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Anlage'!G:G)&gt;0,SUMIF('Grundlage Swiss DRG ohne Anlage'!D:D,B58,'Grundlage Swiss DRG ohne Anlage'!G:G),"")</f>
        <v>25549103.60289</v>
      </c>
      <c r="F58" s="112">
        <f>IF(SUMIF('Grundlage Swiss DRG alle'!D:D,B58,'Grundlage Swiss DRG alle'!G:G)&gt;0,SUMIF('Grundlage Swiss DRG alle'!D:D,B58,'Grundlage Swiss DRG alle'!G:G),)</f>
        <v>28303153.83289</v>
      </c>
      <c r="G58" s="112">
        <f>IF(SUMIF('Grundlage Swiss DRG alle'!D:D,B58,'Grundlage Swiss DRG alle'!H:H)&gt;0,SUMIF('Grundlage Swiss DRG alle'!D:D,B58,'Grundlage Swiss DRG alle'!H:H),)</f>
        <v>27250091.60289</v>
      </c>
      <c r="H58" s="112">
        <f>IF(SUMIF('Grundlage Swiss DRG alle'!D:D,B58,'Grundlage Swiss DRG alle'!I:I)&gt;0,SUMIF('Grundlage Swiss DRG alle'!D:D,B58,'Grundlage Swiss DRG alle'!I:I),"")</f>
        <v>2764.4666000000002</v>
      </c>
      <c r="I58" s="112">
        <f>IF(SUMIF('Grundlage Swiss DRG alle'!D:D,B58,'Grundlage Swiss DRG alle'!J:J)&gt;0,SUMIF('Grundlage Swiss DRG alle'!D:D,B58,'Grundlage Swiss DRG alle'!J:J),"")</f>
        <v>3620</v>
      </c>
      <c r="J58" s="130">
        <f>IF(SUMIF('Grundlage Swiss DRG ohne Anlage'!D:D,B58,'Grundlage Swiss DRG ohne Anlage'!H:H)&gt;0,SUMIF('Grundlage Swiss DRG ohne Anlage'!D:D,B58,'Grundlage Swiss DRG ohne Anlage'!H:H),"")</f>
        <v>9241.9650152005997</v>
      </c>
      <c r="K58" s="130">
        <f>IF(SUMIF('Grundlage Swiss DRG alle'!D:D,B58,'Grundlage Swiss DRG alle'!K:K)&gt;0,SUMIF('Grundlage Swiss DRG alle'!D:D,B58,'Grundlage Swiss DRG alle'!K:K),"")</f>
        <v>10238.197065897</v>
      </c>
      <c r="L58" s="130">
        <f>IF(SUMIF('Grundlage Swiss DRG alle'!D:D,B58,'Grundlage Swiss DRG alle'!L:L)&gt;0,SUMIF('Grundlage Swiss DRG alle'!D:D,B58,'Grundlage Swiss DRG alle'!L:L),"")</f>
        <v>9857.2692478506997</v>
      </c>
      <c r="M58" s="62">
        <f t="shared" si="2"/>
        <v>2764.4666000000002</v>
      </c>
      <c r="N58" s="61">
        <f t="shared" si="3"/>
        <v>2764.4666000000002</v>
      </c>
      <c r="O58" s="61">
        <f t="shared" si="4"/>
        <v>2764.4666000000002</v>
      </c>
      <c r="P58" s="40"/>
      <c r="Q58" s="40"/>
      <c r="R58" s="40"/>
      <c r="Y58" s="124">
        <f t="shared" si="5"/>
        <v>9857.2692478506997</v>
      </c>
      <c r="Z58" s="23" t="str">
        <f t="shared" si="6"/>
        <v>-</v>
      </c>
    </row>
    <row r="59" spans="1:26" x14ac:dyDescent="0.2">
      <c r="A59" s="20" t="s">
        <v>230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Anlage'!G:G)&gt;0,SUMIF('Grundlage Swiss DRG ohne Anlage'!D:D,B59,'Grundlage Swiss DRG ohne Anlage'!G:G),"")</f>
        <v>44709912.737788998</v>
      </c>
      <c r="F59" s="112">
        <f>IF(SUMIF('Grundlage Swiss DRG alle'!D:D,B59,'Grundlage Swiss DRG alle'!G:G)&gt;0,SUMIF('Grundlage Swiss DRG alle'!D:D,B59,'Grundlage Swiss DRG alle'!G:G),)</f>
        <v>48925216.737788998</v>
      </c>
      <c r="G59" s="112">
        <f>IF(SUMIF('Grundlage Swiss DRG alle'!D:D,B59,'Grundlage Swiss DRG alle'!H:H)&gt;0,SUMIF('Grundlage Swiss DRG alle'!D:D,B59,'Grundlage Swiss DRG alle'!H:H),)</f>
        <v>0</v>
      </c>
      <c r="H59" s="112">
        <f>IF(SUMIF('Grundlage Swiss DRG alle'!D:D,B59,'Grundlage Swiss DRG alle'!I:I)&gt;0,SUMIF('Grundlage Swiss DRG alle'!D:D,B59,'Grundlage Swiss DRG alle'!I:I),"")</f>
        <v>4443.0929999999998</v>
      </c>
      <c r="I59" s="112">
        <f>IF(SUMIF('Grundlage Swiss DRG alle'!D:D,B59,'Grundlage Swiss DRG alle'!J:J)&gt;0,SUMIF('Grundlage Swiss DRG alle'!D:D,B59,'Grundlage Swiss DRG alle'!J:J),"")</f>
        <v>5302</v>
      </c>
      <c r="J59" s="130">
        <f>IF(SUMIF('Grundlage Swiss DRG ohne Anlage'!D:D,B59,'Grundlage Swiss DRG ohne Anlage'!H:H)&gt;0,SUMIF('Grundlage Swiss DRG ohne Anlage'!D:D,B59,'Grundlage Swiss DRG ohne Anlage'!H:H),"")</f>
        <v>10062.790208934999</v>
      </c>
      <c r="K59" s="130">
        <f>IF(SUMIF('Grundlage Swiss DRG alle'!D:D,B59,'Grundlage Swiss DRG alle'!K:K)&gt;0,SUMIF('Grundlage Swiss DRG alle'!D:D,B59,'Grundlage Swiss DRG alle'!K:K),"")</f>
        <v>11011.522094583001</v>
      </c>
      <c r="L59" s="130" t="str">
        <f>IF(SUMIF('Grundlage Swiss DRG alle'!D:D,B59,'Grundlage Swiss DRG alle'!L:L)&gt;0,SUMIF('Grundlage Swiss DRG alle'!D:D,B59,'Grundlage Swiss DRG alle'!L:L),"")</f>
        <v/>
      </c>
      <c r="M59" s="62">
        <f t="shared" si="2"/>
        <v>4443.0929999999998</v>
      </c>
      <c r="N59" s="61">
        <f t="shared" si="3"/>
        <v>4443.0929999999998</v>
      </c>
      <c r="O59" s="61" t="str">
        <f t="shared" si="4"/>
        <v>-</v>
      </c>
      <c r="P59" s="40"/>
      <c r="Q59" s="40"/>
      <c r="R59" s="40"/>
      <c r="Y59" s="124" t="str">
        <f t="shared" si="5"/>
        <v/>
      </c>
      <c r="Z59" s="23" t="str">
        <f t="shared" si="6"/>
        <v>Kontrolle</v>
      </c>
    </row>
    <row r="60" spans="1:26" x14ac:dyDescent="0.2">
      <c r="A60" s="20" t="s">
        <v>256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Anlage'!G:G)&gt;0,SUMIF('Grundlage Swiss DRG ohne Anlage'!D:D,B60,'Grundlage Swiss DRG ohne Anlage'!G:G),"")</f>
        <v>48481862.392273001</v>
      </c>
      <c r="F60" s="112">
        <f>IF(SUMIF('Grundlage Swiss DRG alle'!D:D,B60,'Grundlage Swiss DRG alle'!G:G)&gt;0,SUMIF('Grundlage Swiss DRG alle'!D:D,B60,'Grundlage Swiss DRG alle'!G:G),)</f>
        <v>53346281.392273001</v>
      </c>
      <c r="G60" s="112">
        <f>IF(SUMIF('Grundlage Swiss DRG alle'!D:D,B60,'Grundlage Swiss DRG alle'!H:H)&gt;0,SUMIF('Grundlage Swiss DRG alle'!D:D,B60,'Grundlage Swiss DRG alle'!H:H),)</f>
        <v>51256068.392273001</v>
      </c>
      <c r="H60" s="112">
        <f>IF(SUMIF('Grundlage Swiss DRG alle'!D:D,B60,'Grundlage Swiss DRG alle'!I:I)&gt;0,SUMIF('Grundlage Swiss DRG alle'!D:D,B60,'Grundlage Swiss DRG alle'!I:I),"")</f>
        <v>5272.9</v>
      </c>
      <c r="I60" s="112">
        <f>IF(SUMIF('Grundlage Swiss DRG alle'!D:D,B60,'Grundlage Swiss DRG alle'!J:J)&gt;0,SUMIF('Grundlage Swiss DRG alle'!D:D,B60,'Grundlage Swiss DRG alle'!J:J),"")</f>
        <v>6407</v>
      </c>
      <c r="J60" s="130">
        <f>IF(SUMIF('Grundlage Swiss DRG ohne Anlage'!D:D,B60,'Grundlage Swiss DRG ohne Anlage'!H:H)&gt;0,SUMIF('Grundlage Swiss DRG ohne Anlage'!D:D,B60,'Grundlage Swiss DRG ohne Anlage'!H:H),"")</f>
        <v>9194.5347706713001</v>
      </c>
      <c r="K60" s="130">
        <f>IF(SUMIF('Grundlage Swiss DRG alle'!D:D,B60,'Grundlage Swiss DRG alle'!K:K)&gt;0,SUMIF('Grundlage Swiss DRG alle'!D:D,B60,'Grundlage Swiss DRG alle'!K:K),"")</f>
        <v>10117.066773933</v>
      </c>
      <c r="L60" s="130">
        <f>IF(SUMIF('Grundlage Swiss DRG alle'!D:D,B60,'Grundlage Swiss DRG alle'!L:L)&gt;0,SUMIF('Grundlage Swiss DRG alle'!D:D,B60,'Grundlage Swiss DRG alle'!L:L),"")</f>
        <v>9720.6600527741994</v>
      </c>
      <c r="M60" s="62">
        <f t="shared" si="2"/>
        <v>5272.9</v>
      </c>
      <c r="N60" s="61">
        <f t="shared" si="3"/>
        <v>5272.9</v>
      </c>
      <c r="O60" s="61">
        <f t="shared" si="4"/>
        <v>5272.9</v>
      </c>
      <c r="P60" s="40"/>
      <c r="Q60" s="40"/>
      <c r="R60" s="40"/>
      <c r="Y60" s="124">
        <f t="shared" si="5"/>
        <v>9720.6600527741994</v>
      </c>
      <c r="Z60" s="23" t="str">
        <f t="shared" si="6"/>
        <v>-</v>
      </c>
    </row>
    <row r="61" spans="1:26" x14ac:dyDescent="0.2">
      <c r="A61" s="20" t="s">
        <v>259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Anlage'!G:G)&gt;0,SUMIF('Grundlage Swiss DRG ohne Anlage'!D:D,B61,'Grundlage Swiss DRG ohne Anlage'!G:G),"")</f>
        <v>226126192.73073</v>
      </c>
      <c r="F61" s="112">
        <f>IF(SUMIF('Grundlage Swiss DRG alle'!D:D,B61,'Grundlage Swiss DRG alle'!G:G)&gt;0,SUMIF('Grundlage Swiss DRG alle'!D:D,B61,'Grundlage Swiss DRG alle'!G:G),)</f>
        <v>0</v>
      </c>
      <c r="G61" s="112">
        <f>IF(SUMIF('Grundlage Swiss DRG alle'!D:D,B61,'Grundlage Swiss DRG alle'!H:H)&gt;0,SUMIF('Grundlage Swiss DRG alle'!D:D,B61,'Grundlage Swiss DRG alle'!H:H),)</f>
        <v>246855162.08660001</v>
      </c>
      <c r="H61" s="112">
        <f>IF(SUMIF('Grundlage Swiss DRG alle'!D:D,B61,'Grundlage Swiss DRG alle'!I:I)&gt;0,SUMIF('Grundlage Swiss DRG alle'!D:D,B61,'Grundlage Swiss DRG alle'!I:I),"")</f>
        <v>23603</v>
      </c>
      <c r="I61" s="112">
        <f>IF(SUMIF('Grundlage Swiss DRG alle'!D:D,B61,'Grundlage Swiss DRG alle'!J:J)&gt;0,SUMIF('Grundlage Swiss DRG alle'!D:D,B61,'Grundlage Swiss DRG alle'!J:J),"")</f>
        <v>26302</v>
      </c>
      <c r="J61" s="130">
        <f>IF(SUMIF('Grundlage Swiss DRG ohne Anlage'!D:D,B61,'Grundlage Swiss DRG ohne Anlage'!H:H)&gt;0,SUMIF('Grundlage Swiss DRG ohne Anlage'!D:D,B61,'Grundlage Swiss DRG ohne Anlage'!H:H),"")</f>
        <v>9580.4004885282993</v>
      </c>
      <c r="K61" s="130" t="str">
        <f>IF(SUMIF('Grundlage Swiss DRG alle'!D:D,B61,'Grundlage Swiss DRG alle'!K:K)&gt;0,SUMIF('Grundlage Swiss DRG alle'!D:D,B61,'Grundlage Swiss DRG alle'!K:K),"")</f>
        <v/>
      </c>
      <c r="L61" s="130">
        <f>IF(SUMIF('Grundlage Swiss DRG alle'!D:D,B61,'Grundlage Swiss DRG alle'!L:L)&gt;0,SUMIF('Grundlage Swiss DRG alle'!D:D,B61,'Grundlage Swiss DRG alle'!L:L),"")</f>
        <v>10458.635007694</v>
      </c>
      <c r="M61" s="62">
        <f t="shared" si="2"/>
        <v>23603</v>
      </c>
      <c r="N61" s="61" t="str">
        <f t="shared" si="3"/>
        <v>-</v>
      </c>
      <c r="O61" s="61">
        <f t="shared" si="4"/>
        <v>23603</v>
      </c>
      <c r="P61" s="40"/>
      <c r="Q61" s="40"/>
      <c r="R61" s="40"/>
      <c r="Y61" s="124">
        <f t="shared" si="5"/>
        <v>10458.635007694</v>
      </c>
      <c r="Z61" s="23" t="str">
        <f t="shared" si="6"/>
        <v>-</v>
      </c>
    </row>
    <row r="62" spans="1:26" x14ac:dyDescent="0.2">
      <c r="A62" s="20" t="s">
        <v>50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Anlage'!G:G)&gt;0,SUMIF('Grundlage Swiss DRG ohne Anlage'!D:D,B62,'Grundlage Swiss DRG ohne Anlage'!G:G),"")</f>
        <v>61483201.623925999</v>
      </c>
      <c r="F62" s="112">
        <f>IF(SUMIF('Grundlage Swiss DRG alle'!D:D,B62,'Grundlage Swiss DRG alle'!G:G)&gt;0,SUMIF('Grundlage Swiss DRG alle'!D:D,B62,'Grundlage Swiss DRG alle'!G:G),)</f>
        <v>0</v>
      </c>
      <c r="G62" s="112">
        <f>IF(SUMIF('Grundlage Swiss DRG alle'!D:D,B62,'Grundlage Swiss DRG alle'!H:H)&gt;0,SUMIF('Grundlage Swiss DRG alle'!D:D,B62,'Grundlage Swiss DRG alle'!H:H),)</f>
        <v>64945359.763925999</v>
      </c>
      <c r="H62" s="112">
        <f>IF(SUMIF('Grundlage Swiss DRG alle'!D:D,B62,'Grundlage Swiss DRG alle'!I:I)&gt;0,SUMIF('Grundlage Swiss DRG alle'!D:D,B62,'Grundlage Swiss DRG alle'!I:I),"")</f>
        <v>5962.24</v>
      </c>
      <c r="I62" s="112">
        <f>IF(SUMIF('Grundlage Swiss DRG alle'!D:D,B62,'Grundlage Swiss DRG alle'!J:J)&gt;0,SUMIF('Grundlage Swiss DRG alle'!D:D,B62,'Grundlage Swiss DRG alle'!J:J),"")</f>
        <v>2951</v>
      </c>
      <c r="J62" s="130">
        <f>IF(SUMIF('Grundlage Swiss DRG ohne Anlage'!D:D,B62,'Grundlage Swiss DRG ohne Anlage'!H:H)&gt;0,SUMIF('Grundlage Swiss DRG ohne Anlage'!D:D,B62,'Grundlage Swiss DRG ohne Anlage'!H:H),"")</f>
        <v>10312.097739092</v>
      </c>
      <c r="K62" s="130" t="str">
        <f>IF(SUMIF('Grundlage Swiss DRG alle'!D:D,B62,'Grundlage Swiss DRG alle'!K:K)&gt;0,SUMIF('Grundlage Swiss DRG alle'!D:D,B62,'Grundlage Swiss DRG alle'!K:K),"")</f>
        <v/>
      </c>
      <c r="L62" s="130">
        <f>IF(SUMIF('Grundlage Swiss DRG alle'!D:D,B62,'Grundlage Swiss DRG alle'!L:L)&gt;0,SUMIF('Grundlage Swiss DRG alle'!D:D,B62,'Grundlage Swiss DRG alle'!L:L),"")</f>
        <v>10892.778513432</v>
      </c>
      <c r="M62" s="62">
        <f t="shared" si="2"/>
        <v>5962.24</v>
      </c>
      <c r="N62" s="61" t="str">
        <f t="shared" si="3"/>
        <v>-</v>
      </c>
      <c r="O62" s="61">
        <f t="shared" si="4"/>
        <v>5962.24</v>
      </c>
      <c r="P62" s="40"/>
      <c r="Q62" s="40"/>
      <c r="R62" s="40"/>
      <c r="Y62" s="124">
        <f t="shared" si="5"/>
        <v>10892.778513432</v>
      </c>
      <c r="Z62" s="23" t="str">
        <f t="shared" si="6"/>
        <v>-</v>
      </c>
    </row>
    <row r="63" spans="1:26" x14ac:dyDescent="0.2">
      <c r="A63" s="20" t="s">
        <v>24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Anlage'!G:G)&gt;0,SUMIF('Grundlage Swiss DRG ohne Anlage'!D:D,B63,'Grundlage Swiss DRG ohne Anlage'!G:G),"")</f>
        <v>58863527.061948001</v>
      </c>
      <c r="F63" s="112">
        <f>IF(SUMIF('Grundlage Swiss DRG alle'!D:D,B63,'Grundlage Swiss DRG alle'!G:G)&gt;0,SUMIF('Grundlage Swiss DRG alle'!D:D,B63,'Grundlage Swiss DRG alle'!G:G),)</f>
        <v>61092121.831946999</v>
      </c>
      <c r="G63" s="112">
        <f>IF(SUMIF('Grundlage Swiss DRG alle'!D:D,B63,'Grundlage Swiss DRG alle'!H:H)&gt;0,SUMIF('Grundlage Swiss DRG alle'!D:D,B63,'Grundlage Swiss DRG alle'!H:H),)</f>
        <v>0</v>
      </c>
      <c r="H63" s="112">
        <f>IF(SUMIF('Grundlage Swiss DRG alle'!D:D,B63,'Grundlage Swiss DRG alle'!I:I)&gt;0,SUMIF('Grundlage Swiss DRG alle'!D:D,B63,'Grundlage Swiss DRG alle'!I:I),"")</f>
        <v>6505.3861999999999</v>
      </c>
      <c r="I63" s="112">
        <f>IF(SUMIF('Grundlage Swiss DRG alle'!D:D,B63,'Grundlage Swiss DRG alle'!J:J)&gt;0,SUMIF('Grundlage Swiss DRG alle'!D:D,B63,'Grundlage Swiss DRG alle'!J:J),"")</f>
        <v>6370</v>
      </c>
      <c r="J63" s="130">
        <f>IF(SUMIF('Grundlage Swiss DRG ohne Anlage'!D:D,B63,'Grundlage Swiss DRG ohne Anlage'!H:H)&gt;0,SUMIF('Grundlage Swiss DRG ohne Anlage'!D:D,B63,'Grundlage Swiss DRG ohne Anlage'!H:H),"")</f>
        <v>9048.4292941666008</v>
      </c>
      <c r="K63" s="130">
        <f>IF(SUMIF('Grundlage Swiss DRG alle'!D:D,B63,'Grundlage Swiss DRG alle'!K:K)&gt;0,SUMIF('Grundlage Swiss DRG alle'!D:D,B63,'Grundlage Swiss DRG alle'!K:K),"")</f>
        <v>9391.0061530163002</v>
      </c>
      <c r="L63" s="130" t="str">
        <f>IF(SUMIF('Grundlage Swiss DRG alle'!D:D,B63,'Grundlage Swiss DRG alle'!L:L)&gt;0,SUMIF('Grundlage Swiss DRG alle'!D:D,B63,'Grundlage Swiss DRG alle'!L:L),"")</f>
        <v/>
      </c>
      <c r="M63" s="62">
        <f t="shared" si="2"/>
        <v>6505.3861999999999</v>
      </c>
      <c r="N63" s="61">
        <f t="shared" si="3"/>
        <v>6505.3861999999999</v>
      </c>
      <c r="O63" s="61" t="str">
        <f t="shared" si="4"/>
        <v>-</v>
      </c>
      <c r="P63" s="40"/>
      <c r="Q63" s="40"/>
      <c r="R63" s="40"/>
      <c r="Y63" s="124" t="str">
        <f t="shared" si="5"/>
        <v/>
      </c>
      <c r="Z63" s="23" t="str">
        <f t="shared" si="6"/>
        <v>Kontrolle</v>
      </c>
    </row>
    <row r="64" spans="1:26" x14ac:dyDescent="0.2">
      <c r="A64" s="20" t="s">
        <v>29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Anlage'!G:G)&gt;0,SUMIF('Grundlage Swiss DRG ohne Anlage'!D:D,B64,'Grundlage Swiss DRG ohne Anlage'!G:G),"")</f>
        <v>26624428.211105</v>
      </c>
      <c r="F64" s="112">
        <f>IF(SUMIF('Grundlage Swiss DRG alle'!D:D,B64,'Grundlage Swiss DRG alle'!G:G)&gt;0,SUMIF('Grundlage Swiss DRG alle'!D:D,B64,'Grundlage Swiss DRG alle'!G:G),)</f>
        <v>28365367.651105002</v>
      </c>
      <c r="G64" s="112">
        <f>IF(SUMIF('Grundlage Swiss DRG alle'!D:D,B64,'Grundlage Swiss DRG alle'!H:H)&gt;0,SUMIF('Grundlage Swiss DRG alle'!D:D,B64,'Grundlage Swiss DRG alle'!H:H),)</f>
        <v>0</v>
      </c>
      <c r="H64" s="112">
        <f>IF(SUMIF('Grundlage Swiss DRG alle'!D:D,B64,'Grundlage Swiss DRG alle'!I:I)&gt;0,SUMIF('Grundlage Swiss DRG alle'!D:D,B64,'Grundlage Swiss DRG alle'!I:I),"")</f>
        <v>3102.9881</v>
      </c>
      <c r="I64" s="112">
        <f>IF(SUMIF('Grundlage Swiss DRG alle'!D:D,B64,'Grundlage Swiss DRG alle'!J:J)&gt;0,SUMIF('Grundlage Swiss DRG alle'!D:D,B64,'Grundlage Swiss DRG alle'!J:J),"")</f>
        <v>3585</v>
      </c>
      <c r="J64" s="130">
        <f>IF(SUMIF('Grundlage Swiss DRG ohne Anlage'!D:D,B64,'Grundlage Swiss DRG ohne Anlage'!H:H)&gt;0,SUMIF('Grundlage Swiss DRG ohne Anlage'!D:D,B64,'Grundlage Swiss DRG ohne Anlage'!H:H),"")</f>
        <v>8580.2546942108002</v>
      </c>
      <c r="K64" s="130">
        <f>IF(SUMIF('Grundlage Swiss DRG alle'!D:D,B64,'Grundlage Swiss DRG alle'!K:K)&gt;0,SUMIF('Grundlage Swiss DRG alle'!D:D,B64,'Grundlage Swiss DRG alle'!K:K),"")</f>
        <v>9141.3072615731999</v>
      </c>
      <c r="L64" s="130" t="str">
        <f>IF(SUMIF('Grundlage Swiss DRG alle'!D:D,B64,'Grundlage Swiss DRG alle'!L:L)&gt;0,SUMIF('Grundlage Swiss DRG alle'!D:D,B64,'Grundlage Swiss DRG alle'!L:L),"")</f>
        <v/>
      </c>
      <c r="M64" s="62">
        <f t="shared" si="2"/>
        <v>3102.9881</v>
      </c>
      <c r="N64" s="61">
        <f t="shared" si="3"/>
        <v>3102.9881</v>
      </c>
      <c r="O64" s="61" t="str">
        <f t="shared" si="4"/>
        <v>-</v>
      </c>
      <c r="P64" s="40"/>
      <c r="Q64" s="40"/>
      <c r="R64" s="40"/>
      <c r="Y64" s="124" t="str">
        <f t="shared" si="5"/>
        <v/>
      </c>
      <c r="Z64" s="23" t="str">
        <f t="shared" si="6"/>
        <v>Kontrolle</v>
      </c>
    </row>
    <row r="65" spans="1:26" x14ac:dyDescent="0.2">
      <c r="A65" s="20" t="s">
        <v>47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Anlage'!G:G)&gt;0,SUMIF('Grundlage Swiss DRG ohne Anlage'!D:D,B65,'Grundlage Swiss DRG ohne Anlage'!G:G),"")</f>
        <v>345896859.60785002</v>
      </c>
      <c r="F65" s="112">
        <f>IF(SUMIF('Grundlage Swiss DRG alle'!D:D,B65,'Grundlage Swiss DRG alle'!H:H)&gt;0,SUMIF('Grundlage Swiss DRG alle'!D:D,B65,'Grundlage Swiss DRG alle'!H:H),)</f>
        <v>385376559.60785002</v>
      </c>
      <c r="G65" s="112">
        <f>IF(SUMIF('Grundlage Swiss DRG alle'!D:D,B65,'Grundlage Swiss DRG alle'!G:G)&gt;0,SUMIF('Grundlage Swiss DRG alle'!D:D,B65,'Grundlage Swiss DRG alle'!G:G),)</f>
        <v>365881059.60785002</v>
      </c>
      <c r="H65" s="112">
        <f>IF(SUMIF('Grundlage Swiss DRG alle'!D:D,B65,'Grundlage Swiss DRG alle'!I:I)&gt;0,SUMIF('Grundlage Swiss DRG alle'!D:D,B65,'Grundlage Swiss DRG alle'!I:I),"")</f>
        <v>37411.913500000002</v>
      </c>
      <c r="I65" s="112">
        <f>IF(SUMIF('Grundlage Swiss DRG alle'!D:D,B65,'Grundlage Swiss DRG alle'!J:J)&gt;0,SUMIF('Grundlage Swiss DRG alle'!D:D,B65,'Grundlage Swiss DRG alle'!J:J),"")</f>
        <v>38349</v>
      </c>
      <c r="J65" s="130">
        <f>IF(SUMIF('Grundlage Swiss DRG ohne Anlage'!D:D,B65,'Grundlage Swiss DRG ohne Anlage'!H:H)&gt;0,SUMIF('Grundlage Swiss DRG ohne Anlage'!D:D,B65,'Grundlage Swiss DRG ohne Anlage'!H:H),"")</f>
        <v>9245.6340039341994</v>
      </c>
      <c r="K65" s="130">
        <f>IF(SUMIF('Grundlage Swiss DRG alle'!D:D,B65,'Grundlage Swiss DRG alle'!L:L)&gt;0,SUMIF('Grundlage Swiss DRG alle'!D:D,B65,'Grundlage Swiss DRG alle'!L:L),"")</f>
        <v>10300.904806910001</v>
      </c>
      <c r="L65" s="130">
        <f>IF(SUMIF('Grundlage Swiss DRG alle'!D:D,B65,'Grundlage Swiss DRG alle'!K:K)&gt;0,SUMIF('Grundlage Swiss DRG alle'!D:D,B65,'Grundlage Swiss DRG alle'!K:K),"")</f>
        <v>9779.8007473701</v>
      </c>
      <c r="M65" s="62">
        <f t="shared" si="2"/>
        <v>37411.913500000002</v>
      </c>
      <c r="N65" s="61">
        <f t="shared" si="3"/>
        <v>37411.913500000002</v>
      </c>
      <c r="O65" s="61">
        <f t="shared" si="4"/>
        <v>37411.913500000002</v>
      </c>
      <c r="P65" s="40"/>
      <c r="Q65" s="40"/>
      <c r="R65" s="40"/>
      <c r="Y65" s="124">
        <f t="shared" si="5"/>
        <v>9779.8007473701</v>
      </c>
      <c r="Z65" s="23" t="str">
        <f t="shared" si="6"/>
        <v>-</v>
      </c>
    </row>
    <row r="66" spans="1:26" x14ac:dyDescent="0.2">
      <c r="A66" s="20" t="s">
        <v>154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Anlage'!G:G)&gt;0,SUMIF('Grundlage Swiss DRG ohne Anlage'!D:D,B66,'Grundlage Swiss DRG ohne Anlage'!G:G),"")</f>
        <v>31700291.101210002</v>
      </c>
      <c r="F66" s="112">
        <f>IF(SUMIF('Grundlage Swiss DRG alle'!D:D,B66,'Grundlage Swiss DRG alle'!G:G)&gt;0,SUMIF('Grundlage Swiss DRG alle'!D:D,B66,'Grundlage Swiss DRG alle'!G:G),)</f>
        <v>0</v>
      </c>
      <c r="G66" s="112">
        <f>IF(SUMIF('Grundlage Swiss DRG alle'!D:D,B66,'Grundlage Swiss DRG alle'!H:H)&gt;0,SUMIF('Grundlage Swiss DRG alle'!D:D,B66,'Grundlage Swiss DRG alle'!H:H),)</f>
        <v>34885570.731210001</v>
      </c>
      <c r="H66" s="112">
        <f>IF(SUMIF('Grundlage Swiss DRG alle'!D:D,B66,'Grundlage Swiss DRG alle'!I:I)&gt;0,SUMIF('Grundlage Swiss DRG alle'!D:D,B66,'Grundlage Swiss DRG alle'!I:I),"")</f>
        <v>3175.8829999999998</v>
      </c>
      <c r="I66" s="112">
        <f>IF(SUMIF('Grundlage Swiss DRG alle'!D:D,B66,'Grundlage Swiss DRG alle'!J:J)&gt;0,SUMIF('Grundlage Swiss DRG alle'!D:D,B66,'Grundlage Swiss DRG alle'!J:J),"")</f>
        <v>3711</v>
      </c>
      <c r="J66" s="130">
        <f>IF(SUMIF('Grundlage Swiss DRG ohne Anlage'!D:D,B66,'Grundlage Swiss DRG ohne Anlage'!H:H)&gt;0,SUMIF('Grundlage Swiss DRG ohne Anlage'!D:D,B66,'Grundlage Swiss DRG ohne Anlage'!H:H),"")</f>
        <v>9981.5676777796998</v>
      </c>
      <c r="K66" s="130" t="str">
        <f>IF(SUMIF('Grundlage Swiss DRG alle'!D:D,B66,'Grundlage Swiss DRG alle'!K:K)&gt;0,SUMIF('Grundlage Swiss DRG alle'!D:D,B66,'Grundlage Swiss DRG alle'!K:K),"")</f>
        <v/>
      </c>
      <c r="L66" s="130">
        <f>IF(SUMIF('Grundlage Swiss DRG alle'!D:D,B66,'Grundlage Swiss DRG alle'!L:L)&gt;0,SUMIF('Grundlage Swiss DRG alle'!D:D,B66,'Grundlage Swiss DRG alle'!L:L),"")</f>
        <v>10984.526423425999</v>
      </c>
      <c r="M66" s="62">
        <f t="shared" si="2"/>
        <v>3175.8829999999998</v>
      </c>
      <c r="N66" s="61" t="str">
        <f t="shared" si="3"/>
        <v>-</v>
      </c>
      <c r="O66" s="61">
        <f t="shared" si="4"/>
        <v>3175.8829999999998</v>
      </c>
      <c r="P66" s="40"/>
      <c r="Q66" s="40"/>
      <c r="R66" s="40"/>
      <c r="Y66" s="124">
        <f t="shared" si="5"/>
        <v>10984.526423425999</v>
      </c>
      <c r="Z66" s="23" t="str">
        <f t="shared" si="6"/>
        <v>-</v>
      </c>
    </row>
    <row r="67" spans="1:26" x14ac:dyDescent="0.2">
      <c r="A67" s="20" t="s">
        <v>19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Anlage'!G:G)&gt;0,SUMIF('Grundlage Swiss DRG ohne Anlage'!D:D,B67,'Grundlage Swiss DRG ohne Anlage'!G:G),"")</f>
        <v>594640448.68454003</v>
      </c>
      <c r="F67" s="112">
        <f>IF(SUMIF('Grundlage Swiss DRG alle'!D:D,B67,'Grundlage Swiss DRG alle'!G:G)&gt;0,SUMIF('Grundlage Swiss DRG alle'!D:D,B67,'Grundlage Swiss DRG alle'!G:G),)</f>
        <v>643296196.43438005</v>
      </c>
      <c r="G67" s="112">
        <f>IF(SUMIF('Grundlage Swiss DRG alle'!D:D,B67,'Grundlage Swiss DRG alle'!H:H)&gt;0,SUMIF('Grundlage Swiss DRG alle'!D:D,B67,'Grundlage Swiss DRG alle'!H:H),)</f>
        <v>627692161.01074004</v>
      </c>
      <c r="H67" s="112">
        <f>IF(SUMIF('Grundlage Swiss DRG alle'!D:D,B67,'Grundlage Swiss DRG alle'!I:I)&gt;0,SUMIF('Grundlage Swiss DRG alle'!D:D,B67,'Grundlage Swiss DRG alle'!I:I),"")</f>
        <v>54158.795999998001</v>
      </c>
      <c r="I67" s="112">
        <f>IF(SUMIF('Grundlage Swiss DRG alle'!D:D,B67,'Grundlage Swiss DRG alle'!J:J)&gt;0,SUMIF('Grundlage Swiss DRG alle'!D:D,B67,'Grundlage Swiss DRG alle'!J:J),"")</f>
        <v>37382</v>
      </c>
      <c r="J67" s="130">
        <f>IF(SUMIF('Grundlage Swiss DRG ohne Anlage'!D:D,B67,'Grundlage Swiss DRG ohne Anlage'!H:H)&gt;0,SUMIF('Grundlage Swiss DRG ohne Anlage'!D:D,B67,'Grundlage Swiss DRG ohne Anlage'!H:H),"")</f>
        <v>10979.572896793001</v>
      </c>
      <c r="K67" s="130">
        <f>IF(SUMIF('Grundlage Swiss DRG alle'!D:D,B67,'Grundlage Swiss DRG alle'!K:K)&gt;0,SUMIF('Grundlage Swiss DRG alle'!D:D,B67,'Grundlage Swiss DRG alle'!K:K),"")</f>
        <v>11877.963395538</v>
      </c>
      <c r="L67" s="130">
        <f>IF(SUMIF('Grundlage Swiss DRG alle'!D:D,B67,'Grundlage Swiss DRG alle'!L:L)&gt;0,SUMIF('Grundlage Swiss DRG alle'!D:D,B67,'Grundlage Swiss DRG alle'!L:L),"")</f>
        <v>11589.847030772</v>
      </c>
      <c r="M67" s="62">
        <f t="shared" si="2"/>
        <v>54158.795999998001</v>
      </c>
      <c r="N67" s="61">
        <f t="shared" si="3"/>
        <v>54158.795999998001</v>
      </c>
      <c r="O67" s="61">
        <f t="shared" si="4"/>
        <v>54158.795999998001</v>
      </c>
      <c r="P67" s="40"/>
      <c r="Q67" s="40"/>
      <c r="R67" s="40"/>
      <c r="Y67" s="124">
        <f t="shared" si="5"/>
        <v>11589.847030772</v>
      </c>
      <c r="Z67" s="23" t="str">
        <f t="shared" si="6"/>
        <v>-</v>
      </c>
    </row>
    <row r="68" spans="1:26" x14ac:dyDescent="0.2">
      <c r="A68" s="20" t="s">
        <v>40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Anlage'!G:G)&gt;0,SUMIF('Grundlage Swiss DRG ohne Anlage'!D:D,B68,'Grundlage Swiss DRG ohne Anlage'!G:G),"")</f>
        <v>68012336.392407</v>
      </c>
      <c r="F68" s="112">
        <f>IF(SUMIF('Grundlage Swiss DRG alle'!D:D,B68,'Grundlage Swiss DRG alle'!G:G)&gt;0,SUMIF('Grundlage Swiss DRG alle'!D:D,B68,'Grundlage Swiss DRG alle'!G:G),)</f>
        <v>0</v>
      </c>
      <c r="G68" s="112">
        <f>IF(SUMIF('Grundlage Swiss DRG alle'!D:D,B68,'Grundlage Swiss DRG alle'!H:H)&gt;0,SUMIF('Grundlage Swiss DRG alle'!D:D,B68,'Grundlage Swiss DRG alle'!H:H),)</f>
        <v>72738210.834176004</v>
      </c>
      <c r="H68" s="112">
        <f>IF(SUMIF('Grundlage Swiss DRG alle'!D:D,B68,'Grundlage Swiss DRG alle'!I:I)&gt;0,SUMIF('Grundlage Swiss DRG alle'!D:D,B68,'Grundlage Swiss DRG alle'!I:I),"")</f>
        <v>7222</v>
      </c>
      <c r="I68" s="112">
        <f>IF(SUMIF('Grundlage Swiss DRG alle'!D:D,B68,'Grundlage Swiss DRG alle'!J:J)&gt;0,SUMIF('Grundlage Swiss DRG alle'!D:D,B68,'Grundlage Swiss DRG alle'!J:J),"")</f>
        <v>8905</v>
      </c>
      <c r="J68" s="130">
        <f>IF(SUMIF('Grundlage Swiss DRG ohne Anlage'!D:D,B68,'Grundlage Swiss DRG ohne Anlage'!H:H)&gt;0,SUMIF('Grundlage Swiss DRG ohne Anlage'!D:D,B68,'Grundlage Swiss DRG ohne Anlage'!H:H),"")</f>
        <v>9417.3824968715999</v>
      </c>
      <c r="K68" s="130" t="str">
        <f>IF(SUMIF('Grundlage Swiss DRG alle'!D:D,B68,'Grundlage Swiss DRG alle'!K:K)&gt;0,SUMIF('Grundlage Swiss DRG alle'!D:D,B68,'Grundlage Swiss DRG alle'!K:K),"")</f>
        <v/>
      </c>
      <c r="L68" s="130">
        <f>IF(SUMIF('Grundlage Swiss DRG alle'!D:D,B68,'Grundlage Swiss DRG alle'!L:L)&gt;0,SUMIF('Grundlage Swiss DRG alle'!D:D,B68,'Grundlage Swiss DRG alle'!L:L),"")</f>
        <v>10071.754477177001</v>
      </c>
      <c r="M68" s="62">
        <f t="shared" si="2"/>
        <v>7222</v>
      </c>
      <c r="N68" s="61" t="str">
        <f t="shared" si="3"/>
        <v>-</v>
      </c>
      <c r="O68" s="61">
        <f t="shared" si="4"/>
        <v>7222</v>
      </c>
      <c r="P68" s="40"/>
      <c r="Q68" s="40"/>
      <c r="R68" s="40"/>
      <c r="Y68" s="124">
        <f t="shared" si="5"/>
        <v>10071.754477177001</v>
      </c>
      <c r="Z68" s="23" t="str">
        <f t="shared" si="6"/>
        <v>-</v>
      </c>
    </row>
    <row r="69" spans="1:26" x14ac:dyDescent="0.2">
      <c r="A69" s="20" t="s">
        <v>43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Anlage'!G:G)&gt;0,SUMIF('Grundlage Swiss DRG ohne Anlage'!D:D,B69,'Grundlage Swiss DRG ohne Anlage'!G:G),"")</f>
        <v>92076237.225381002</v>
      </c>
      <c r="F69" s="112">
        <f>IF(SUMIF('Grundlage Swiss DRG alle'!D:D,B69,'Grundlage Swiss DRG alle'!G:G)&gt;0,SUMIF('Grundlage Swiss DRG alle'!D:D,B69,'Grundlage Swiss DRG alle'!G:G),)</f>
        <v>100388775.42538001</v>
      </c>
      <c r="G69" s="112">
        <f>IF(SUMIF('Grundlage Swiss DRG alle'!D:D,B69,'Grundlage Swiss DRG alle'!H:H)&gt;0,SUMIF('Grundlage Swiss DRG alle'!D:D,B69,'Grundlage Swiss DRG alle'!H:H),)</f>
        <v>92076237.225381002</v>
      </c>
      <c r="H69" s="112">
        <f>IF(SUMIF('Grundlage Swiss DRG alle'!D:D,B69,'Grundlage Swiss DRG alle'!I:I)&gt;0,SUMIF('Grundlage Swiss DRG alle'!D:D,B69,'Grundlage Swiss DRG alle'!I:I),"")</f>
        <v>9311.3649999999998</v>
      </c>
      <c r="I69" s="112">
        <f>IF(SUMIF('Grundlage Swiss DRG alle'!D:D,B69,'Grundlage Swiss DRG alle'!J:J)&gt;0,SUMIF('Grundlage Swiss DRG alle'!D:D,B69,'Grundlage Swiss DRG alle'!J:J),"")</f>
        <v>11407</v>
      </c>
      <c r="J69" s="130">
        <f>IF(SUMIF('Grundlage Swiss DRG ohne Anlage'!D:D,B69,'Grundlage Swiss DRG ohne Anlage'!H:H)&gt;0,SUMIF('Grundlage Swiss DRG ohne Anlage'!D:D,B69,'Grundlage Swiss DRG ohne Anlage'!H:H),"")</f>
        <v>9888.5863915097998</v>
      </c>
      <c r="K69" s="130">
        <f>IF(SUMIF('Grundlage Swiss DRG alle'!D:D,B69,'Grundlage Swiss DRG alle'!K:K)&gt;0,SUMIF('Grundlage Swiss DRG alle'!D:D,B69,'Grundlage Swiss DRG alle'!K:K),"")</f>
        <v>10781.316748445</v>
      </c>
      <c r="L69" s="130">
        <f>IF(SUMIF('Grundlage Swiss DRG alle'!D:D,B69,'Grundlage Swiss DRG alle'!L:L)&gt;0,SUMIF('Grundlage Swiss DRG alle'!D:D,B69,'Grundlage Swiss DRG alle'!L:L),"")</f>
        <v>9888.5863915097998</v>
      </c>
      <c r="M69" s="62">
        <f t="shared" si="2"/>
        <v>9311.3649999999998</v>
      </c>
      <c r="N69" s="61">
        <f t="shared" si="3"/>
        <v>9311.3649999999998</v>
      </c>
      <c r="O69" s="61">
        <f t="shared" si="4"/>
        <v>9311.3649999999998</v>
      </c>
      <c r="P69" s="40"/>
      <c r="Q69" s="40"/>
      <c r="R69" s="40"/>
      <c r="Y69" s="124">
        <f t="shared" si="5"/>
        <v>9888.5863915097998</v>
      </c>
      <c r="Z69" s="23" t="str">
        <f t="shared" si="6"/>
        <v>-</v>
      </c>
    </row>
    <row r="70" spans="1:26" x14ac:dyDescent="0.2">
      <c r="A70" s="20" t="s">
        <v>57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Anlage'!G:G)&gt;0,SUMIF('Grundlage Swiss DRG ohne Anlage'!D:D,B70,'Grundlage Swiss DRG ohne Anlage'!G:G),"")</f>
        <v>59388217.803268</v>
      </c>
      <c r="F70" s="112">
        <f>IF(SUMIF('Grundlage Swiss DRG alle'!D:D,B70,'Grundlage Swiss DRG alle'!G:G)&gt;0,SUMIF('Grundlage Swiss DRG alle'!D:D,B70,'Grundlage Swiss DRG alle'!G:G),)</f>
        <v>65847322.803268</v>
      </c>
      <c r="G70" s="112">
        <f>IF(SUMIF('Grundlage Swiss DRG alle'!D:D,B70,'Grundlage Swiss DRG alle'!H:H)&gt;0,SUMIF('Grundlage Swiss DRG alle'!D:D,B70,'Grundlage Swiss DRG alle'!H:H),)</f>
        <v>65679837.803268</v>
      </c>
      <c r="H70" s="112">
        <f>IF(SUMIF('Grundlage Swiss DRG alle'!D:D,B70,'Grundlage Swiss DRG alle'!I:I)&gt;0,SUMIF('Grundlage Swiss DRG alle'!D:D,B70,'Grundlage Swiss DRG alle'!I:I),"")</f>
        <v>6057.4030000000002</v>
      </c>
      <c r="I70" s="112">
        <f>IF(SUMIF('Grundlage Swiss DRG alle'!D:D,B70,'Grundlage Swiss DRG alle'!J:J)&gt;0,SUMIF('Grundlage Swiss DRG alle'!D:D,B70,'Grundlage Swiss DRG alle'!J:J),"")</f>
        <v>7453</v>
      </c>
      <c r="J70" s="130">
        <f>IF(SUMIF('Grundlage Swiss DRG ohne Anlage'!D:D,B70,'Grundlage Swiss DRG ohne Anlage'!H:H)&gt;0,SUMIF('Grundlage Swiss DRG ohne Anlage'!D:D,B70,'Grundlage Swiss DRG ohne Anlage'!H:H),"")</f>
        <v>9804.2375260929002</v>
      </c>
      <c r="K70" s="130">
        <f>IF(SUMIF('Grundlage Swiss DRG alle'!D:D,B70,'Grundlage Swiss DRG alle'!K:K)&gt;0,SUMIF('Grundlage Swiss DRG alle'!D:D,B70,'Grundlage Swiss DRG alle'!K:K),"")</f>
        <v>10870.553404366001</v>
      </c>
      <c r="L70" s="130">
        <f>IF(SUMIF('Grundlage Swiss DRG alle'!D:D,B70,'Grundlage Swiss DRG alle'!L:L)&gt;0,SUMIF('Grundlage Swiss DRG alle'!D:D,B70,'Grundlage Swiss DRG alle'!L:L),"")</f>
        <v>10842.903766394</v>
      </c>
      <c r="M70" s="62">
        <f t="shared" si="2"/>
        <v>6057.4030000000002</v>
      </c>
      <c r="N70" s="61">
        <f t="shared" si="3"/>
        <v>6057.4030000000002</v>
      </c>
      <c r="O70" s="61">
        <f t="shared" si="4"/>
        <v>6057.4030000000002</v>
      </c>
      <c r="P70" s="40"/>
      <c r="Q70" s="40"/>
      <c r="R70" s="40"/>
      <c r="Y70" s="124">
        <f t="shared" si="5"/>
        <v>10842.903766394</v>
      </c>
      <c r="Z70" s="23" t="str">
        <f t="shared" si="6"/>
        <v>-</v>
      </c>
    </row>
    <row r="71" spans="1:26" x14ac:dyDescent="0.2">
      <c r="A71" s="20" t="s">
        <v>79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Anlage'!G:G)&gt;0,SUMIF('Grundlage Swiss DRG ohne Anlage'!D:D,B71,'Grundlage Swiss DRG ohne Anlage'!G:G),"")</f>
        <v>39770579.645473003</v>
      </c>
      <c r="F71" s="112">
        <f>IF(SUMIF('Grundlage Swiss DRG alle'!D:D,B71,'Grundlage Swiss DRG alle'!G:G)&gt;0,SUMIF('Grundlage Swiss DRG alle'!D:D,B71,'Grundlage Swiss DRG alle'!G:G),)</f>
        <v>43940706.025472999</v>
      </c>
      <c r="G71" s="112">
        <f>IF(SUMIF('Grundlage Swiss DRG alle'!D:D,B71,'Grundlage Swiss DRG alle'!H:H)&gt;0,SUMIF('Grundlage Swiss DRG alle'!D:D,B71,'Grundlage Swiss DRG alle'!H:H),)</f>
        <v>0</v>
      </c>
      <c r="H71" s="112">
        <f>IF(SUMIF('Grundlage Swiss DRG alle'!D:D,B71,'Grundlage Swiss DRG alle'!I:I)&gt;0,SUMIF('Grundlage Swiss DRG alle'!D:D,B71,'Grundlage Swiss DRG alle'!I:I),"")</f>
        <v>4159.1854000000003</v>
      </c>
      <c r="I71" s="112">
        <f>IF(SUMIF('Grundlage Swiss DRG alle'!D:D,B71,'Grundlage Swiss DRG alle'!J:J)&gt;0,SUMIF('Grundlage Swiss DRG alle'!D:D,B71,'Grundlage Swiss DRG alle'!J:J),"")</f>
        <v>5262</v>
      </c>
      <c r="J71" s="130">
        <f>IF(SUMIF('Grundlage Swiss DRG ohne Anlage'!D:D,B71,'Grundlage Swiss DRG ohne Anlage'!H:H)&gt;0,SUMIF('Grundlage Swiss DRG ohne Anlage'!D:D,B71,'Grundlage Swiss DRG ohne Anlage'!H:H),"")</f>
        <v>9562.1079179285007</v>
      </c>
      <c r="K71" s="130">
        <f>IF(SUMIF('Grundlage Swiss DRG alle'!D:D,B71,'Grundlage Swiss DRG alle'!K:K)&gt;0,SUMIF('Grundlage Swiss DRG alle'!D:D,B71,'Grundlage Swiss DRG alle'!K:K),"")</f>
        <v>10564.738476307</v>
      </c>
      <c r="L71" s="130" t="str">
        <f>IF(SUMIF('Grundlage Swiss DRG alle'!D:D,B71,'Grundlage Swiss DRG alle'!L:L)&gt;0,SUMIF('Grundlage Swiss DRG alle'!D:D,B71,'Grundlage Swiss DRG alle'!L:L),"")</f>
        <v/>
      </c>
      <c r="M71" s="62">
        <f t="shared" si="2"/>
        <v>4159.1854000000003</v>
      </c>
      <c r="N71" s="61">
        <f t="shared" si="3"/>
        <v>4159.1854000000003</v>
      </c>
      <c r="O71" s="61" t="str">
        <f t="shared" si="4"/>
        <v>-</v>
      </c>
      <c r="P71" s="40"/>
      <c r="Q71" s="40"/>
      <c r="R71" s="40"/>
      <c r="Y71" s="124" t="str">
        <f t="shared" si="5"/>
        <v/>
      </c>
      <c r="Z71" s="23" t="str">
        <f t="shared" si="6"/>
        <v>Kontrolle</v>
      </c>
    </row>
    <row r="72" spans="1:26" x14ac:dyDescent="0.2">
      <c r="A72" s="20" t="s">
        <v>90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Anlage'!G:G)&gt;0,SUMIF('Grundlage Swiss DRG ohne Anlage'!D:D,B72,'Grundlage Swiss DRG ohne Anlage'!G:G),"")</f>
        <v>158479171.12108001</v>
      </c>
      <c r="F72" s="112">
        <f>IF(SUMIF('Grundlage Swiss DRG alle'!D:D,B72,'Grundlage Swiss DRG alle'!G:G)&gt;0,SUMIF('Grundlage Swiss DRG alle'!D:D,B72,'Grundlage Swiss DRG alle'!G:G),)</f>
        <v>167808872.86107999</v>
      </c>
      <c r="G72" s="112">
        <f>IF(SUMIF('Grundlage Swiss DRG alle'!D:D,B72,'Grundlage Swiss DRG alle'!H:H)&gt;0,SUMIF('Grundlage Swiss DRG alle'!D:D,B72,'Grundlage Swiss DRG alle'!H:H),)</f>
        <v>0</v>
      </c>
      <c r="H72" s="112">
        <f>IF(SUMIF('Grundlage Swiss DRG alle'!D:D,B72,'Grundlage Swiss DRG alle'!I:I)&gt;0,SUMIF('Grundlage Swiss DRG alle'!D:D,B72,'Grundlage Swiss DRG alle'!I:I),"")</f>
        <v>15604.002500000001</v>
      </c>
      <c r="I72" s="112">
        <f>IF(SUMIF('Grundlage Swiss DRG alle'!D:D,B72,'Grundlage Swiss DRG alle'!J:J)&gt;0,SUMIF('Grundlage Swiss DRG alle'!D:D,B72,'Grundlage Swiss DRG alle'!J:J),"")</f>
        <v>19367</v>
      </c>
      <c r="J72" s="130">
        <f>IF(SUMIF('Grundlage Swiss DRG ohne Anlage'!D:D,B72,'Grundlage Swiss DRG ohne Anlage'!H:H)&gt;0,SUMIF('Grundlage Swiss DRG ohne Anlage'!D:D,B72,'Grundlage Swiss DRG ohne Anlage'!H:H),"")</f>
        <v>10156.315414655999</v>
      </c>
      <c r="K72" s="130">
        <f>IF(SUMIF('Grundlage Swiss DRG alle'!D:D,B72,'Grundlage Swiss DRG alle'!K:K)&gt;0,SUMIF('Grundlage Swiss DRG alle'!D:D,B72,'Grundlage Swiss DRG alle'!K:K),"")</f>
        <v>10754.219813864</v>
      </c>
      <c r="L72" s="130" t="str">
        <f>IF(SUMIF('Grundlage Swiss DRG alle'!D:D,B72,'Grundlage Swiss DRG alle'!L:L)&gt;0,SUMIF('Grundlage Swiss DRG alle'!D:D,B72,'Grundlage Swiss DRG alle'!L:L),"")</f>
        <v/>
      </c>
      <c r="M72" s="62">
        <f t="shared" si="2"/>
        <v>15604.002500000001</v>
      </c>
      <c r="N72" s="61">
        <f t="shared" si="3"/>
        <v>15604.002500000001</v>
      </c>
      <c r="O72" s="61" t="str">
        <f t="shared" si="4"/>
        <v>-</v>
      </c>
      <c r="P72" s="40"/>
      <c r="Q72" s="40"/>
      <c r="R72" s="40"/>
      <c r="Y72" s="124" t="str">
        <f t="shared" si="5"/>
        <v/>
      </c>
      <c r="Z72" s="23" t="str">
        <f t="shared" si="6"/>
        <v>Kontrolle</v>
      </c>
    </row>
    <row r="73" spans="1:26" x14ac:dyDescent="0.2">
      <c r="A73" s="20" t="s">
        <v>97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Anlage'!G:G)&gt;0,SUMIF('Grundlage Swiss DRG ohne Anlage'!D:D,B73,'Grundlage Swiss DRG ohne Anlage'!G:G),"")</f>
        <v>286041972.83385998</v>
      </c>
      <c r="F73" s="112">
        <f>IF(SUMIF('Grundlage Swiss DRG alle'!D:D,B73,'Grundlage Swiss DRG alle'!G:G)&gt;0,SUMIF('Grundlage Swiss DRG alle'!D:D,B73,'Grundlage Swiss DRG alle'!G:G),)</f>
        <v>312744136.58385998</v>
      </c>
      <c r="G73" s="112">
        <f>IF(SUMIF('Grundlage Swiss DRG alle'!D:D,B73,'Grundlage Swiss DRG alle'!H:H)&gt;0,SUMIF('Grundlage Swiss DRG alle'!D:D,B73,'Grundlage Swiss DRG alle'!H:H),)</f>
        <v>298159992.69385999</v>
      </c>
      <c r="H73" s="112">
        <f>IF(SUMIF('Grundlage Swiss DRG alle'!D:D,B73,'Grundlage Swiss DRG alle'!I:I)&gt;0,SUMIF('Grundlage Swiss DRG alle'!D:D,B73,'Grundlage Swiss DRG alle'!I:I),"")</f>
        <v>31835.042399999998</v>
      </c>
      <c r="I73" s="112">
        <f>IF(SUMIF('Grundlage Swiss DRG alle'!D:D,B73,'Grundlage Swiss DRG alle'!J:J)&gt;0,SUMIF('Grundlage Swiss DRG alle'!D:D,B73,'Grundlage Swiss DRG alle'!J:J),"")</f>
        <v>32904</v>
      </c>
      <c r="J73" s="130">
        <f>IF(SUMIF('Grundlage Swiss DRG ohne Anlage'!D:D,B73,'Grundlage Swiss DRG ohne Anlage'!H:H)&gt;0,SUMIF('Grundlage Swiss DRG ohne Anlage'!D:D,B73,'Grundlage Swiss DRG ohne Anlage'!H:H),"")</f>
        <v>8985.1293188118998</v>
      </c>
      <c r="K73" s="130">
        <f>IF(SUMIF('Grundlage Swiss DRG alle'!D:D,B73,'Grundlage Swiss DRG alle'!K:K)&gt;0,SUMIF('Grundlage Swiss DRG alle'!D:D,B73,'Grundlage Swiss DRG alle'!K:K),"")</f>
        <v>9823.8957138583992</v>
      </c>
      <c r="L73" s="130">
        <f>IF(SUMIF('Grundlage Swiss DRG alle'!D:D,B73,'Grundlage Swiss DRG alle'!L:L)&gt;0,SUMIF('Grundlage Swiss DRG alle'!D:D,B73,'Grundlage Swiss DRG alle'!L:L),"")</f>
        <v>9365.7796634145998</v>
      </c>
      <c r="M73" s="62">
        <f t="shared" si="2"/>
        <v>31835.042399999998</v>
      </c>
      <c r="N73" s="61">
        <f t="shared" si="3"/>
        <v>31835.042399999998</v>
      </c>
      <c r="O73" s="61">
        <f t="shared" si="4"/>
        <v>31835.042399999998</v>
      </c>
      <c r="P73" s="40"/>
      <c r="Q73" s="40"/>
      <c r="R73" s="40"/>
      <c r="Y73" s="124">
        <f t="shared" si="5"/>
        <v>9365.7796634145998</v>
      </c>
      <c r="Z73" s="23" t="str">
        <f t="shared" si="6"/>
        <v>-</v>
      </c>
    </row>
    <row r="74" spans="1:26" x14ac:dyDescent="0.2">
      <c r="A74" s="20" t="s">
        <v>296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Anlage'!G:G)&gt;0,SUMIF('Grundlage Swiss DRG ohne Anlage'!D:D,B74,'Grundlage Swiss DRG ohne Anlage'!G:G),"")</f>
        <v>73840225.619176</v>
      </c>
      <c r="F74" s="112">
        <f>IF(SUMIF('Grundlage Swiss DRG alle'!D:D,B74,'Grundlage Swiss DRG alle'!G:G)&gt;0,SUMIF('Grundlage Swiss DRG alle'!D:D,B74,'Grundlage Swiss DRG alle'!G:G),)</f>
        <v>84565621.429176003</v>
      </c>
      <c r="G74" s="112">
        <f>IF(SUMIF('Grundlage Swiss DRG alle'!D:D,B74,'Grundlage Swiss DRG alle'!H:H)&gt;0,SUMIF('Grundlage Swiss DRG alle'!D:D,B74,'Grundlage Swiss DRG alle'!H:H),)</f>
        <v>0</v>
      </c>
      <c r="H74" s="112">
        <f>IF(SUMIF('Grundlage Swiss DRG alle'!D:D,B74,'Grundlage Swiss DRG alle'!I:I)&gt;0,SUMIF('Grundlage Swiss DRG alle'!D:D,B74,'Grundlage Swiss DRG alle'!I:I),"")</f>
        <v>8395</v>
      </c>
      <c r="I74" s="112">
        <f>IF(SUMIF('Grundlage Swiss DRG alle'!D:D,B74,'Grundlage Swiss DRG alle'!J:J)&gt;0,SUMIF('Grundlage Swiss DRG alle'!D:D,B74,'Grundlage Swiss DRG alle'!J:J),"")</f>
        <v>10095</v>
      </c>
      <c r="J74" s="130">
        <f>IF(SUMIF('Grundlage Swiss DRG ohne Anlage'!D:D,B74,'Grundlage Swiss DRG ohne Anlage'!H:H)&gt;0,SUMIF('Grundlage Swiss DRG ohne Anlage'!D:D,B74,'Grundlage Swiss DRG ohne Anlage'!H:H),"")</f>
        <v>8795.7386085974995</v>
      </c>
      <c r="K74" s="130">
        <f>IF(SUMIF('Grundlage Swiss DRG alle'!D:D,B74,'Grundlage Swiss DRG alle'!K:K)&gt;0,SUMIF('Grundlage Swiss DRG alle'!D:D,B74,'Grundlage Swiss DRG alle'!K:K),"")</f>
        <v>10073.331915328001</v>
      </c>
      <c r="L74" s="130" t="str">
        <f>IF(SUMIF('Grundlage Swiss DRG alle'!D:D,B74,'Grundlage Swiss DRG alle'!L:L)&gt;0,SUMIF('Grundlage Swiss DRG alle'!D:D,B74,'Grundlage Swiss DRG alle'!L:L),"")</f>
        <v/>
      </c>
      <c r="M74" s="62">
        <f t="shared" si="2"/>
        <v>8395</v>
      </c>
      <c r="N74" s="61">
        <f t="shared" si="3"/>
        <v>8395</v>
      </c>
      <c r="O74" s="61" t="str">
        <f t="shared" si="4"/>
        <v>-</v>
      </c>
      <c r="P74" s="40"/>
      <c r="Q74" s="40"/>
      <c r="R74" s="40"/>
      <c r="Y74" s="124" t="str">
        <f t="shared" si="5"/>
        <v/>
      </c>
      <c r="Z74" s="23" t="str">
        <f t="shared" si="6"/>
        <v>Kontrolle</v>
      </c>
    </row>
    <row r="75" spans="1:26" x14ac:dyDescent="0.2">
      <c r="A75" s="20" t="s">
        <v>158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Anlage'!G:G)&gt;0,SUMIF('Grundlage Swiss DRG ohne Anlage'!D:D,B75,'Grundlage Swiss DRG ohne Anlage'!G:G),"")</f>
        <v>235575633.25762999</v>
      </c>
      <c r="F75" s="112">
        <f>IF(SUMIF('Grundlage Swiss DRG alle'!D:D,B75,'Grundlage Swiss DRG alle'!G:G)&gt;0,SUMIF('Grundlage Swiss DRG alle'!D:D,B75,'Grundlage Swiss DRG alle'!G:G),)</f>
        <v>260224340.25762999</v>
      </c>
      <c r="G75" s="112">
        <f>IF(SUMIF('Grundlage Swiss DRG alle'!D:D,B75,'Grundlage Swiss DRG alle'!H:H)&gt;0,SUMIF('Grundlage Swiss DRG alle'!D:D,B75,'Grundlage Swiss DRG alle'!H:H),)</f>
        <v>255699894.25762999</v>
      </c>
      <c r="H75" s="112">
        <f>IF(SUMIF('Grundlage Swiss DRG alle'!D:D,B75,'Grundlage Swiss DRG alle'!I:I)&gt;0,SUMIF('Grundlage Swiss DRG alle'!D:D,B75,'Grundlage Swiss DRG alle'!I:I),"")</f>
        <v>25495</v>
      </c>
      <c r="I75" s="112">
        <f>IF(SUMIF('Grundlage Swiss DRG alle'!D:D,B75,'Grundlage Swiss DRG alle'!J:J)&gt;0,SUMIF('Grundlage Swiss DRG alle'!D:D,B75,'Grundlage Swiss DRG alle'!J:J),"")</f>
        <v>24874</v>
      </c>
      <c r="J75" s="130">
        <f>IF(SUMIF('Grundlage Swiss DRG ohne Anlage'!D:D,B75,'Grundlage Swiss DRG ohne Anlage'!H:H)&gt;0,SUMIF('Grundlage Swiss DRG ohne Anlage'!D:D,B75,'Grundlage Swiss DRG ohne Anlage'!H:H),"")</f>
        <v>9240.0719065553003</v>
      </c>
      <c r="K75" s="130">
        <f>IF(SUMIF('Grundlage Swiss DRG alle'!D:D,B75,'Grundlage Swiss DRG alle'!K:K)&gt;0,SUMIF('Grundlage Swiss DRG alle'!D:D,B75,'Grundlage Swiss DRG alle'!K:K),"")</f>
        <v>10206.877437051</v>
      </c>
      <c r="L75" s="130">
        <f>IF(SUMIF('Grundlage Swiss DRG alle'!D:D,B75,'Grundlage Swiss DRG alle'!L:L)&gt;0,SUMIF('Grundlage Swiss DRG alle'!D:D,B75,'Grundlage Swiss DRG alle'!L:L),"")</f>
        <v>10029.413385276999</v>
      </c>
      <c r="M75" s="62">
        <f t="shared" si="2"/>
        <v>25495</v>
      </c>
      <c r="N75" s="61">
        <f t="shared" si="3"/>
        <v>25495</v>
      </c>
      <c r="O75" s="61">
        <f t="shared" si="4"/>
        <v>25495</v>
      </c>
      <c r="P75" s="40"/>
      <c r="Q75" s="40"/>
      <c r="R75" s="40"/>
      <c r="Y75" s="124">
        <f t="shared" si="5"/>
        <v>10029.413385276999</v>
      </c>
      <c r="Z75" s="23" t="str">
        <f t="shared" si="6"/>
        <v>-</v>
      </c>
    </row>
    <row r="76" spans="1:26" x14ac:dyDescent="0.2">
      <c r="A76" s="20" t="s">
        <v>76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Anlage'!G:G)&gt;0,SUMIF('Grundlage Swiss DRG ohne Anlage'!D:D,B76,'Grundlage Swiss DRG ohne Anlage'!G:G),"")</f>
        <v>241015856.78424999</v>
      </c>
      <c r="F76" s="112">
        <f>IF(SUMIF('Grundlage Swiss DRG alle'!D:D,B76,'Grundlage Swiss DRG alle'!G:G)&gt;0,SUMIF('Grundlage Swiss DRG alle'!D:D,B76,'Grundlage Swiss DRG alle'!G:G),)</f>
        <v>269202597.63226002</v>
      </c>
      <c r="G76" s="112">
        <f>IF(SUMIF('Grundlage Swiss DRG alle'!D:D,B76,'Grundlage Swiss DRG alle'!H:H)&gt;0,SUMIF('Grundlage Swiss DRG alle'!D:D,B76,'Grundlage Swiss DRG alle'!H:H),)</f>
        <v>264594178.78424999</v>
      </c>
      <c r="H76" s="112">
        <f>IF(SUMIF('Grundlage Swiss DRG alle'!D:D,B76,'Grundlage Swiss DRG alle'!I:I)&gt;0,SUMIF('Grundlage Swiss DRG alle'!D:D,B76,'Grundlage Swiss DRG alle'!I:I),"")</f>
        <v>25175</v>
      </c>
      <c r="I76" s="112">
        <f>IF(SUMIF('Grundlage Swiss DRG alle'!D:D,B76,'Grundlage Swiss DRG alle'!J:J)&gt;0,SUMIF('Grundlage Swiss DRG alle'!D:D,B76,'Grundlage Swiss DRG alle'!J:J),"")</f>
        <v>18128</v>
      </c>
      <c r="J76" s="130">
        <f>IF(SUMIF('Grundlage Swiss DRG ohne Anlage'!D:D,B76,'Grundlage Swiss DRG ohne Anlage'!H:H)&gt;0,SUMIF('Grundlage Swiss DRG ohne Anlage'!D:D,B76,'Grundlage Swiss DRG ohne Anlage'!H:H),"")</f>
        <v>9573.6189387983995</v>
      </c>
      <c r="K76" s="130">
        <f>IF(SUMIF('Grundlage Swiss DRG alle'!D:D,B76,'Grundlage Swiss DRG alle'!K:K)&gt;0,SUMIF('Grundlage Swiss DRG alle'!D:D,B76,'Grundlage Swiss DRG alle'!K:K),"")</f>
        <v>10693.25114726</v>
      </c>
      <c r="L76" s="130">
        <f>IF(SUMIF('Grundlage Swiss DRG alle'!D:D,B76,'Grundlage Swiss DRG alle'!L:L)&gt;0,SUMIF('Grundlage Swiss DRG alle'!D:D,B76,'Grundlage Swiss DRG alle'!L:L),"")</f>
        <v>10510.195780904</v>
      </c>
      <c r="M76" s="62">
        <f t="shared" si="2"/>
        <v>25175</v>
      </c>
      <c r="N76" s="61">
        <f t="shared" si="3"/>
        <v>25175</v>
      </c>
      <c r="O76" s="61">
        <f t="shared" si="4"/>
        <v>25175</v>
      </c>
      <c r="P76" s="40"/>
      <c r="Q76" s="40"/>
      <c r="R76" s="40"/>
      <c r="Y76" s="124">
        <f t="shared" ref="Y76:Y87" si="7">L76</f>
        <v>10510.195780904</v>
      </c>
      <c r="Z76" s="23" t="str">
        <f t="shared" ref="Z76:Z87" si="8">IF(L76&gt;0,IF(K76&gt;L76,"-",IF(K76=L76,"gleich","Kontrolle")),"")</f>
        <v>-</v>
      </c>
    </row>
    <row r="77" spans="1:26" x14ac:dyDescent="0.2">
      <c r="A77" s="20" t="s">
        <v>223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Anlage'!G:G)&gt;0,SUMIF('Grundlage Swiss DRG ohne Anlage'!D:D,B77,'Grundlage Swiss DRG ohne Anlage'!G:G),"")</f>
        <v>92018254.426499993</v>
      </c>
      <c r="F77" s="112">
        <f>IF(SUMIF('Grundlage Swiss DRG alle'!D:D,B77,'Grundlage Swiss DRG alle'!G:G)&gt;0,SUMIF('Grundlage Swiss DRG alle'!D:D,B77,'Grundlage Swiss DRG alle'!G:G),)</f>
        <v>0</v>
      </c>
      <c r="G77" s="112">
        <f>IF(SUMIF('Grundlage Swiss DRG alle'!D:D,B77,'Grundlage Swiss DRG alle'!H:H)&gt;0,SUMIF('Grundlage Swiss DRG alle'!D:D,B77,'Grundlage Swiss DRG alle'!H:H),)</f>
        <v>99631668.776500002</v>
      </c>
      <c r="H77" s="112">
        <f>IF(SUMIF('Grundlage Swiss DRG alle'!D:D,B77,'Grundlage Swiss DRG alle'!I:I)&gt;0,SUMIF('Grundlage Swiss DRG alle'!D:D,B77,'Grundlage Swiss DRG alle'!I:I),"")</f>
        <v>9901.2180000000008</v>
      </c>
      <c r="I77" s="112">
        <f>IF(SUMIF('Grundlage Swiss DRG alle'!D:D,B77,'Grundlage Swiss DRG alle'!J:J)&gt;0,SUMIF('Grundlage Swiss DRG alle'!D:D,B77,'Grundlage Swiss DRG alle'!J:J),"")</f>
        <v>11634</v>
      </c>
      <c r="J77" s="130">
        <f>IF(SUMIF('Grundlage Swiss DRG ohne Anlage'!D:D,B77,'Grundlage Swiss DRG ohne Anlage'!H:H)&gt;0,SUMIF('Grundlage Swiss DRG ohne Anlage'!D:D,B77,'Grundlage Swiss DRG ohne Anlage'!H:H),"")</f>
        <v>9293.6297763062994</v>
      </c>
      <c r="K77" s="130" t="str">
        <f>IF(SUMIF('Grundlage Swiss DRG alle'!D:D,B77,'Grundlage Swiss DRG alle'!K:K)&gt;0,SUMIF('Grundlage Swiss DRG alle'!D:D,B77,'Grundlage Swiss DRG alle'!K:K),"")</f>
        <v/>
      </c>
      <c r="L77" s="130">
        <f>IF(SUMIF('Grundlage Swiss DRG alle'!D:D,B77,'Grundlage Swiss DRG alle'!L:L)&gt;0,SUMIF('Grundlage Swiss DRG alle'!D:D,B77,'Grundlage Swiss DRG alle'!L:L),"")</f>
        <v>10062.566926261001</v>
      </c>
      <c r="M77" s="62">
        <f t="shared" ref="M77:M87" si="9">H77</f>
        <v>9901.2180000000008</v>
      </c>
      <c r="N77" s="61" t="str">
        <f t="shared" ref="N77:N87" si="10">IF(F77&gt;0,H77,"-")</f>
        <v>-</v>
      </c>
      <c r="O77" s="61">
        <f t="shared" ref="O77:O87" si="11">IF(G77&gt;0,H77,"-")</f>
        <v>9901.2180000000008</v>
      </c>
      <c r="P77" s="40"/>
      <c r="Q77" s="40"/>
      <c r="R77" s="40"/>
      <c r="Y77" s="124">
        <f t="shared" si="7"/>
        <v>10062.566926261001</v>
      </c>
      <c r="Z77" s="23" t="str">
        <f t="shared" si="8"/>
        <v>-</v>
      </c>
    </row>
    <row r="78" spans="1:26" x14ac:dyDescent="0.2">
      <c r="A78" s="20" t="s">
        <v>217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Anlage'!G:G)&gt;0,SUMIF('Grundlage Swiss DRG ohne Anlage'!D:D,B78,'Grundlage Swiss DRG ohne Anlage'!G:G),"")</f>
        <v>78988031.393395007</v>
      </c>
      <c r="F78" s="112">
        <f>IF(SUMIF('Grundlage Swiss DRG alle'!D:D,B78,'Grundlage Swiss DRG alle'!G:G)&gt;0,SUMIF('Grundlage Swiss DRG alle'!D:D,B78,'Grundlage Swiss DRG alle'!G:G),)</f>
        <v>0</v>
      </c>
      <c r="G78" s="112">
        <f>IF(SUMIF('Grundlage Swiss DRG alle'!D:D,B78,'Grundlage Swiss DRG alle'!H:H)&gt;0,SUMIF('Grundlage Swiss DRG alle'!D:D,B78,'Grundlage Swiss DRG alle'!H:H),)</f>
        <v>88083217.393395007</v>
      </c>
      <c r="H78" s="112">
        <f>IF(SUMIF('Grundlage Swiss DRG alle'!D:D,B78,'Grundlage Swiss DRG alle'!I:I)&gt;0,SUMIF('Grundlage Swiss DRG alle'!D:D,B78,'Grundlage Swiss DRG alle'!I:I),"")</f>
        <v>8694.82</v>
      </c>
      <c r="I78" s="112">
        <f>IF(SUMIF('Grundlage Swiss DRG alle'!D:D,B78,'Grundlage Swiss DRG alle'!J:J)&gt;0,SUMIF('Grundlage Swiss DRG alle'!D:D,B78,'Grundlage Swiss DRG alle'!J:J),"")</f>
        <v>10252</v>
      </c>
      <c r="J78" s="130">
        <f>IF(SUMIF('Grundlage Swiss DRG ohne Anlage'!D:D,B78,'Grundlage Swiss DRG ohne Anlage'!H:H)&gt;0,SUMIF('Grundlage Swiss DRG ohne Anlage'!D:D,B78,'Grundlage Swiss DRG ohne Anlage'!H:H),"")</f>
        <v>9084.4929962201004</v>
      </c>
      <c r="K78" s="130" t="str">
        <f>IF(SUMIF('Grundlage Swiss DRG alle'!D:D,B78,'Grundlage Swiss DRG alle'!K:K)&gt;0,SUMIF('Grundlage Swiss DRG alle'!D:D,B78,'Grundlage Swiss DRG alle'!K:K),"")</f>
        <v/>
      </c>
      <c r="L78" s="130">
        <f>IF(SUMIF('Grundlage Swiss DRG alle'!D:D,B78,'Grundlage Swiss DRG alle'!L:L)&gt;0,SUMIF('Grundlage Swiss DRG alle'!D:D,B78,'Grundlage Swiss DRG alle'!L:L),"")</f>
        <v>10130.539492870001</v>
      </c>
      <c r="M78" s="62">
        <f t="shared" si="9"/>
        <v>8694.82</v>
      </c>
      <c r="N78" s="61" t="str">
        <f t="shared" si="10"/>
        <v>-</v>
      </c>
      <c r="O78" s="61">
        <f t="shared" si="11"/>
        <v>8694.82</v>
      </c>
      <c r="P78" s="40"/>
      <c r="Q78" s="40"/>
      <c r="R78" s="40"/>
      <c r="Y78" s="124">
        <f t="shared" si="7"/>
        <v>10130.539492870001</v>
      </c>
      <c r="Z78" s="23" t="str">
        <f t="shared" si="8"/>
        <v>-</v>
      </c>
    </row>
    <row r="79" spans="1:26" x14ac:dyDescent="0.2">
      <c r="A79" s="20" t="s">
        <v>161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Anlage'!G:G)&gt;0,SUMIF('Grundlage Swiss DRG ohne Anlage'!D:D,B79,'Grundlage Swiss DRG ohne Anlage'!G:G),"")</f>
        <v>80298139.964604005</v>
      </c>
      <c r="F79" s="112">
        <f>IF(SUMIF('Grundlage Swiss DRG alle'!D:D,B79,'Grundlage Swiss DRG alle'!G:G)&gt;0,SUMIF('Grundlage Swiss DRG alle'!D:D,B79,'Grundlage Swiss DRG alle'!G:G),)</f>
        <v>87168221.540068999</v>
      </c>
      <c r="G79" s="112">
        <f>IF(SUMIF('Grundlage Swiss DRG alle'!D:D,B79,'Grundlage Swiss DRG alle'!H:H)&gt;0,SUMIF('Grundlage Swiss DRG alle'!D:D,B79,'Grundlage Swiss DRG alle'!H:H),)</f>
        <v>86273178.414603993</v>
      </c>
      <c r="H79" s="112">
        <f>IF(SUMIF('Grundlage Swiss DRG alle'!D:D,B79,'Grundlage Swiss DRG alle'!I:I)&gt;0,SUMIF('Grundlage Swiss DRG alle'!D:D,B79,'Grundlage Swiss DRG alle'!I:I),"")</f>
        <v>9062.9</v>
      </c>
      <c r="I79" s="112">
        <f>IF(SUMIF('Grundlage Swiss DRG alle'!D:D,B79,'Grundlage Swiss DRG alle'!J:J)&gt;0,SUMIF('Grundlage Swiss DRG alle'!D:D,B79,'Grundlage Swiss DRG alle'!J:J),"")</f>
        <v>10426</v>
      </c>
      <c r="J79" s="130">
        <f>IF(SUMIF('Grundlage Swiss DRG ohne Anlage'!D:D,B79,'Grundlage Swiss DRG ohne Anlage'!H:H)&gt;0,SUMIF('Grundlage Swiss DRG ohne Anlage'!D:D,B79,'Grundlage Swiss DRG ohne Anlage'!H:H),"")</f>
        <v>8860.0933436983996</v>
      </c>
      <c r="K79" s="130">
        <f>IF(SUMIF('Grundlage Swiss DRG alle'!D:D,B79,'Grundlage Swiss DRG alle'!K:K)&gt;0,SUMIF('Grundlage Swiss DRG alle'!D:D,B79,'Grundlage Swiss DRG alle'!K:K),"")</f>
        <v>9618.1378521299994</v>
      </c>
      <c r="L79" s="130">
        <f>IF(SUMIF('Grundlage Swiss DRG alle'!D:D,B79,'Grundlage Swiss DRG alle'!L:L)&gt;0,SUMIF('Grundlage Swiss DRG alle'!D:D,B79,'Grundlage Swiss DRG alle'!L:L),"")</f>
        <v>9519.3788317872004</v>
      </c>
      <c r="M79" s="62">
        <f t="shared" si="9"/>
        <v>9062.9</v>
      </c>
      <c r="N79" s="61">
        <f t="shared" si="10"/>
        <v>9062.9</v>
      </c>
      <c r="O79" s="61">
        <f t="shared" si="11"/>
        <v>9062.9</v>
      </c>
      <c r="P79" s="40"/>
      <c r="Q79" s="40"/>
      <c r="R79" s="40"/>
      <c r="Y79" s="124">
        <f t="shared" si="7"/>
        <v>9519.3788317872004</v>
      </c>
      <c r="Z79" s="23" t="str">
        <f t="shared" si="8"/>
        <v>-</v>
      </c>
    </row>
    <row r="80" spans="1:26" x14ac:dyDescent="0.2">
      <c r="A80" s="20" t="s">
        <v>233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Anlage'!G:G)&gt;0,SUMIF('Grundlage Swiss DRG ohne Anlage'!D:D,B80,'Grundlage Swiss DRG ohne Anlage'!G:G),"")</f>
        <v>60733872.700617</v>
      </c>
      <c r="F80" s="112">
        <f>IF(SUMIF('Grundlage Swiss DRG alle'!D:D,B80,'Grundlage Swiss DRG alle'!G:G)&gt;0,SUMIF('Grundlage Swiss DRG alle'!D:D,B80,'Grundlage Swiss DRG alle'!G:G),)</f>
        <v>73166749.700617</v>
      </c>
      <c r="G80" s="112">
        <f>IF(SUMIF('Grundlage Swiss DRG alle'!D:D,B80,'Grundlage Swiss DRG alle'!H:H)&gt;0,SUMIF('Grundlage Swiss DRG alle'!D:D,B80,'Grundlage Swiss DRG alle'!H:H),)</f>
        <v>69832859.729983002</v>
      </c>
      <c r="H80" s="112">
        <f>IF(SUMIF('Grundlage Swiss DRG alle'!D:D,B80,'Grundlage Swiss DRG alle'!I:I)&gt;0,SUMIF('Grundlage Swiss DRG alle'!D:D,B80,'Grundlage Swiss DRG alle'!I:I),"")</f>
        <v>5942.8206</v>
      </c>
      <c r="I80" s="112">
        <f>IF(SUMIF('Grundlage Swiss DRG alle'!D:D,B80,'Grundlage Swiss DRG alle'!J:J)&gt;0,SUMIF('Grundlage Swiss DRG alle'!D:D,B80,'Grundlage Swiss DRG alle'!J:J),"")</f>
        <v>7202</v>
      </c>
      <c r="J80" s="130">
        <f>IF(SUMIF('Grundlage Swiss DRG ohne Anlage'!D:D,B80,'Grundlage Swiss DRG ohne Anlage'!H:H)&gt;0,SUMIF('Grundlage Swiss DRG ohne Anlage'!D:D,B80,'Grundlage Swiss DRG ohne Anlage'!H:H),"")</f>
        <v>10219.704882328</v>
      </c>
      <c r="K80" s="130">
        <f>IF(SUMIF('Grundlage Swiss DRG alle'!D:D,B80,'Grundlage Swiss DRG alle'!K:K)&gt;0,SUMIF('Grundlage Swiss DRG alle'!D:D,B80,'Grundlage Swiss DRG alle'!K:K),"")</f>
        <v>12311.788395668</v>
      </c>
      <c r="L80" s="130">
        <f>IF(SUMIF('Grundlage Swiss DRG alle'!D:D,B80,'Grundlage Swiss DRG alle'!L:L)&gt;0,SUMIF('Grundlage Swiss DRG alle'!D:D,B80,'Grundlage Swiss DRG alle'!L:L),"")</f>
        <v>11750.793845263001</v>
      </c>
      <c r="M80" s="62">
        <f t="shared" si="9"/>
        <v>5942.8206</v>
      </c>
      <c r="N80" s="61">
        <f t="shared" si="10"/>
        <v>5942.8206</v>
      </c>
      <c r="O80" s="61">
        <f t="shared" si="11"/>
        <v>5942.8206</v>
      </c>
      <c r="P80" s="40"/>
      <c r="Q80" s="40"/>
      <c r="R80" s="40"/>
      <c r="Y80" s="124">
        <f t="shared" si="7"/>
        <v>11750.793845263001</v>
      </c>
      <c r="Z80" s="23" t="str">
        <f t="shared" si="8"/>
        <v>-</v>
      </c>
    </row>
    <row r="81" spans="1:26" ht="11.25" customHeight="1" x14ac:dyDescent="0.2">
      <c r="A81" s="21" t="s">
        <v>246</v>
      </c>
      <c r="B81" s="21" t="s">
        <v>247</v>
      </c>
      <c r="C81" s="21" t="s">
        <v>70</v>
      </c>
      <c r="D81" s="21" t="s">
        <v>45</v>
      </c>
      <c r="E81" s="112">
        <v>87407012</v>
      </c>
      <c r="F81" s="112">
        <f>IF(SUMIF('Grundlage Swiss DRG alle'!D:D,B81,'Grundlage Swiss DRG alle'!G:G)&gt;0,SUMIF('Grundlage Swiss DRG alle'!D:D,B81,'Grundlage Swiss DRG alle'!G:G),)</f>
        <v>0</v>
      </c>
      <c r="G81" s="112">
        <v>93236305</v>
      </c>
      <c r="H81" s="112">
        <v>9229</v>
      </c>
      <c r="I81" s="112">
        <v>10020</v>
      </c>
      <c r="J81" s="130">
        <v>9471</v>
      </c>
      <c r="K81" s="130" t="str">
        <f>IF(SUMIF('Grundlage Swiss DRG alle'!D:D,B81,'Grundlage Swiss DRG alle'!K:K)&gt;0,SUMIF('Grundlage Swiss DRG alle'!D:D,B81,'Grundlage Swiss DRG alle'!K:K),"")</f>
        <v/>
      </c>
      <c r="L81" s="130">
        <v>10103</v>
      </c>
      <c r="M81" s="62">
        <f t="shared" si="9"/>
        <v>9229</v>
      </c>
      <c r="N81" s="61" t="str">
        <f t="shared" si="10"/>
        <v>-</v>
      </c>
      <c r="O81" s="61">
        <f t="shared" si="11"/>
        <v>9229</v>
      </c>
      <c r="P81" s="40"/>
      <c r="Q81" s="40"/>
      <c r="R81" s="40"/>
      <c r="Y81" s="124">
        <f t="shared" si="7"/>
        <v>10103</v>
      </c>
      <c r="Z81" s="23" t="str">
        <f t="shared" si="8"/>
        <v>-</v>
      </c>
    </row>
    <row r="82" spans="1:26" x14ac:dyDescent="0.2">
      <c r="A82" s="20" t="s">
        <v>68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Anlage'!G:G)&gt;0,SUMIF('Grundlage Swiss DRG ohne Anlage'!D:D,B82,'Grundlage Swiss DRG ohne Anlage'!G:G),"")</f>
        <v>73467117.426704004</v>
      </c>
      <c r="F82" s="112">
        <f>IF(SUMIF('Grundlage Swiss DRG alle'!D:D,B82,'Grundlage Swiss DRG alle'!G:G)&gt;0,SUMIF('Grundlage Swiss DRG alle'!D:D,B82,'Grundlage Swiss DRG alle'!G:G),)</f>
        <v>84505180.426704004</v>
      </c>
      <c r="G82" s="112">
        <f>IF(SUMIF('Grundlage Swiss DRG alle'!D:D,B82,'Grundlage Swiss DRG alle'!H:H)&gt;0,SUMIF('Grundlage Swiss DRG alle'!D:D,B82,'Grundlage Swiss DRG alle'!H:H),)</f>
        <v>78985397.426704004</v>
      </c>
      <c r="H82" s="112">
        <f>IF(SUMIF('Grundlage Swiss DRG alle'!D:D,B82,'Grundlage Swiss DRG alle'!I:I)&gt;0,SUMIF('Grundlage Swiss DRG alle'!D:D,B82,'Grundlage Swiss DRG alle'!I:I),"")</f>
        <v>8151.3598000000002</v>
      </c>
      <c r="I82" s="112">
        <f>IF(SUMIF('Grundlage Swiss DRG alle'!D:D,B82,'Grundlage Swiss DRG alle'!J:J)&gt;0,SUMIF('Grundlage Swiss DRG alle'!D:D,B82,'Grundlage Swiss DRG alle'!J:J),"")</f>
        <v>10134</v>
      </c>
      <c r="J82" s="130">
        <f>IF(SUMIF('Grundlage Swiss DRG ohne Anlage'!D:D,B82,'Grundlage Swiss DRG ohne Anlage'!H:H)&gt;0,SUMIF('Grundlage Swiss DRG ohne Anlage'!D:D,B82,'Grundlage Swiss DRG ohne Anlage'!H:H),"")</f>
        <v>9012.8664700462996</v>
      </c>
      <c r="K82" s="130">
        <f>IF(SUMIF('Grundlage Swiss DRG alle'!D:D,B82,'Grundlage Swiss DRG alle'!K:K)&gt;0,SUMIF('Grundlage Swiss DRG alle'!D:D,B82,'Grundlage Swiss DRG alle'!K:K),"")</f>
        <v>10367.004095034999</v>
      </c>
      <c r="L82" s="130">
        <f>IF(SUMIF('Grundlage Swiss DRG alle'!D:D,B82,'Grundlage Swiss DRG alle'!L:L)&gt;0,SUMIF('Grundlage Swiss DRG alle'!D:D,B82,'Grundlage Swiss DRG alle'!L:L),"")</f>
        <v>9689.8430893338009</v>
      </c>
      <c r="M82" s="62">
        <f t="shared" si="9"/>
        <v>8151.3598000000002</v>
      </c>
      <c r="N82" s="61">
        <f t="shared" si="10"/>
        <v>8151.3598000000002</v>
      </c>
      <c r="O82" s="61">
        <f t="shared" si="11"/>
        <v>8151.3598000000002</v>
      </c>
      <c r="P82" s="40"/>
      <c r="Q82" s="40"/>
      <c r="R82" s="40"/>
      <c r="Y82" s="124">
        <f t="shared" si="7"/>
        <v>9689.8430893338009</v>
      </c>
      <c r="Z82" s="23" t="str">
        <f t="shared" si="8"/>
        <v>-</v>
      </c>
    </row>
    <row r="83" spans="1:26" x14ac:dyDescent="0.2">
      <c r="A83" s="20" t="s">
        <v>278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Anlage'!G:G)&gt;0,SUMIF('Grundlage Swiss DRG ohne Anlage'!D:D,B83,'Grundlage Swiss DRG ohne Anlage'!G:G),"")</f>
        <v>78505583.569178998</v>
      </c>
      <c r="F83" s="112">
        <f>IF(SUMIF('Grundlage Swiss DRG alle'!D:D,B83,'Grundlage Swiss DRG alle'!G:G)&gt;0,SUMIF('Grundlage Swiss DRG alle'!D:D,B83,'Grundlage Swiss DRG alle'!G:G),)</f>
        <v>87345889.569178998</v>
      </c>
      <c r="G83" s="112">
        <f>IF(SUMIF('Grundlage Swiss DRG alle'!D:D,B83,'Grundlage Swiss DRG alle'!H:H)&gt;0,SUMIF('Grundlage Swiss DRG alle'!D:D,B83,'Grundlage Swiss DRG alle'!H:H),)</f>
        <v>86449165.569178998</v>
      </c>
      <c r="H83" s="112">
        <f>IF(SUMIF('Grundlage Swiss DRG alle'!D:D,B83,'Grundlage Swiss DRG alle'!I:I)&gt;0,SUMIF('Grundlage Swiss DRG alle'!D:D,B83,'Grundlage Swiss DRG alle'!I:I),"")</f>
        <v>8117.665</v>
      </c>
      <c r="I83" s="112">
        <f>IF(SUMIF('Grundlage Swiss DRG alle'!D:D,B83,'Grundlage Swiss DRG alle'!J:J)&gt;0,SUMIF('Grundlage Swiss DRG alle'!D:D,B83,'Grundlage Swiss DRG alle'!J:J),"")</f>
        <v>9731</v>
      </c>
      <c r="J83" s="130">
        <f>IF(SUMIF('Grundlage Swiss DRG ohne Anlage'!D:D,B83,'Grundlage Swiss DRG ohne Anlage'!H:H)&gt;0,SUMIF('Grundlage Swiss DRG ohne Anlage'!D:D,B83,'Grundlage Swiss DRG ohne Anlage'!H:H),"")</f>
        <v>9670.9563118431997</v>
      </c>
      <c r="K83" s="130">
        <f>IF(SUMIF('Grundlage Swiss DRG alle'!D:D,B83,'Grundlage Swiss DRG alle'!K:K)&gt;0,SUMIF('Grundlage Swiss DRG alle'!D:D,B83,'Grundlage Swiss DRG alle'!K:K),"")</f>
        <v>10759.977107848001</v>
      </c>
      <c r="L83" s="130">
        <f>IF(SUMIF('Grundlage Swiss DRG alle'!D:D,B83,'Grundlage Swiss DRG alle'!L:L)&gt;0,SUMIF('Grundlage Swiss DRG alle'!D:D,B83,'Grundlage Swiss DRG alle'!L:L),"")</f>
        <v>10649.511351993</v>
      </c>
      <c r="M83" s="62">
        <f t="shared" si="9"/>
        <v>8117.665</v>
      </c>
      <c r="N83" s="61">
        <f t="shared" si="10"/>
        <v>8117.665</v>
      </c>
      <c r="O83" s="61">
        <f t="shared" si="11"/>
        <v>8117.665</v>
      </c>
      <c r="P83" s="40"/>
      <c r="Q83" s="40"/>
      <c r="R83" s="40"/>
      <c r="Y83" s="124">
        <f t="shared" si="7"/>
        <v>10649.511351993</v>
      </c>
      <c r="Z83" s="23" t="str">
        <f t="shared" si="8"/>
        <v>-</v>
      </c>
    </row>
    <row r="84" spans="1:26" x14ac:dyDescent="0.2">
      <c r="A84" s="20" t="s">
        <v>268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Anlage'!G:G)&gt;0,SUMIF('Grundlage Swiss DRG ohne Anlage'!D:D,B84,'Grundlage Swiss DRG ohne Anlage'!G:G),"")</f>
        <v>244293967.62777001</v>
      </c>
      <c r="F84" s="112">
        <f>IF(SUMIF('Grundlage Swiss DRG alle'!D:D,B84,'Grundlage Swiss DRG alle'!G:G)&gt;0,SUMIF('Grundlage Swiss DRG alle'!D:D,B84,'Grundlage Swiss DRG alle'!G:G),)</f>
        <v>0</v>
      </c>
      <c r="G84" s="112">
        <f>IF(SUMIF('Grundlage Swiss DRG alle'!D:D,B84,'Grundlage Swiss DRG alle'!H:H)&gt;0,SUMIF('Grundlage Swiss DRG alle'!D:D,B84,'Grundlage Swiss DRG alle'!H:H),)</f>
        <v>261014853.62777001</v>
      </c>
      <c r="H84" s="112">
        <f>IF(SUMIF('Grundlage Swiss DRG alle'!D:D,B84,'Grundlage Swiss DRG alle'!I:I)&gt;0,SUMIF('Grundlage Swiss DRG alle'!D:D,B84,'Grundlage Swiss DRG alle'!I:I),"")</f>
        <v>25569.6708</v>
      </c>
      <c r="I84" s="112">
        <f>IF(SUMIF('Grundlage Swiss DRG alle'!D:D,B84,'Grundlage Swiss DRG alle'!J:J)&gt;0,SUMIF('Grundlage Swiss DRG alle'!D:D,B84,'Grundlage Swiss DRG alle'!J:J),"")</f>
        <v>23353</v>
      </c>
      <c r="J84" s="130">
        <f>IF(SUMIF('Grundlage Swiss DRG ohne Anlage'!D:D,B84,'Grundlage Swiss DRG ohne Anlage'!H:H)&gt;0,SUMIF('Grundlage Swiss DRG ohne Anlage'!D:D,B84,'Grundlage Swiss DRG ohne Anlage'!H:H),"")</f>
        <v>9554.0521244319007</v>
      </c>
      <c r="K84" s="130" t="str">
        <f>IF(SUMIF('Grundlage Swiss DRG alle'!D:D,B84,'Grundlage Swiss DRG alle'!K:K)&gt;0,SUMIF('Grundlage Swiss DRG alle'!D:D,B84,'Grundlage Swiss DRG alle'!K:K),"")</f>
        <v/>
      </c>
      <c r="L84" s="130">
        <f>IF(SUMIF('Grundlage Swiss DRG alle'!D:D,B84,'Grundlage Swiss DRG alle'!L:L)&gt;0,SUMIF('Grundlage Swiss DRG alle'!D:D,B84,'Grundlage Swiss DRG alle'!L:L),"")</f>
        <v>10207.986472308001</v>
      </c>
      <c r="M84" s="62">
        <f t="shared" si="9"/>
        <v>25569.6708</v>
      </c>
      <c r="N84" s="61" t="str">
        <f t="shared" si="10"/>
        <v>-</v>
      </c>
      <c r="O84" s="61">
        <f t="shared" si="11"/>
        <v>25569.6708</v>
      </c>
      <c r="P84" s="40"/>
      <c r="Q84" s="40"/>
      <c r="R84" s="40"/>
      <c r="Y84" s="124">
        <f t="shared" si="7"/>
        <v>10207.986472308001</v>
      </c>
      <c r="Z84" s="23" t="str">
        <f t="shared" si="8"/>
        <v>-</v>
      </c>
    </row>
    <row r="85" spans="1:26" x14ac:dyDescent="0.2">
      <c r="A85" s="20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Anlage'!G:G)&gt;0,SUMIF('Grundlage Swiss DRG ohne Anlage'!D:D,B85,'Grundlage Swiss DRG ohne Anlage'!G:G),"")</f>
        <v>98834112.808165997</v>
      </c>
      <c r="F85" s="112">
        <f>IF(SUMIF('Grundlage Swiss DRG alle'!D:D,B85,'Grundlage Swiss DRG alle'!G:G)&gt;0,SUMIF('Grundlage Swiss DRG alle'!D:D,B85,'Grundlage Swiss DRG alle'!G:G),)</f>
        <v>0</v>
      </c>
      <c r="G85" s="112">
        <f>IF(SUMIF('Grundlage Swiss DRG alle'!D:D,B85,'Grundlage Swiss DRG alle'!H:H)&gt;0,SUMIF('Grundlage Swiss DRG alle'!D:D,B85,'Grundlage Swiss DRG alle'!H:H),)</f>
        <v>106452265.69734</v>
      </c>
      <c r="H85" s="112">
        <f>IF(SUMIF('Grundlage Swiss DRG alle'!D:D,B85,'Grundlage Swiss DRG alle'!I:I)&gt;0,SUMIF('Grundlage Swiss DRG alle'!D:D,B85,'Grundlage Swiss DRG alle'!I:I),"")</f>
        <v>9546.1715000000004</v>
      </c>
      <c r="I85" s="112">
        <f>IF(SUMIF('Grundlage Swiss DRG alle'!D:D,B85,'Grundlage Swiss DRG alle'!J:J)&gt;0,SUMIF('Grundlage Swiss DRG alle'!D:D,B85,'Grundlage Swiss DRG alle'!J:J),"")</f>
        <v>9121</v>
      </c>
      <c r="J85" s="130">
        <f>IF(SUMIF('Grundlage Swiss DRG ohne Anlage'!D:D,B85,'Grundlage Swiss DRG ohne Anlage'!H:H)&gt;0,SUMIF('Grundlage Swiss DRG ohne Anlage'!D:D,B85,'Grundlage Swiss DRG ohne Anlage'!H:H),"")</f>
        <v>10353.272283885</v>
      </c>
      <c r="K85" s="130" t="str">
        <f>IF(SUMIF('Grundlage Swiss DRG alle'!D:D,B85,'Grundlage Swiss DRG alle'!K:K)&gt;0,SUMIF('Grundlage Swiss DRG alle'!D:D,B85,'Grundlage Swiss DRG alle'!K:K),"")</f>
        <v/>
      </c>
      <c r="L85" s="130">
        <f>IF(SUMIF('Grundlage Swiss DRG alle'!D:D,B85,'Grundlage Swiss DRG alle'!L:L)&gt;0,SUMIF('Grundlage Swiss DRG alle'!D:D,B85,'Grundlage Swiss DRG alle'!L:L),"")</f>
        <v>11151.304551498</v>
      </c>
      <c r="M85" s="62">
        <f t="shared" si="9"/>
        <v>9546.1715000000004</v>
      </c>
      <c r="N85" s="61" t="str">
        <f t="shared" si="10"/>
        <v>-</v>
      </c>
      <c r="O85" s="61">
        <f t="shared" si="11"/>
        <v>9546.1715000000004</v>
      </c>
      <c r="P85" s="40"/>
      <c r="Q85" s="40"/>
      <c r="R85" s="40"/>
      <c r="Y85" s="124">
        <f t="shared" si="7"/>
        <v>11151.304551498</v>
      </c>
      <c r="Z85" s="23" t="str">
        <f t="shared" si="8"/>
        <v>-</v>
      </c>
    </row>
    <row r="86" spans="1:26" x14ac:dyDescent="0.2">
      <c r="A86" s="20" t="s">
        <v>281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Anlage'!G:G)&gt;0,SUMIF('Grundlage Swiss DRG ohne Anlage'!D:D,B86,'Grundlage Swiss DRG ohne Anlage'!G:G),"")</f>
        <v>60656753.338262998</v>
      </c>
      <c r="F86" s="112">
        <f>IF(SUMIF('Grundlage Swiss DRG alle'!D:D,B86,'Grundlage Swiss DRG alle'!G:G)&gt;0,SUMIF('Grundlage Swiss DRG alle'!D:D,B86,'Grundlage Swiss DRG alle'!G:G),)</f>
        <v>0</v>
      </c>
      <c r="G86" s="112">
        <f>IF(SUMIF('Grundlage Swiss DRG alle'!D:D,B86,'Grundlage Swiss DRG alle'!H:H)&gt;0,SUMIF('Grundlage Swiss DRG alle'!D:D,B86,'Grundlage Swiss DRG alle'!H:H),)</f>
        <v>67461900.636262998</v>
      </c>
      <c r="H86" s="112">
        <f>IF(SUMIF('Grundlage Swiss DRG alle'!D:D,B86,'Grundlage Swiss DRG alle'!I:I)&gt;0,SUMIF('Grundlage Swiss DRG alle'!D:D,B86,'Grundlage Swiss DRG alle'!I:I),"")</f>
        <v>6674.5021399999996</v>
      </c>
      <c r="I86" s="112">
        <f>IF(SUMIF('Grundlage Swiss DRG alle'!D:D,B86,'Grundlage Swiss DRG alle'!J:J)&gt;0,SUMIF('Grundlage Swiss DRG alle'!D:D,B86,'Grundlage Swiss DRG alle'!J:J),"")</f>
        <v>4824</v>
      </c>
      <c r="J86" s="130">
        <f>IF(SUMIF('Grundlage Swiss DRG ohne Anlage'!D:D,B86,'Grundlage Swiss DRG ohne Anlage'!H:H)&gt;0,SUMIF('Grundlage Swiss DRG ohne Anlage'!D:D,B86,'Grundlage Swiss DRG ohne Anlage'!H:H),"")</f>
        <v>9087.8318810850997</v>
      </c>
      <c r="K86" s="130" t="str">
        <f>IF(SUMIF('Grundlage Swiss DRG alle'!D:D,B86,'Grundlage Swiss DRG alle'!K:K)&gt;0,SUMIF('Grundlage Swiss DRG alle'!D:D,B86,'Grundlage Swiss DRG alle'!K:K),"")</f>
        <v/>
      </c>
      <c r="L86" s="130">
        <f>IF(SUMIF('Grundlage Swiss DRG alle'!D:D,B86,'Grundlage Swiss DRG alle'!L:L)&gt;0,SUMIF('Grundlage Swiss DRG alle'!D:D,B86,'Grundlage Swiss DRG alle'!L:L),"")</f>
        <v>10107.405649324</v>
      </c>
      <c r="M86" s="62">
        <f t="shared" si="9"/>
        <v>6674.5021399999996</v>
      </c>
      <c r="N86" s="61" t="str">
        <f t="shared" si="10"/>
        <v>-</v>
      </c>
      <c r="O86" s="61">
        <f t="shared" si="11"/>
        <v>6674.5021399999996</v>
      </c>
      <c r="P86" s="40"/>
      <c r="Q86" s="40"/>
      <c r="R86" s="40"/>
      <c r="Y86" s="124">
        <f t="shared" si="7"/>
        <v>10107.405649324</v>
      </c>
      <c r="Z86" s="23" t="str">
        <f t="shared" si="8"/>
        <v>-</v>
      </c>
    </row>
    <row r="87" spans="1:26" x14ac:dyDescent="0.2">
      <c r="A87" s="20" t="s">
        <v>293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Anlage'!G:G)&gt;0,SUMIF('Grundlage Swiss DRG ohne Anlage'!D:D,B87,'Grundlage Swiss DRG ohne Anlage'!G:G),"")</f>
        <v>584812631.38857996</v>
      </c>
      <c r="F87" s="112">
        <f>IF(SUMIF('Grundlage Swiss DRG alle'!D:D,B87,'Grundlage Swiss DRG alle'!G:G)&gt;0,SUMIF('Grundlage Swiss DRG alle'!D:D,B87,'Grundlage Swiss DRG alle'!G:G),)</f>
        <v>639857794.84703004</v>
      </c>
      <c r="G87" s="112">
        <f>IF(SUMIF('Grundlage Swiss DRG alle'!D:D,B87,'Grundlage Swiss DRG alle'!H:H)&gt;0,SUMIF('Grundlage Swiss DRG alle'!D:D,B87,'Grundlage Swiss DRG alle'!H:H),)</f>
        <v>634409711.38857996</v>
      </c>
      <c r="H87" s="112">
        <f>IF(SUMIF('Grundlage Swiss DRG alle'!D:D,B87,'Grundlage Swiss DRG alle'!I:I)&gt;0,SUMIF('Grundlage Swiss DRG alle'!D:D,B87,'Grundlage Swiss DRG alle'!I:I),"")</f>
        <v>57670</v>
      </c>
      <c r="I87" s="112">
        <f>IF(SUMIF('Grundlage Swiss DRG alle'!D:D,B87,'Grundlage Swiss DRG alle'!J:J)&gt;0,SUMIF('Grundlage Swiss DRG alle'!D:D,B87,'Grundlage Swiss DRG alle'!J:J),"")</f>
        <v>38598</v>
      </c>
      <c r="J87" s="130">
        <f>IF(SUMIF('Grundlage Swiss DRG ohne Anlage'!D:D,B87,'Grundlage Swiss DRG ohne Anlage'!H:H)&gt;0,SUMIF('Grundlage Swiss DRG ohne Anlage'!D:D,B87,'Grundlage Swiss DRG ohne Anlage'!H:H),"")</f>
        <v>10140.673337759001</v>
      </c>
      <c r="K87" s="130">
        <f>IF(SUMIF('Grundlage Swiss DRG alle'!D:D,B87,'Grundlage Swiss DRG alle'!K:K)&gt;0,SUMIF('Grundlage Swiss DRG alle'!D:D,B87,'Grundlage Swiss DRG alle'!K:K),"")</f>
        <v>11095.158571996</v>
      </c>
      <c r="L87" s="130">
        <f>IF(SUMIF('Grundlage Swiss DRG alle'!D:D,B87,'Grundlage Swiss DRG alle'!L:L)&gt;0,SUMIF('Grundlage Swiss DRG alle'!D:D,B87,'Grundlage Swiss DRG alle'!L:L),"")</f>
        <v>11000.688596993001</v>
      </c>
      <c r="M87" s="62">
        <f t="shared" si="9"/>
        <v>57670</v>
      </c>
      <c r="N87" s="61">
        <f t="shared" si="10"/>
        <v>57670</v>
      </c>
      <c r="O87" s="61">
        <f t="shared" si="11"/>
        <v>57670</v>
      </c>
      <c r="P87" s="40"/>
      <c r="Q87" s="40"/>
      <c r="R87" s="40"/>
      <c r="Y87" s="124">
        <f t="shared" si="7"/>
        <v>11000.688596993001</v>
      </c>
      <c r="Z87" s="23" t="str">
        <f t="shared" si="8"/>
        <v>-</v>
      </c>
    </row>
    <row r="88" spans="1:26" ht="11.25" hidden="1" customHeight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112" t="str">
        <f>IF(SUMIF('Grundlage Swiss DRG ohne Anlage'!D:D,B88,'Grundlage Swiss DRG ohne Anlage'!G:G)&gt;0,SUMIF('Grundlage Swiss DRG ohne Anlage'!D:D,B88,'Grundlage Swiss DRG ohne Anlage'!G:G),"")</f>
        <v/>
      </c>
      <c r="F88" s="112">
        <f>IF(SUMIF('Grundlage Swiss DRG alle'!D:D,B88,'Grundlage Swiss DRG alle'!G:G)&gt;0,SUMIF('Grundlage Swiss DRG alle'!D:D,B88,'Grundlage Swiss DRG alle'!G:G),)</f>
        <v>0</v>
      </c>
      <c r="G88" s="112">
        <f>IF(SUMIF('Grundlage Swiss DRG alle'!D:D,B88,'Grundlage Swiss DRG alle'!H:H)&gt;0,SUMIF('Grundlage Swiss DRG alle'!D:D,B88,'Grundlage Swiss DRG alle'!H:H),)</f>
        <v>0</v>
      </c>
      <c r="H88" s="112" t="str">
        <f>IF(SUMIF('Grundlage Swiss DRG alle'!D:D,B88,'Grundlage Swiss DRG alle'!I:I)&gt;0,SUMIF('Grundlage Swiss DRG alle'!D:D,B88,'Grundlage Swiss DRG alle'!I:I),"")</f>
        <v/>
      </c>
      <c r="I88" s="112" t="str">
        <f>IF(SUMIF('Grundlage Swiss DRG alle'!D:D,B88,'Grundlage Swiss DRG alle'!J:J)&gt;0,SUMIF('Grundlage Swiss DRG alle'!D:D,B88,'Grundlage Swiss DRG alle'!J:J),"")</f>
        <v/>
      </c>
      <c r="J88" s="130" t="str">
        <f>IF(SUMIF('Grundlage Swiss DRG ohne Anlage'!D:D,B88,'Grundlage Swiss DRG ohne Anlage'!H:H)&gt;0,SUMIF('Grundlage Swiss DRG ohne Anlage'!D:D,B88,'Grundlage Swiss DRG ohne Anlage'!H:H),"")</f>
        <v/>
      </c>
      <c r="K88" s="130" t="str">
        <f>IF(SUMIF('Grundlage Swiss DRG alle'!D:D,B88,'Grundlage Swiss DRG alle'!K:K)&gt;0,SUMIF('Grundlage Swiss DRG alle'!D:D,B88,'Grundlage Swiss DRG alle'!K:K),"")</f>
        <v/>
      </c>
      <c r="L88" s="130" t="str">
        <f>IF(SUMIF('Grundlage Swiss DRG alle'!D:D,B88,'Grundlage Swiss DRG alle'!L:L)&gt;0,SUMIF('Grundlage Swiss DRG alle'!D:D,B88,'Grundlage Swiss DRG alle'!L:L),"")</f>
        <v/>
      </c>
      <c r="M88" s="62" t="str">
        <f t="shared" ref="M88:M109" si="12">H88</f>
        <v/>
      </c>
      <c r="N88" s="61" t="str">
        <f t="shared" ref="N88:N109" si="13">IF(F88&gt;0,H88,"-")</f>
        <v>-</v>
      </c>
      <c r="O88" s="61" t="str">
        <f t="shared" ref="O88:O109" si="14">IF(G88&gt;0,H88,"-")</f>
        <v>-</v>
      </c>
      <c r="P88" s="40"/>
      <c r="Q88" s="40"/>
      <c r="R88" s="40"/>
      <c r="Y88" s="124" t="str">
        <f t="shared" ref="Y88:Y109" si="15">L88</f>
        <v/>
      </c>
      <c r="Z88" s="23" t="str">
        <f t="shared" ref="Z88:Z109" si="16">IF(L88&gt;0,IF(K88&gt;L88,"-",IF(K88=L88,"gleich","Kontrolle")),"")</f>
        <v>gleich</v>
      </c>
    </row>
    <row r="89" spans="1:26" ht="11.25" hidden="1" customHeight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112" t="str">
        <f>IF(SUMIF('Grundlage Swiss DRG ohne Anlage'!D:D,B89,'Grundlage Swiss DRG ohne Anlage'!G:G)&gt;0,SUMIF('Grundlage Swiss DRG ohne Anlage'!D:D,B89,'Grundlage Swiss DRG ohne Anlage'!G:G),"")</f>
        <v/>
      </c>
      <c r="F89" s="112">
        <f>IF(SUMIF('Grundlage Swiss DRG alle'!D:D,B89,'Grundlage Swiss DRG alle'!G:G)&gt;0,SUMIF('Grundlage Swiss DRG alle'!D:D,B89,'Grundlage Swiss DRG alle'!G:G),)</f>
        <v>0</v>
      </c>
      <c r="G89" s="112">
        <f>IF(SUMIF('Grundlage Swiss DRG alle'!D:D,B89,'Grundlage Swiss DRG alle'!H:H)&gt;0,SUMIF('Grundlage Swiss DRG alle'!D:D,B89,'Grundlage Swiss DRG alle'!H:H),)</f>
        <v>0</v>
      </c>
      <c r="H89" s="112" t="str">
        <f>IF(SUMIF('Grundlage Swiss DRG alle'!D:D,B89,'Grundlage Swiss DRG alle'!I:I)&gt;0,SUMIF('Grundlage Swiss DRG alle'!D:D,B89,'Grundlage Swiss DRG alle'!I:I),"")</f>
        <v/>
      </c>
      <c r="I89" s="112" t="str">
        <f>IF(SUMIF('Grundlage Swiss DRG alle'!D:D,B89,'Grundlage Swiss DRG alle'!J:J)&gt;0,SUMIF('Grundlage Swiss DRG alle'!D:D,B89,'Grundlage Swiss DRG alle'!J:J),"")</f>
        <v/>
      </c>
      <c r="J89" s="130" t="str">
        <f>IF(SUMIF('Grundlage Swiss DRG ohne Anlage'!D:D,B89,'Grundlage Swiss DRG ohne Anlage'!H:H)&gt;0,SUMIF('Grundlage Swiss DRG ohne Anlage'!D:D,B89,'Grundlage Swiss DRG ohne Anlage'!H:H),"")</f>
        <v/>
      </c>
      <c r="K89" s="130" t="str">
        <f>IF(SUMIF('Grundlage Swiss DRG alle'!D:D,B89,'Grundlage Swiss DRG alle'!K:K)&gt;0,SUMIF('Grundlage Swiss DRG alle'!D:D,B89,'Grundlage Swiss DRG alle'!K:K),"")</f>
        <v/>
      </c>
      <c r="L89" s="130" t="str">
        <f>IF(SUMIF('Grundlage Swiss DRG alle'!D:D,B89,'Grundlage Swiss DRG alle'!L:L)&gt;0,SUMIF('Grundlage Swiss DRG alle'!D:D,B89,'Grundlage Swiss DRG alle'!L:L),"")</f>
        <v/>
      </c>
      <c r="M89" s="62" t="str">
        <f t="shared" si="12"/>
        <v/>
      </c>
      <c r="N89" s="61" t="str">
        <f t="shared" si="13"/>
        <v>-</v>
      </c>
      <c r="O89" s="61" t="str">
        <f t="shared" si="14"/>
        <v>-</v>
      </c>
      <c r="P89" s="40"/>
      <c r="Q89" s="40"/>
      <c r="R89" s="40"/>
      <c r="Y89" s="124" t="str">
        <f t="shared" si="15"/>
        <v/>
      </c>
      <c r="Z89" s="23" t="str">
        <f t="shared" si="16"/>
        <v>gleich</v>
      </c>
    </row>
    <row r="90" spans="1:26" ht="11.25" hidden="1" customHeight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112" t="str">
        <f>IF(SUMIF('Grundlage Swiss DRG ohne Anlage'!D:D,B90,'Grundlage Swiss DRG ohne Anlage'!G:G)&gt;0,SUMIF('Grundlage Swiss DRG ohne Anlage'!D:D,B90,'Grundlage Swiss DRG ohne Anlage'!G:G),"")</f>
        <v/>
      </c>
      <c r="F90" s="112">
        <f>IF(SUMIF('Grundlage Swiss DRG alle'!D:D,B90,'Grundlage Swiss DRG alle'!G:G)&gt;0,SUMIF('Grundlage Swiss DRG alle'!D:D,B90,'Grundlage Swiss DRG alle'!G:G),)</f>
        <v>0</v>
      </c>
      <c r="G90" s="112">
        <f>IF(SUMIF('Grundlage Swiss DRG alle'!D:D,B90,'Grundlage Swiss DRG alle'!H:H)&gt;0,SUMIF('Grundlage Swiss DRG alle'!D:D,B90,'Grundlage Swiss DRG alle'!H:H),)</f>
        <v>0</v>
      </c>
      <c r="H90" s="112" t="str">
        <f>IF(SUMIF('Grundlage Swiss DRG alle'!D:D,B90,'Grundlage Swiss DRG alle'!I:I)&gt;0,SUMIF('Grundlage Swiss DRG alle'!D:D,B90,'Grundlage Swiss DRG alle'!I:I),"")</f>
        <v/>
      </c>
      <c r="I90" s="112" t="str">
        <f>IF(SUMIF('Grundlage Swiss DRG alle'!D:D,B90,'Grundlage Swiss DRG alle'!J:J)&gt;0,SUMIF('Grundlage Swiss DRG alle'!D:D,B90,'Grundlage Swiss DRG alle'!J:J),"")</f>
        <v/>
      </c>
      <c r="J90" s="130" t="str">
        <f>IF(SUMIF('Grundlage Swiss DRG ohne Anlage'!D:D,B90,'Grundlage Swiss DRG ohne Anlage'!H:H)&gt;0,SUMIF('Grundlage Swiss DRG ohne Anlage'!D:D,B90,'Grundlage Swiss DRG ohne Anlage'!H:H),"")</f>
        <v/>
      </c>
      <c r="K90" s="130" t="str">
        <f>IF(SUMIF('Grundlage Swiss DRG alle'!D:D,B90,'Grundlage Swiss DRG alle'!K:K)&gt;0,SUMIF('Grundlage Swiss DRG alle'!D:D,B90,'Grundlage Swiss DRG alle'!K:K),"")</f>
        <v/>
      </c>
      <c r="L90" s="130" t="str">
        <f>IF(SUMIF('Grundlage Swiss DRG alle'!D:D,B90,'Grundlage Swiss DRG alle'!L:L)&gt;0,SUMIF('Grundlage Swiss DRG alle'!D:D,B90,'Grundlage Swiss DRG alle'!L:L),"")</f>
        <v/>
      </c>
      <c r="M90" s="62" t="str">
        <f t="shared" si="12"/>
        <v/>
      </c>
      <c r="N90" s="61" t="str">
        <f t="shared" si="13"/>
        <v>-</v>
      </c>
      <c r="O90" s="61" t="str">
        <f t="shared" si="14"/>
        <v>-</v>
      </c>
      <c r="P90" s="40"/>
      <c r="Q90" s="40"/>
      <c r="R90" s="40"/>
      <c r="Y90" s="124" t="str">
        <f t="shared" si="15"/>
        <v/>
      </c>
      <c r="Z90" s="23" t="str">
        <f t="shared" si="16"/>
        <v>gleich</v>
      </c>
    </row>
    <row r="91" spans="1:26" ht="11.25" hidden="1" customHeight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112" t="str">
        <f>IF(SUMIF('Grundlage Swiss DRG ohne Anlage'!D:D,B91,'Grundlage Swiss DRG ohne Anlage'!G:G)&gt;0,SUMIF('Grundlage Swiss DRG ohne Anlage'!D:D,B91,'Grundlage Swiss DRG ohne Anlage'!G:G),"")</f>
        <v/>
      </c>
      <c r="F91" s="112">
        <f>IF(SUMIF('Grundlage Swiss DRG alle'!D:D,B91,'Grundlage Swiss DRG alle'!G:G)&gt;0,SUMIF('Grundlage Swiss DRG alle'!D:D,B91,'Grundlage Swiss DRG alle'!G:G),)</f>
        <v>0</v>
      </c>
      <c r="G91" s="112">
        <f>IF(SUMIF('Grundlage Swiss DRG alle'!D:D,B91,'Grundlage Swiss DRG alle'!H:H)&gt;0,SUMIF('Grundlage Swiss DRG alle'!D:D,B91,'Grundlage Swiss DRG alle'!H:H),)</f>
        <v>0</v>
      </c>
      <c r="H91" s="112" t="str">
        <f>IF(SUMIF('Grundlage Swiss DRG alle'!D:D,B91,'Grundlage Swiss DRG alle'!I:I)&gt;0,SUMIF('Grundlage Swiss DRG alle'!D:D,B91,'Grundlage Swiss DRG alle'!I:I),"")</f>
        <v/>
      </c>
      <c r="I91" s="112" t="str">
        <f>IF(SUMIF('Grundlage Swiss DRG alle'!D:D,B91,'Grundlage Swiss DRG alle'!J:J)&gt;0,SUMIF('Grundlage Swiss DRG alle'!D:D,B91,'Grundlage Swiss DRG alle'!J:J),"")</f>
        <v/>
      </c>
      <c r="J91" s="130" t="str">
        <f>IF(SUMIF('Grundlage Swiss DRG ohne Anlage'!D:D,B91,'Grundlage Swiss DRG ohne Anlage'!H:H)&gt;0,SUMIF('Grundlage Swiss DRG ohne Anlage'!D:D,B91,'Grundlage Swiss DRG ohne Anlage'!H:H),"")</f>
        <v/>
      </c>
      <c r="K91" s="130" t="str">
        <f>IF(SUMIF('Grundlage Swiss DRG alle'!D:D,B91,'Grundlage Swiss DRG alle'!K:K)&gt;0,SUMIF('Grundlage Swiss DRG alle'!D:D,B91,'Grundlage Swiss DRG alle'!K:K),"")</f>
        <v/>
      </c>
      <c r="L91" s="130" t="str">
        <f>IF(SUMIF('Grundlage Swiss DRG alle'!D:D,B91,'Grundlage Swiss DRG alle'!L:L)&gt;0,SUMIF('Grundlage Swiss DRG alle'!D:D,B91,'Grundlage Swiss DRG alle'!L:L),"")</f>
        <v/>
      </c>
      <c r="M91" s="62" t="str">
        <f t="shared" si="12"/>
        <v/>
      </c>
      <c r="N91" s="61" t="str">
        <f t="shared" si="13"/>
        <v>-</v>
      </c>
      <c r="O91" s="61" t="str">
        <f t="shared" si="14"/>
        <v>-</v>
      </c>
      <c r="P91" s="40"/>
      <c r="Q91" s="40"/>
      <c r="R91" s="40"/>
      <c r="Y91" s="124" t="str">
        <f t="shared" si="15"/>
        <v/>
      </c>
      <c r="Z91" s="23" t="str">
        <f t="shared" si="16"/>
        <v>gleich</v>
      </c>
    </row>
    <row r="92" spans="1:26" ht="11.25" hidden="1" customHeight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112" t="str">
        <f>IF(SUMIF('Grundlage Swiss DRG ohne Anlage'!D:D,B92,'Grundlage Swiss DRG ohne Anlage'!G:G)&gt;0,SUMIF('Grundlage Swiss DRG ohne Anlage'!D:D,B92,'Grundlage Swiss DRG ohne Anlage'!G:G),"")</f>
        <v/>
      </c>
      <c r="F92" s="112">
        <f>IF(SUMIF('Grundlage Swiss DRG alle'!D:D,B92,'Grundlage Swiss DRG alle'!G:G)&gt;0,SUMIF('Grundlage Swiss DRG alle'!D:D,B92,'Grundlage Swiss DRG alle'!G:G),)</f>
        <v>0</v>
      </c>
      <c r="G92" s="112">
        <f>IF(SUMIF('Grundlage Swiss DRG alle'!D:D,B92,'Grundlage Swiss DRG alle'!H:H)&gt;0,SUMIF('Grundlage Swiss DRG alle'!D:D,B92,'Grundlage Swiss DRG alle'!H:H),)</f>
        <v>0</v>
      </c>
      <c r="H92" s="112" t="str">
        <f>IF(SUMIF('Grundlage Swiss DRG alle'!D:D,B92,'Grundlage Swiss DRG alle'!I:I)&gt;0,SUMIF('Grundlage Swiss DRG alle'!D:D,B92,'Grundlage Swiss DRG alle'!I:I),"")</f>
        <v/>
      </c>
      <c r="I92" s="112" t="str">
        <f>IF(SUMIF('Grundlage Swiss DRG alle'!D:D,B92,'Grundlage Swiss DRG alle'!J:J)&gt;0,SUMIF('Grundlage Swiss DRG alle'!D:D,B92,'Grundlage Swiss DRG alle'!J:J),"")</f>
        <v/>
      </c>
      <c r="J92" s="130" t="str">
        <f>IF(SUMIF('Grundlage Swiss DRG ohne Anlage'!D:D,B92,'Grundlage Swiss DRG ohne Anlage'!H:H)&gt;0,SUMIF('Grundlage Swiss DRG ohne Anlage'!D:D,B92,'Grundlage Swiss DRG ohne Anlage'!H:H),"")</f>
        <v/>
      </c>
      <c r="K92" s="130" t="str">
        <f>IF(SUMIF('Grundlage Swiss DRG alle'!D:D,B92,'Grundlage Swiss DRG alle'!K:K)&gt;0,SUMIF('Grundlage Swiss DRG alle'!D:D,B92,'Grundlage Swiss DRG alle'!K:K),"")</f>
        <v/>
      </c>
      <c r="L92" s="130" t="str">
        <f>IF(SUMIF('Grundlage Swiss DRG alle'!D:D,B92,'Grundlage Swiss DRG alle'!L:L)&gt;0,SUMIF('Grundlage Swiss DRG alle'!D:D,B92,'Grundlage Swiss DRG alle'!L:L),"")</f>
        <v/>
      </c>
      <c r="M92" s="62" t="str">
        <f t="shared" si="12"/>
        <v/>
      </c>
      <c r="N92" s="61" t="str">
        <f t="shared" si="13"/>
        <v>-</v>
      </c>
      <c r="O92" s="61" t="str">
        <f t="shared" si="14"/>
        <v>-</v>
      </c>
      <c r="P92" s="40"/>
      <c r="Q92" s="40"/>
      <c r="R92" s="40"/>
      <c r="Y92" s="124" t="str">
        <f t="shared" si="15"/>
        <v/>
      </c>
      <c r="Z92" s="23" t="str">
        <f t="shared" si="16"/>
        <v>gleich</v>
      </c>
    </row>
    <row r="93" spans="1:26" ht="11.25" hidden="1" customHeight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112" t="str">
        <f>IF(SUMIF('Grundlage Swiss DRG ohne Anlage'!D:D,B93,'Grundlage Swiss DRG ohne Anlage'!G:G)&gt;0,SUMIF('Grundlage Swiss DRG ohne Anlage'!D:D,B93,'Grundlage Swiss DRG ohne Anlage'!G:G),"")</f>
        <v/>
      </c>
      <c r="F93" s="112">
        <f>IF(SUMIF('Grundlage Swiss DRG alle'!D:D,B93,'Grundlage Swiss DRG alle'!G:G)&gt;0,SUMIF('Grundlage Swiss DRG alle'!D:D,B93,'Grundlage Swiss DRG alle'!G:G),)</f>
        <v>0</v>
      </c>
      <c r="G93" s="112">
        <f>IF(SUMIF('Grundlage Swiss DRG alle'!D:D,B93,'Grundlage Swiss DRG alle'!H:H)&gt;0,SUMIF('Grundlage Swiss DRG alle'!D:D,B93,'Grundlage Swiss DRG alle'!H:H),)</f>
        <v>0</v>
      </c>
      <c r="H93" s="112" t="str">
        <f>IF(SUMIF('Grundlage Swiss DRG alle'!D:D,B93,'Grundlage Swiss DRG alle'!I:I)&gt;0,SUMIF('Grundlage Swiss DRG alle'!D:D,B93,'Grundlage Swiss DRG alle'!I:I),"")</f>
        <v/>
      </c>
      <c r="I93" s="112" t="str">
        <f>IF(SUMIF('Grundlage Swiss DRG alle'!D:D,B93,'Grundlage Swiss DRG alle'!J:J)&gt;0,SUMIF('Grundlage Swiss DRG alle'!D:D,B93,'Grundlage Swiss DRG alle'!J:J),"")</f>
        <v/>
      </c>
      <c r="J93" s="130" t="str">
        <f>IF(SUMIF('Grundlage Swiss DRG ohne Anlage'!D:D,B93,'Grundlage Swiss DRG ohne Anlage'!H:H)&gt;0,SUMIF('Grundlage Swiss DRG ohne Anlage'!D:D,B93,'Grundlage Swiss DRG ohne Anlage'!H:H),"")</f>
        <v/>
      </c>
      <c r="K93" s="130" t="str">
        <f>IF(SUMIF('Grundlage Swiss DRG alle'!D:D,B93,'Grundlage Swiss DRG alle'!K:K)&gt;0,SUMIF('Grundlage Swiss DRG alle'!D:D,B93,'Grundlage Swiss DRG alle'!K:K),"")</f>
        <v/>
      </c>
      <c r="L93" s="130" t="str">
        <f>IF(SUMIF('Grundlage Swiss DRG alle'!D:D,B93,'Grundlage Swiss DRG alle'!L:L)&gt;0,SUMIF('Grundlage Swiss DRG alle'!D:D,B93,'Grundlage Swiss DRG alle'!L:L),"")</f>
        <v/>
      </c>
      <c r="M93" s="62" t="str">
        <f t="shared" si="12"/>
        <v/>
      </c>
      <c r="N93" s="61" t="str">
        <f t="shared" si="13"/>
        <v>-</v>
      </c>
      <c r="O93" s="61" t="str">
        <f t="shared" si="14"/>
        <v>-</v>
      </c>
      <c r="P93" s="40"/>
      <c r="Q93" s="40"/>
      <c r="R93" s="40"/>
      <c r="Y93" s="124" t="str">
        <f t="shared" si="15"/>
        <v/>
      </c>
      <c r="Z93" s="23" t="str">
        <f t="shared" si="16"/>
        <v>gleich</v>
      </c>
    </row>
    <row r="94" spans="1:26" ht="11.25" hidden="1" customHeight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112" t="str">
        <f>IF(SUMIF('Grundlage Swiss DRG ohne Anlage'!D:D,B94,'Grundlage Swiss DRG ohne Anlage'!G:G)&gt;0,SUMIF('Grundlage Swiss DRG ohne Anlage'!D:D,B94,'Grundlage Swiss DRG ohne Anlage'!G:G),"")</f>
        <v/>
      </c>
      <c r="F94" s="112">
        <f>IF(SUMIF('Grundlage Swiss DRG alle'!D:D,B94,'Grundlage Swiss DRG alle'!G:G)&gt;0,SUMIF('Grundlage Swiss DRG alle'!D:D,B94,'Grundlage Swiss DRG alle'!G:G),)</f>
        <v>0</v>
      </c>
      <c r="G94" s="112">
        <f>IF(SUMIF('Grundlage Swiss DRG alle'!D:D,B94,'Grundlage Swiss DRG alle'!H:H)&gt;0,SUMIF('Grundlage Swiss DRG alle'!D:D,B94,'Grundlage Swiss DRG alle'!H:H),)</f>
        <v>0</v>
      </c>
      <c r="H94" s="112" t="str">
        <f>IF(SUMIF('Grundlage Swiss DRG alle'!D:D,B94,'Grundlage Swiss DRG alle'!I:I)&gt;0,SUMIF('Grundlage Swiss DRG alle'!D:D,B94,'Grundlage Swiss DRG alle'!I:I),"")</f>
        <v/>
      </c>
      <c r="I94" s="112" t="str">
        <f>IF(SUMIF('Grundlage Swiss DRG alle'!D:D,B94,'Grundlage Swiss DRG alle'!J:J)&gt;0,SUMIF('Grundlage Swiss DRG alle'!D:D,B94,'Grundlage Swiss DRG alle'!J:J),"")</f>
        <v/>
      </c>
      <c r="J94" s="130" t="str">
        <f>IF(SUMIF('Grundlage Swiss DRG ohne Anlage'!D:D,B94,'Grundlage Swiss DRG ohne Anlage'!H:H)&gt;0,SUMIF('Grundlage Swiss DRG ohne Anlage'!D:D,B94,'Grundlage Swiss DRG ohne Anlage'!H:H),"")</f>
        <v/>
      </c>
      <c r="K94" s="130" t="str">
        <f>IF(SUMIF('Grundlage Swiss DRG alle'!D:D,B94,'Grundlage Swiss DRG alle'!K:K)&gt;0,SUMIF('Grundlage Swiss DRG alle'!D:D,B94,'Grundlage Swiss DRG alle'!K:K),"")</f>
        <v/>
      </c>
      <c r="L94" s="130" t="str">
        <f>IF(SUMIF('Grundlage Swiss DRG alle'!D:D,B94,'Grundlage Swiss DRG alle'!L:L)&gt;0,SUMIF('Grundlage Swiss DRG alle'!D:D,B94,'Grundlage Swiss DRG alle'!L:L),"")</f>
        <v/>
      </c>
      <c r="M94" s="62" t="str">
        <f t="shared" si="12"/>
        <v/>
      </c>
      <c r="N94" s="61" t="str">
        <f t="shared" si="13"/>
        <v>-</v>
      </c>
      <c r="O94" s="61" t="str">
        <f t="shared" si="14"/>
        <v>-</v>
      </c>
      <c r="P94" s="40"/>
      <c r="Q94" s="40"/>
      <c r="R94" s="40"/>
      <c r="Y94" s="124" t="str">
        <f t="shared" si="15"/>
        <v/>
      </c>
      <c r="Z94" s="23" t="str">
        <f t="shared" si="16"/>
        <v>gleich</v>
      </c>
    </row>
    <row r="95" spans="1:26" ht="11.25" hidden="1" customHeight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112" t="str">
        <f>IF(SUMIF('Grundlage Swiss DRG ohne Anlage'!D:D,B95,'Grundlage Swiss DRG ohne Anlage'!G:G)&gt;0,SUMIF('Grundlage Swiss DRG ohne Anlage'!D:D,B95,'Grundlage Swiss DRG ohne Anlage'!G:G),"")</f>
        <v/>
      </c>
      <c r="F95" s="112">
        <f>IF(SUMIF('Grundlage Swiss DRG alle'!D:D,B95,'Grundlage Swiss DRG alle'!G:G)&gt;0,SUMIF('Grundlage Swiss DRG alle'!D:D,B95,'Grundlage Swiss DRG alle'!G:G),)</f>
        <v>0</v>
      </c>
      <c r="G95" s="112">
        <f>IF(SUMIF('Grundlage Swiss DRG alle'!D:D,B95,'Grundlage Swiss DRG alle'!H:H)&gt;0,SUMIF('Grundlage Swiss DRG alle'!D:D,B95,'Grundlage Swiss DRG alle'!H:H),)</f>
        <v>0</v>
      </c>
      <c r="H95" s="112" t="str">
        <f>IF(SUMIF('Grundlage Swiss DRG alle'!D:D,B95,'Grundlage Swiss DRG alle'!I:I)&gt;0,SUMIF('Grundlage Swiss DRG alle'!D:D,B95,'Grundlage Swiss DRG alle'!I:I),"")</f>
        <v/>
      </c>
      <c r="I95" s="112" t="str">
        <f>IF(SUMIF('Grundlage Swiss DRG alle'!D:D,B95,'Grundlage Swiss DRG alle'!J:J)&gt;0,SUMIF('Grundlage Swiss DRG alle'!D:D,B95,'Grundlage Swiss DRG alle'!J:J),"")</f>
        <v/>
      </c>
      <c r="J95" s="130" t="str">
        <f>IF(SUMIF('Grundlage Swiss DRG ohne Anlage'!D:D,B95,'Grundlage Swiss DRG ohne Anlage'!H:H)&gt;0,SUMIF('Grundlage Swiss DRG ohne Anlage'!D:D,B95,'Grundlage Swiss DRG ohne Anlage'!H:H),"")</f>
        <v/>
      </c>
      <c r="K95" s="130" t="str">
        <f>IF(SUMIF('Grundlage Swiss DRG alle'!D:D,B95,'Grundlage Swiss DRG alle'!K:K)&gt;0,SUMIF('Grundlage Swiss DRG alle'!D:D,B95,'Grundlage Swiss DRG alle'!K:K),"")</f>
        <v/>
      </c>
      <c r="L95" s="130" t="str">
        <f>IF(SUMIF('Grundlage Swiss DRG alle'!D:D,B95,'Grundlage Swiss DRG alle'!L:L)&gt;0,SUMIF('Grundlage Swiss DRG alle'!D:D,B95,'Grundlage Swiss DRG alle'!L:L),"")</f>
        <v/>
      </c>
      <c r="M95" s="62" t="str">
        <f t="shared" si="12"/>
        <v/>
      </c>
      <c r="N95" s="61" t="str">
        <f t="shared" si="13"/>
        <v>-</v>
      </c>
      <c r="O95" s="61" t="str">
        <f t="shared" si="14"/>
        <v>-</v>
      </c>
      <c r="P95" s="40"/>
      <c r="Q95" s="40"/>
      <c r="R95" s="40"/>
      <c r="Y95" s="124" t="str">
        <f t="shared" si="15"/>
        <v/>
      </c>
      <c r="Z95" s="23" t="str">
        <f t="shared" si="16"/>
        <v>gleich</v>
      </c>
    </row>
    <row r="96" spans="1:26" ht="11.25" hidden="1" customHeight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112" t="str">
        <f>IF(SUMIF('Grundlage Swiss DRG ohne Anlage'!D:D,B96,'Grundlage Swiss DRG ohne Anlage'!G:G)&gt;0,SUMIF('Grundlage Swiss DRG ohne Anlage'!D:D,B96,'Grundlage Swiss DRG ohne Anlage'!G:G),"")</f>
        <v/>
      </c>
      <c r="F96" s="112">
        <f>IF(SUMIF('Grundlage Swiss DRG alle'!D:D,B96,'Grundlage Swiss DRG alle'!G:G)&gt;0,SUMIF('Grundlage Swiss DRG alle'!D:D,B96,'Grundlage Swiss DRG alle'!G:G),)</f>
        <v>0</v>
      </c>
      <c r="G96" s="112">
        <f>IF(SUMIF('Grundlage Swiss DRG alle'!D:D,B96,'Grundlage Swiss DRG alle'!H:H)&gt;0,SUMIF('Grundlage Swiss DRG alle'!D:D,B96,'Grundlage Swiss DRG alle'!H:H),)</f>
        <v>0</v>
      </c>
      <c r="H96" s="112" t="str">
        <f>IF(SUMIF('Grundlage Swiss DRG alle'!D:D,B96,'Grundlage Swiss DRG alle'!I:I)&gt;0,SUMIF('Grundlage Swiss DRG alle'!D:D,B96,'Grundlage Swiss DRG alle'!I:I),"")</f>
        <v/>
      </c>
      <c r="I96" s="112" t="str">
        <f>IF(SUMIF('Grundlage Swiss DRG alle'!D:D,B96,'Grundlage Swiss DRG alle'!J:J)&gt;0,SUMIF('Grundlage Swiss DRG alle'!D:D,B96,'Grundlage Swiss DRG alle'!J:J),"")</f>
        <v/>
      </c>
      <c r="J96" s="130" t="str">
        <f>IF(SUMIF('Grundlage Swiss DRG ohne Anlage'!D:D,B96,'Grundlage Swiss DRG ohne Anlage'!H:H)&gt;0,SUMIF('Grundlage Swiss DRG ohne Anlage'!D:D,B96,'Grundlage Swiss DRG ohne Anlage'!H:H),"")</f>
        <v/>
      </c>
      <c r="K96" s="130" t="str">
        <f>IF(SUMIF('Grundlage Swiss DRG alle'!D:D,B96,'Grundlage Swiss DRG alle'!K:K)&gt;0,SUMIF('Grundlage Swiss DRG alle'!D:D,B96,'Grundlage Swiss DRG alle'!K:K),"")</f>
        <v/>
      </c>
      <c r="L96" s="130" t="str">
        <f>IF(SUMIF('Grundlage Swiss DRG alle'!D:D,B96,'Grundlage Swiss DRG alle'!L:L)&gt;0,SUMIF('Grundlage Swiss DRG alle'!D:D,B96,'Grundlage Swiss DRG alle'!L:L),"")</f>
        <v/>
      </c>
      <c r="M96" s="62" t="str">
        <f t="shared" si="12"/>
        <v/>
      </c>
      <c r="N96" s="61" t="str">
        <f t="shared" si="13"/>
        <v>-</v>
      </c>
      <c r="O96" s="61" t="str">
        <f t="shared" si="14"/>
        <v>-</v>
      </c>
      <c r="P96" s="40"/>
      <c r="Q96" s="40"/>
      <c r="R96" s="40"/>
      <c r="Y96" s="124" t="str">
        <f t="shared" si="15"/>
        <v/>
      </c>
      <c r="Z96" s="23" t="str">
        <f t="shared" si="16"/>
        <v>gleich</v>
      </c>
    </row>
    <row r="97" spans="1:26" ht="11.25" hidden="1" customHeight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112" t="str">
        <f>IF(SUMIF('Grundlage Swiss DRG ohne Anlage'!D:D,B97,'Grundlage Swiss DRG ohne Anlage'!G:G)&gt;0,SUMIF('Grundlage Swiss DRG ohne Anlage'!D:D,B97,'Grundlage Swiss DRG ohne Anlage'!G:G),"")</f>
        <v/>
      </c>
      <c r="F97" s="112">
        <f>IF(SUMIF('Grundlage Swiss DRG alle'!D:D,B97,'Grundlage Swiss DRG alle'!G:G)&gt;0,SUMIF('Grundlage Swiss DRG alle'!D:D,B97,'Grundlage Swiss DRG alle'!G:G),)</f>
        <v>0</v>
      </c>
      <c r="G97" s="112">
        <f>IF(SUMIF('Grundlage Swiss DRG alle'!D:D,B97,'Grundlage Swiss DRG alle'!H:H)&gt;0,SUMIF('Grundlage Swiss DRG alle'!D:D,B97,'Grundlage Swiss DRG alle'!H:H),)</f>
        <v>0</v>
      </c>
      <c r="H97" s="112" t="str">
        <f>IF(SUMIF('Grundlage Swiss DRG alle'!D:D,B97,'Grundlage Swiss DRG alle'!I:I)&gt;0,SUMIF('Grundlage Swiss DRG alle'!D:D,B97,'Grundlage Swiss DRG alle'!I:I),"")</f>
        <v/>
      </c>
      <c r="I97" s="112" t="str">
        <f>IF(SUMIF('Grundlage Swiss DRG alle'!D:D,B97,'Grundlage Swiss DRG alle'!J:J)&gt;0,SUMIF('Grundlage Swiss DRG alle'!D:D,B97,'Grundlage Swiss DRG alle'!J:J),"")</f>
        <v/>
      </c>
      <c r="J97" s="130" t="str">
        <f>IF(SUMIF('Grundlage Swiss DRG ohne Anlage'!D:D,B97,'Grundlage Swiss DRG ohne Anlage'!H:H)&gt;0,SUMIF('Grundlage Swiss DRG ohne Anlage'!D:D,B97,'Grundlage Swiss DRG ohne Anlage'!H:H),"")</f>
        <v/>
      </c>
      <c r="K97" s="130" t="str">
        <f>IF(SUMIF('Grundlage Swiss DRG alle'!D:D,B97,'Grundlage Swiss DRG alle'!K:K)&gt;0,SUMIF('Grundlage Swiss DRG alle'!D:D,B97,'Grundlage Swiss DRG alle'!K:K),"")</f>
        <v/>
      </c>
      <c r="L97" s="130" t="str">
        <f>IF(SUMIF('Grundlage Swiss DRG alle'!D:D,B97,'Grundlage Swiss DRG alle'!L:L)&gt;0,SUMIF('Grundlage Swiss DRG alle'!D:D,B97,'Grundlage Swiss DRG alle'!L:L),"")</f>
        <v/>
      </c>
      <c r="M97" s="62" t="str">
        <f t="shared" si="12"/>
        <v/>
      </c>
      <c r="N97" s="61" t="str">
        <f t="shared" si="13"/>
        <v>-</v>
      </c>
      <c r="O97" s="61" t="str">
        <f t="shared" si="14"/>
        <v>-</v>
      </c>
      <c r="P97" s="40"/>
      <c r="Q97" s="40"/>
      <c r="R97" s="40"/>
      <c r="Y97" s="124" t="str">
        <f t="shared" si="15"/>
        <v/>
      </c>
      <c r="Z97" s="23" t="str">
        <f t="shared" si="16"/>
        <v>gleich</v>
      </c>
    </row>
    <row r="98" spans="1:26" ht="11.25" hidden="1" customHeight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112" t="str">
        <f>IF(SUMIF('Grundlage Swiss DRG ohne Anlage'!D:D,B98,'Grundlage Swiss DRG ohne Anlage'!G:G)&gt;0,SUMIF('Grundlage Swiss DRG ohne Anlage'!D:D,B98,'Grundlage Swiss DRG ohne Anlage'!G:G),"")</f>
        <v/>
      </c>
      <c r="F98" s="112">
        <f>IF(SUMIF('Grundlage Swiss DRG alle'!D:D,B98,'Grundlage Swiss DRG alle'!G:G)&gt;0,SUMIF('Grundlage Swiss DRG alle'!D:D,B98,'Grundlage Swiss DRG alle'!G:G),)</f>
        <v>0</v>
      </c>
      <c r="G98" s="112">
        <f>IF(SUMIF('Grundlage Swiss DRG alle'!D:D,B98,'Grundlage Swiss DRG alle'!H:H)&gt;0,SUMIF('Grundlage Swiss DRG alle'!D:D,B98,'Grundlage Swiss DRG alle'!H:H),)</f>
        <v>0</v>
      </c>
      <c r="H98" s="112" t="str">
        <f>IF(SUMIF('Grundlage Swiss DRG alle'!D:D,B98,'Grundlage Swiss DRG alle'!I:I)&gt;0,SUMIF('Grundlage Swiss DRG alle'!D:D,B98,'Grundlage Swiss DRG alle'!I:I),"")</f>
        <v/>
      </c>
      <c r="I98" s="112" t="str">
        <f>IF(SUMIF('Grundlage Swiss DRG alle'!D:D,B98,'Grundlage Swiss DRG alle'!J:J)&gt;0,SUMIF('Grundlage Swiss DRG alle'!D:D,B98,'Grundlage Swiss DRG alle'!J:J),"")</f>
        <v/>
      </c>
      <c r="J98" s="130" t="str">
        <f>IF(SUMIF('Grundlage Swiss DRG ohne Anlage'!D:D,B98,'Grundlage Swiss DRG ohne Anlage'!H:H)&gt;0,SUMIF('Grundlage Swiss DRG ohne Anlage'!D:D,B98,'Grundlage Swiss DRG ohne Anlage'!H:H),"")</f>
        <v/>
      </c>
      <c r="K98" s="130" t="str">
        <f>IF(SUMIF('Grundlage Swiss DRG alle'!D:D,B98,'Grundlage Swiss DRG alle'!K:K)&gt;0,SUMIF('Grundlage Swiss DRG alle'!D:D,B98,'Grundlage Swiss DRG alle'!K:K),"")</f>
        <v/>
      </c>
      <c r="L98" s="130" t="str">
        <f>IF(SUMIF('Grundlage Swiss DRG alle'!D:D,B98,'Grundlage Swiss DRG alle'!L:L)&gt;0,SUMIF('Grundlage Swiss DRG alle'!D:D,B98,'Grundlage Swiss DRG alle'!L:L),"")</f>
        <v/>
      </c>
      <c r="M98" s="62" t="str">
        <f t="shared" si="12"/>
        <v/>
      </c>
      <c r="N98" s="61" t="str">
        <f t="shared" si="13"/>
        <v>-</v>
      </c>
      <c r="O98" s="61" t="str">
        <f t="shared" si="14"/>
        <v>-</v>
      </c>
      <c r="P98" s="40"/>
      <c r="Q98" s="40"/>
      <c r="R98" s="40"/>
      <c r="Y98" s="124" t="str">
        <f t="shared" si="15"/>
        <v/>
      </c>
      <c r="Z98" s="23" t="str">
        <f t="shared" si="16"/>
        <v>gleich</v>
      </c>
    </row>
    <row r="99" spans="1:26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112" t="str">
        <f>IF(SUMIF('Grundlage Swiss DRG ohne Anlage'!D:D,B99,'Grundlage Swiss DRG ohne Anlage'!G:G)&gt;0,SUMIF('Grundlage Swiss DRG ohne Anlage'!D:D,B99,'Grundlage Swiss DRG ohne Anlage'!G:G),"")</f>
        <v/>
      </c>
      <c r="F99" s="112">
        <f>IF(SUMIF('Grundlage Swiss DRG alle'!D:D,B99,'Grundlage Swiss DRG alle'!G:G)&gt;0,SUMIF('Grundlage Swiss DRG alle'!D:D,B99,'Grundlage Swiss DRG alle'!G:G),)</f>
        <v>0</v>
      </c>
      <c r="G99" s="112">
        <f>IF(SUMIF('Grundlage Swiss DRG alle'!D:D,B99,'Grundlage Swiss DRG alle'!H:H)&gt;0,SUMIF('Grundlage Swiss DRG alle'!D:D,B99,'Grundlage Swiss DRG alle'!H:H),)</f>
        <v>0</v>
      </c>
      <c r="H99" s="112" t="str">
        <f>IF(SUMIF('Grundlage Swiss DRG alle'!D:D,B99,'Grundlage Swiss DRG alle'!I:I)&gt;0,SUMIF('Grundlage Swiss DRG alle'!D:D,B99,'Grundlage Swiss DRG alle'!I:I),"")</f>
        <v/>
      </c>
      <c r="I99" s="112" t="str">
        <f>IF(SUMIF('Grundlage Swiss DRG alle'!D:D,B99,'Grundlage Swiss DRG alle'!J:J)&gt;0,SUMIF('Grundlage Swiss DRG alle'!D:D,B99,'Grundlage Swiss DRG alle'!J:J),"")</f>
        <v/>
      </c>
      <c r="J99" s="130" t="str">
        <f>IF(SUMIF('Grundlage Swiss DRG ohne Anlage'!D:D,B99,'Grundlage Swiss DRG ohne Anlage'!H:H)&gt;0,SUMIF('Grundlage Swiss DRG ohne Anlage'!D:D,B99,'Grundlage Swiss DRG ohne Anlage'!H:H),"")</f>
        <v/>
      </c>
      <c r="K99" s="130" t="str">
        <f>IF(SUMIF('Grundlage Swiss DRG alle'!D:D,B99,'Grundlage Swiss DRG alle'!K:K)&gt;0,SUMIF('Grundlage Swiss DRG alle'!D:D,B99,'Grundlage Swiss DRG alle'!K:K),"")</f>
        <v/>
      </c>
      <c r="L99" s="130" t="str">
        <f>IF(SUMIF('Grundlage Swiss DRG alle'!D:D,B99,'Grundlage Swiss DRG alle'!L:L)&gt;0,SUMIF('Grundlage Swiss DRG alle'!D:D,B99,'Grundlage Swiss DRG alle'!L:L),"")</f>
        <v/>
      </c>
      <c r="M99" s="62" t="str">
        <f t="shared" si="12"/>
        <v/>
      </c>
      <c r="N99" s="61" t="str">
        <f t="shared" si="13"/>
        <v>-</v>
      </c>
      <c r="O99" s="61" t="str">
        <f t="shared" si="14"/>
        <v>-</v>
      </c>
      <c r="P99" s="40"/>
      <c r="Q99" s="40"/>
      <c r="R99" s="40"/>
      <c r="Y99" s="124" t="str">
        <f t="shared" si="15"/>
        <v/>
      </c>
      <c r="Z99" s="23" t="str">
        <f t="shared" si="16"/>
        <v>gleich</v>
      </c>
    </row>
    <row r="100" spans="1:26" ht="11.25" hidden="1" customHeight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112" t="str">
        <f>IF(SUMIF('Grundlage Swiss DRG ohne Anlage'!D:D,B100,'Grundlage Swiss DRG ohne Anlage'!G:G)&gt;0,SUMIF('Grundlage Swiss DRG ohne Anlage'!D:D,B100,'Grundlage Swiss DRG ohne Anlage'!G:G),"")</f>
        <v/>
      </c>
      <c r="F100" s="112">
        <f>IF(SUMIF('Grundlage Swiss DRG alle'!D:D,B100,'Grundlage Swiss DRG alle'!G:G)&gt;0,SUMIF('Grundlage Swiss DRG alle'!D:D,B100,'Grundlage Swiss DRG alle'!G:G),)</f>
        <v>0</v>
      </c>
      <c r="G100" s="112">
        <f>IF(SUMIF('Grundlage Swiss DRG alle'!D:D,B100,'Grundlage Swiss DRG alle'!H:H)&gt;0,SUMIF('Grundlage Swiss DRG alle'!D:D,B100,'Grundlage Swiss DRG alle'!H:H),)</f>
        <v>0</v>
      </c>
      <c r="H100" s="112" t="str">
        <f>IF(SUMIF('Grundlage Swiss DRG alle'!D:D,B100,'Grundlage Swiss DRG alle'!I:I)&gt;0,SUMIF('Grundlage Swiss DRG alle'!D:D,B100,'Grundlage Swiss DRG alle'!I:I),"")</f>
        <v/>
      </c>
      <c r="I100" s="112" t="str">
        <f>IF(SUMIF('Grundlage Swiss DRG alle'!D:D,B100,'Grundlage Swiss DRG alle'!J:J)&gt;0,SUMIF('Grundlage Swiss DRG alle'!D:D,B100,'Grundlage Swiss DRG alle'!J:J),"")</f>
        <v/>
      </c>
      <c r="J100" s="130" t="str">
        <f>IF(SUMIF('Grundlage Swiss DRG ohne Anlage'!D:D,B100,'Grundlage Swiss DRG ohne Anlage'!H:H)&gt;0,SUMIF('Grundlage Swiss DRG ohne Anlage'!D:D,B100,'Grundlage Swiss DRG ohne Anlage'!H:H),"")</f>
        <v/>
      </c>
      <c r="K100" s="130" t="str">
        <f>IF(SUMIF('Grundlage Swiss DRG alle'!D:D,B100,'Grundlage Swiss DRG alle'!K:K)&gt;0,SUMIF('Grundlage Swiss DRG alle'!D:D,B100,'Grundlage Swiss DRG alle'!K:K),"")</f>
        <v/>
      </c>
      <c r="L100" s="130" t="str">
        <f>IF(SUMIF('Grundlage Swiss DRG alle'!D:D,B100,'Grundlage Swiss DRG alle'!L:L)&gt;0,SUMIF('Grundlage Swiss DRG alle'!D:D,B100,'Grundlage Swiss DRG alle'!L:L),"")</f>
        <v/>
      </c>
      <c r="M100" s="62" t="str">
        <f t="shared" si="12"/>
        <v/>
      </c>
      <c r="N100" s="61" t="str">
        <f t="shared" si="13"/>
        <v>-</v>
      </c>
      <c r="O100" s="61" t="str">
        <f t="shared" si="14"/>
        <v>-</v>
      </c>
      <c r="P100" s="40"/>
      <c r="Q100" s="40"/>
      <c r="R100" s="40"/>
      <c r="Y100" s="124" t="str">
        <f t="shared" si="15"/>
        <v/>
      </c>
      <c r="Z100" s="23" t="str">
        <f t="shared" si="16"/>
        <v>gleich</v>
      </c>
    </row>
    <row r="101" spans="1:26" ht="11.25" hidden="1" customHeight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112" t="str">
        <f>IF(SUMIF('Grundlage Swiss DRG ohne Anlage'!D:D,B101,'Grundlage Swiss DRG ohne Anlage'!G:G)&gt;0,SUMIF('Grundlage Swiss DRG ohne Anlage'!D:D,B101,'Grundlage Swiss DRG ohne Anlage'!G:G),"")</f>
        <v/>
      </c>
      <c r="F101" s="112">
        <f>IF(SUMIF('Grundlage Swiss DRG alle'!D:D,B101,'Grundlage Swiss DRG alle'!G:G)&gt;0,SUMIF('Grundlage Swiss DRG alle'!D:D,B101,'Grundlage Swiss DRG alle'!G:G),)</f>
        <v>0</v>
      </c>
      <c r="G101" s="112">
        <f>IF(SUMIF('Grundlage Swiss DRG alle'!D:D,B101,'Grundlage Swiss DRG alle'!H:H)&gt;0,SUMIF('Grundlage Swiss DRG alle'!D:D,B101,'Grundlage Swiss DRG alle'!H:H),)</f>
        <v>0</v>
      </c>
      <c r="H101" s="112" t="str">
        <f>IF(SUMIF('Grundlage Swiss DRG alle'!D:D,B101,'Grundlage Swiss DRG alle'!I:I)&gt;0,SUMIF('Grundlage Swiss DRG alle'!D:D,B101,'Grundlage Swiss DRG alle'!I:I),"")</f>
        <v/>
      </c>
      <c r="I101" s="112" t="str">
        <f>IF(SUMIF('Grundlage Swiss DRG alle'!D:D,B101,'Grundlage Swiss DRG alle'!J:J)&gt;0,SUMIF('Grundlage Swiss DRG alle'!D:D,B101,'Grundlage Swiss DRG alle'!J:J),"")</f>
        <v/>
      </c>
      <c r="J101" s="130" t="str">
        <f>IF(SUMIF('Grundlage Swiss DRG ohne Anlage'!D:D,B101,'Grundlage Swiss DRG ohne Anlage'!H:H)&gt;0,SUMIF('Grundlage Swiss DRG ohne Anlage'!D:D,B101,'Grundlage Swiss DRG ohne Anlage'!H:H),"")</f>
        <v/>
      </c>
      <c r="K101" s="130" t="str">
        <f>IF(SUMIF('Grundlage Swiss DRG alle'!D:D,B101,'Grundlage Swiss DRG alle'!K:K)&gt;0,SUMIF('Grundlage Swiss DRG alle'!D:D,B101,'Grundlage Swiss DRG alle'!K:K),"")</f>
        <v/>
      </c>
      <c r="L101" s="130" t="str">
        <f>IF(SUMIF('Grundlage Swiss DRG alle'!D:D,B101,'Grundlage Swiss DRG alle'!L:L)&gt;0,SUMIF('Grundlage Swiss DRG alle'!D:D,B101,'Grundlage Swiss DRG alle'!L:L),"")</f>
        <v/>
      </c>
      <c r="M101" s="62" t="str">
        <f t="shared" si="12"/>
        <v/>
      </c>
      <c r="N101" s="61" t="str">
        <f t="shared" si="13"/>
        <v>-</v>
      </c>
      <c r="O101" s="61" t="str">
        <f t="shared" si="14"/>
        <v>-</v>
      </c>
      <c r="P101" s="40"/>
      <c r="Q101" s="40"/>
      <c r="R101" s="40"/>
      <c r="Y101" s="124" t="str">
        <f t="shared" si="15"/>
        <v/>
      </c>
      <c r="Z101" s="23" t="str">
        <f t="shared" si="16"/>
        <v>gleich</v>
      </c>
    </row>
    <row r="102" spans="1:26" ht="11.25" hidden="1" customHeight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112" t="str">
        <f>IF(SUMIF('Grundlage Swiss DRG ohne Anlage'!D:D,B102,'Grundlage Swiss DRG ohne Anlage'!G:G)&gt;0,SUMIF('Grundlage Swiss DRG ohne Anlage'!D:D,B102,'Grundlage Swiss DRG ohne Anlage'!G:G),"")</f>
        <v/>
      </c>
      <c r="F102" s="112">
        <f>IF(SUMIF('Grundlage Swiss DRG alle'!D:D,B102,'Grundlage Swiss DRG alle'!G:G)&gt;0,SUMIF('Grundlage Swiss DRG alle'!D:D,B102,'Grundlage Swiss DRG alle'!G:G),)</f>
        <v>0</v>
      </c>
      <c r="G102" s="112">
        <f>IF(SUMIF('Grundlage Swiss DRG alle'!D:D,B102,'Grundlage Swiss DRG alle'!H:H)&gt;0,SUMIF('Grundlage Swiss DRG alle'!D:D,B102,'Grundlage Swiss DRG alle'!H:H),)</f>
        <v>0</v>
      </c>
      <c r="H102" s="112" t="str">
        <f>IF(SUMIF('Grundlage Swiss DRG alle'!D:D,B102,'Grundlage Swiss DRG alle'!I:I)&gt;0,SUMIF('Grundlage Swiss DRG alle'!D:D,B102,'Grundlage Swiss DRG alle'!I:I),"")</f>
        <v/>
      </c>
      <c r="I102" s="112" t="str">
        <f>IF(SUMIF('Grundlage Swiss DRG alle'!D:D,B102,'Grundlage Swiss DRG alle'!J:J)&gt;0,SUMIF('Grundlage Swiss DRG alle'!D:D,B102,'Grundlage Swiss DRG alle'!J:J),"")</f>
        <v/>
      </c>
      <c r="J102" s="130" t="str">
        <f>IF(SUMIF('Grundlage Swiss DRG ohne Anlage'!D:D,B102,'Grundlage Swiss DRG ohne Anlage'!H:H)&gt;0,SUMIF('Grundlage Swiss DRG ohne Anlage'!D:D,B102,'Grundlage Swiss DRG ohne Anlage'!H:H),"")</f>
        <v/>
      </c>
      <c r="K102" s="130" t="str">
        <f>IF(SUMIF('Grundlage Swiss DRG alle'!D:D,B102,'Grundlage Swiss DRG alle'!K:K)&gt;0,SUMIF('Grundlage Swiss DRG alle'!D:D,B102,'Grundlage Swiss DRG alle'!K:K),"")</f>
        <v/>
      </c>
      <c r="L102" s="130" t="str">
        <f>IF(SUMIF('Grundlage Swiss DRG alle'!D:D,B102,'Grundlage Swiss DRG alle'!L:L)&gt;0,SUMIF('Grundlage Swiss DRG alle'!D:D,B102,'Grundlage Swiss DRG alle'!L:L),"")</f>
        <v/>
      </c>
      <c r="M102" s="62" t="str">
        <f t="shared" si="12"/>
        <v/>
      </c>
      <c r="N102" s="61" t="str">
        <f t="shared" si="13"/>
        <v>-</v>
      </c>
      <c r="O102" s="61" t="str">
        <f t="shared" si="14"/>
        <v>-</v>
      </c>
      <c r="P102" s="40"/>
      <c r="Q102" s="40"/>
      <c r="R102" s="40"/>
      <c r="Y102" s="124" t="str">
        <f t="shared" si="15"/>
        <v/>
      </c>
      <c r="Z102" s="23" t="str">
        <f t="shared" si="16"/>
        <v>gleich</v>
      </c>
    </row>
    <row r="103" spans="1:26" ht="11.25" hidden="1" customHeight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112" t="str">
        <f>IF(SUMIF('Grundlage Swiss DRG ohne Anlage'!D:D,B103,'Grundlage Swiss DRG ohne Anlage'!G:G)&gt;0,SUMIF('Grundlage Swiss DRG ohne Anlage'!D:D,B103,'Grundlage Swiss DRG ohne Anlage'!G:G),"")</f>
        <v/>
      </c>
      <c r="F103" s="112">
        <f>IF(SUMIF('Grundlage Swiss DRG alle'!D:D,B103,'Grundlage Swiss DRG alle'!G:G)&gt;0,SUMIF('Grundlage Swiss DRG alle'!D:D,B103,'Grundlage Swiss DRG alle'!G:G),)</f>
        <v>0</v>
      </c>
      <c r="G103" s="112">
        <f>IF(SUMIF('Grundlage Swiss DRG alle'!D:D,B103,'Grundlage Swiss DRG alle'!H:H)&gt;0,SUMIF('Grundlage Swiss DRG alle'!D:D,B103,'Grundlage Swiss DRG alle'!H:H),)</f>
        <v>0</v>
      </c>
      <c r="H103" s="112" t="str">
        <f>IF(SUMIF('Grundlage Swiss DRG alle'!D:D,B103,'Grundlage Swiss DRG alle'!I:I)&gt;0,SUMIF('Grundlage Swiss DRG alle'!D:D,B103,'Grundlage Swiss DRG alle'!I:I),"")</f>
        <v/>
      </c>
      <c r="I103" s="112" t="str">
        <f>IF(SUMIF('Grundlage Swiss DRG alle'!D:D,B103,'Grundlage Swiss DRG alle'!J:J)&gt;0,SUMIF('Grundlage Swiss DRG alle'!D:D,B103,'Grundlage Swiss DRG alle'!J:J),"")</f>
        <v/>
      </c>
      <c r="J103" s="130" t="str">
        <f>IF(SUMIF('Grundlage Swiss DRG ohne Anlage'!D:D,B103,'Grundlage Swiss DRG ohne Anlage'!H:H)&gt;0,SUMIF('Grundlage Swiss DRG ohne Anlage'!D:D,B103,'Grundlage Swiss DRG ohne Anlage'!H:H),"")</f>
        <v/>
      </c>
      <c r="K103" s="130" t="str">
        <f>IF(SUMIF('Grundlage Swiss DRG alle'!D:D,B103,'Grundlage Swiss DRG alle'!K:K)&gt;0,SUMIF('Grundlage Swiss DRG alle'!D:D,B103,'Grundlage Swiss DRG alle'!K:K),"")</f>
        <v/>
      </c>
      <c r="L103" s="130" t="str">
        <f>IF(SUMIF('Grundlage Swiss DRG alle'!D:D,B103,'Grundlage Swiss DRG alle'!L:L)&gt;0,SUMIF('Grundlage Swiss DRG alle'!D:D,B103,'Grundlage Swiss DRG alle'!L:L),"")</f>
        <v/>
      </c>
      <c r="M103" s="62" t="str">
        <f t="shared" si="12"/>
        <v/>
      </c>
      <c r="N103" s="61" t="str">
        <f t="shared" si="13"/>
        <v>-</v>
      </c>
      <c r="O103" s="61" t="str">
        <f t="shared" si="14"/>
        <v>-</v>
      </c>
      <c r="P103" s="40"/>
      <c r="Q103" s="40"/>
      <c r="R103" s="40"/>
      <c r="Y103" s="124" t="str">
        <f t="shared" si="15"/>
        <v/>
      </c>
      <c r="Z103" s="23" t="str">
        <f t="shared" si="16"/>
        <v>gleich</v>
      </c>
    </row>
    <row r="104" spans="1:26" ht="11.25" hidden="1" customHeight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112" t="str">
        <f>IF(SUMIF('Grundlage Swiss DRG ohne Anlage'!D:D,B104,'Grundlage Swiss DRG ohne Anlage'!G:G)&gt;0,SUMIF('Grundlage Swiss DRG ohne Anlage'!D:D,B104,'Grundlage Swiss DRG ohne Anlage'!G:G),"")</f>
        <v/>
      </c>
      <c r="F104" s="112">
        <f>IF(SUMIF('Grundlage Swiss DRG alle'!D:D,B104,'Grundlage Swiss DRG alle'!G:G)&gt;0,SUMIF('Grundlage Swiss DRG alle'!D:D,B104,'Grundlage Swiss DRG alle'!G:G),)</f>
        <v>0</v>
      </c>
      <c r="G104" s="112">
        <f>IF(SUMIF('Grundlage Swiss DRG alle'!D:D,B104,'Grundlage Swiss DRG alle'!H:H)&gt;0,SUMIF('Grundlage Swiss DRG alle'!D:D,B104,'Grundlage Swiss DRG alle'!H:H),)</f>
        <v>0</v>
      </c>
      <c r="H104" s="112" t="str">
        <f>IF(SUMIF('Grundlage Swiss DRG alle'!D:D,B104,'Grundlage Swiss DRG alle'!I:I)&gt;0,SUMIF('Grundlage Swiss DRG alle'!D:D,B104,'Grundlage Swiss DRG alle'!I:I),"")</f>
        <v/>
      </c>
      <c r="I104" s="112" t="str">
        <f>IF(SUMIF('Grundlage Swiss DRG alle'!D:D,B104,'Grundlage Swiss DRG alle'!J:J)&gt;0,SUMIF('Grundlage Swiss DRG alle'!D:D,B104,'Grundlage Swiss DRG alle'!J:J),"")</f>
        <v/>
      </c>
      <c r="J104" s="130" t="str">
        <f>IF(SUMIF('Grundlage Swiss DRG ohne Anlage'!D:D,B104,'Grundlage Swiss DRG ohne Anlage'!H:H)&gt;0,SUMIF('Grundlage Swiss DRG ohne Anlage'!D:D,B104,'Grundlage Swiss DRG ohne Anlage'!H:H),"")</f>
        <v/>
      </c>
      <c r="K104" s="130" t="str">
        <f>IF(SUMIF('Grundlage Swiss DRG alle'!D:D,B104,'Grundlage Swiss DRG alle'!K:K)&gt;0,SUMIF('Grundlage Swiss DRG alle'!D:D,B104,'Grundlage Swiss DRG alle'!K:K),"")</f>
        <v/>
      </c>
      <c r="L104" s="130" t="str">
        <f>IF(SUMIF('Grundlage Swiss DRG alle'!D:D,B104,'Grundlage Swiss DRG alle'!L:L)&gt;0,SUMIF('Grundlage Swiss DRG alle'!D:D,B104,'Grundlage Swiss DRG alle'!L:L),"")</f>
        <v/>
      </c>
      <c r="M104" s="62" t="str">
        <f t="shared" si="12"/>
        <v/>
      </c>
      <c r="N104" s="61" t="str">
        <f t="shared" si="13"/>
        <v>-</v>
      </c>
      <c r="O104" s="61" t="str">
        <f t="shared" si="14"/>
        <v>-</v>
      </c>
      <c r="P104" s="40"/>
      <c r="Q104" s="40"/>
      <c r="R104" s="40"/>
      <c r="Y104" s="124" t="str">
        <f t="shared" si="15"/>
        <v/>
      </c>
      <c r="Z104" s="23" t="str">
        <f t="shared" si="16"/>
        <v>gleich</v>
      </c>
    </row>
    <row r="105" spans="1:26" ht="11.25" hidden="1" customHeight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112" t="str">
        <f>IF(SUMIF('Grundlage Swiss DRG ohne Anlage'!D:D,B105,'Grundlage Swiss DRG ohne Anlage'!G:G)&gt;0,SUMIF('Grundlage Swiss DRG ohne Anlage'!D:D,B105,'Grundlage Swiss DRG ohne Anlage'!G:G),"")</f>
        <v/>
      </c>
      <c r="F105" s="112">
        <f>IF(SUMIF('Grundlage Swiss DRG alle'!D:D,B105,'Grundlage Swiss DRG alle'!G:G)&gt;0,SUMIF('Grundlage Swiss DRG alle'!D:D,B105,'Grundlage Swiss DRG alle'!G:G),)</f>
        <v>0</v>
      </c>
      <c r="G105" s="112">
        <f>IF(SUMIF('Grundlage Swiss DRG alle'!D:D,B105,'Grundlage Swiss DRG alle'!H:H)&gt;0,SUMIF('Grundlage Swiss DRG alle'!D:D,B105,'Grundlage Swiss DRG alle'!H:H),)</f>
        <v>0</v>
      </c>
      <c r="H105" s="112" t="str">
        <f>IF(SUMIF('Grundlage Swiss DRG alle'!D:D,B105,'Grundlage Swiss DRG alle'!I:I)&gt;0,SUMIF('Grundlage Swiss DRG alle'!D:D,B105,'Grundlage Swiss DRG alle'!I:I),"")</f>
        <v/>
      </c>
      <c r="I105" s="112" t="str">
        <f>IF(SUMIF('Grundlage Swiss DRG alle'!D:D,B105,'Grundlage Swiss DRG alle'!J:J)&gt;0,SUMIF('Grundlage Swiss DRG alle'!D:D,B105,'Grundlage Swiss DRG alle'!J:J),"")</f>
        <v/>
      </c>
      <c r="J105" s="130" t="str">
        <f>IF(SUMIF('Grundlage Swiss DRG ohne Anlage'!D:D,B105,'Grundlage Swiss DRG ohne Anlage'!H:H)&gt;0,SUMIF('Grundlage Swiss DRG ohne Anlage'!D:D,B105,'Grundlage Swiss DRG ohne Anlage'!H:H),"")</f>
        <v/>
      </c>
      <c r="K105" s="130" t="str">
        <f>IF(SUMIF('Grundlage Swiss DRG alle'!D:D,B105,'Grundlage Swiss DRG alle'!K:K)&gt;0,SUMIF('Grundlage Swiss DRG alle'!D:D,B105,'Grundlage Swiss DRG alle'!K:K),"")</f>
        <v/>
      </c>
      <c r="L105" s="130" t="str">
        <f>IF(SUMIF('Grundlage Swiss DRG alle'!D:D,B105,'Grundlage Swiss DRG alle'!L:L)&gt;0,SUMIF('Grundlage Swiss DRG alle'!D:D,B105,'Grundlage Swiss DRG alle'!L:L),"")</f>
        <v/>
      </c>
      <c r="M105" s="62" t="str">
        <f t="shared" si="12"/>
        <v/>
      </c>
      <c r="N105" s="61" t="str">
        <f t="shared" si="13"/>
        <v>-</v>
      </c>
      <c r="O105" s="61" t="str">
        <f t="shared" si="14"/>
        <v>-</v>
      </c>
      <c r="P105" s="40"/>
      <c r="Q105" s="40"/>
      <c r="R105" s="40"/>
      <c r="Y105" s="124" t="str">
        <f t="shared" si="15"/>
        <v/>
      </c>
      <c r="Z105" s="23" t="str">
        <f t="shared" si="16"/>
        <v>gleich</v>
      </c>
    </row>
    <row r="106" spans="1:26" ht="11.25" hidden="1" customHeight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112" t="str">
        <f>IF(SUMIF('Grundlage Swiss DRG ohne Anlage'!D:D,B106,'Grundlage Swiss DRG ohne Anlage'!G:G)&gt;0,SUMIF('Grundlage Swiss DRG ohne Anlage'!D:D,B106,'Grundlage Swiss DRG ohne Anlage'!G:G),"")</f>
        <v/>
      </c>
      <c r="F106" s="112">
        <f>IF(SUMIF('Grundlage Swiss DRG alle'!D:D,B106,'Grundlage Swiss DRG alle'!G:G)&gt;0,SUMIF('Grundlage Swiss DRG alle'!D:D,B106,'Grundlage Swiss DRG alle'!G:G),)</f>
        <v>0</v>
      </c>
      <c r="G106" s="112">
        <f>IF(SUMIF('Grundlage Swiss DRG alle'!D:D,B106,'Grundlage Swiss DRG alle'!H:H)&gt;0,SUMIF('Grundlage Swiss DRG alle'!D:D,B106,'Grundlage Swiss DRG alle'!H:H),)</f>
        <v>0</v>
      </c>
      <c r="H106" s="112" t="str">
        <f>IF(SUMIF('Grundlage Swiss DRG alle'!D:D,B106,'Grundlage Swiss DRG alle'!I:I)&gt;0,SUMIF('Grundlage Swiss DRG alle'!D:D,B106,'Grundlage Swiss DRG alle'!I:I),"")</f>
        <v/>
      </c>
      <c r="I106" s="112" t="str">
        <f>IF(SUMIF('Grundlage Swiss DRG alle'!D:D,B106,'Grundlage Swiss DRG alle'!J:J)&gt;0,SUMIF('Grundlage Swiss DRG alle'!D:D,B106,'Grundlage Swiss DRG alle'!J:J),"")</f>
        <v/>
      </c>
      <c r="J106" s="130" t="str">
        <f>IF(SUMIF('Grundlage Swiss DRG ohne Anlage'!D:D,B106,'Grundlage Swiss DRG ohne Anlage'!H:H)&gt;0,SUMIF('Grundlage Swiss DRG ohne Anlage'!D:D,B106,'Grundlage Swiss DRG ohne Anlage'!H:H),"")</f>
        <v/>
      </c>
      <c r="K106" s="130" t="str">
        <f>IF(SUMIF('Grundlage Swiss DRG alle'!D:D,B106,'Grundlage Swiss DRG alle'!K:K)&gt;0,SUMIF('Grundlage Swiss DRG alle'!D:D,B106,'Grundlage Swiss DRG alle'!K:K),"")</f>
        <v/>
      </c>
      <c r="L106" s="130" t="str">
        <f>IF(SUMIF('Grundlage Swiss DRG alle'!D:D,B106,'Grundlage Swiss DRG alle'!L:L)&gt;0,SUMIF('Grundlage Swiss DRG alle'!D:D,B106,'Grundlage Swiss DRG alle'!L:L),"")</f>
        <v/>
      </c>
      <c r="M106" s="62" t="str">
        <f t="shared" si="12"/>
        <v/>
      </c>
      <c r="N106" s="61" t="str">
        <f t="shared" si="13"/>
        <v>-</v>
      </c>
      <c r="O106" s="61" t="str">
        <f t="shared" si="14"/>
        <v>-</v>
      </c>
      <c r="P106" s="40"/>
      <c r="Q106" s="40"/>
      <c r="R106" s="40"/>
      <c r="Y106" s="124" t="str">
        <f t="shared" si="15"/>
        <v/>
      </c>
      <c r="Z106" s="23" t="str">
        <f t="shared" si="16"/>
        <v>gleich</v>
      </c>
    </row>
    <row r="107" spans="1:26" ht="11.25" hidden="1" customHeight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112" t="str">
        <f>IF(SUMIF('Grundlage Swiss DRG ohne Anlage'!D:D,B107,'Grundlage Swiss DRG ohne Anlage'!G:G)&gt;0,SUMIF('Grundlage Swiss DRG ohne Anlage'!D:D,B107,'Grundlage Swiss DRG ohne Anlage'!G:G),"")</f>
        <v/>
      </c>
      <c r="F107" s="112">
        <f>IF(SUMIF('Grundlage Swiss DRG alle'!D:D,B107,'Grundlage Swiss DRG alle'!G:G)&gt;0,SUMIF('Grundlage Swiss DRG alle'!D:D,B107,'Grundlage Swiss DRG alle'!G:G),)</f>
        <v>0</v>
      </c>
      <c r="G107" s="112">
        <f>IF(SUMIF('Grundlage Swiss DRG alle'!D:D,B107,'Grundlage Swiss DRG alle'!H:H)&gt;0,SUMIF('Grundlage Swiss DRG alle'!D:D,B107,'Grundlage Swiss DRG alle'!H:H),)</f>
        <v>0</v>
      </c>
      <c r="H107" s="112" t="str">
        <f>IF(SUMIF('Grundlage Swiss DRG alle'!D:D,B107,'Grundlage Swiss DRG alle'!I:I)&gt;0,SUMIF('Grundlage Swiss DRG alle'!D:D,B107,'Grundlage Swiss DRG alle'!I:I),"")</f>
        <v/>
      </c>
      <c r="I107" s="112" t="str">
        <f>IF(SUMIF('Grundlage Swiss DRG alle'!D:D,B107,'Grundlage Swiss DRG alle'!J:J)&gt;0,SUMIF('Grundlage Swiss DRG alle'!D:D,B107,'Grundlage Swiss DRG alle'!J:J),"")</f>
        <v/>
      </c>
      <c r="J107" s="130" t="str">
        <f>IF(SUMIF('Grundlage Swiss DRG ohne Anlage'!D:D,B107,'Grundlage Swiss DRG ohne Anlage'!H:H)&gt;0,SUMIF('Grundlage Swiss DRG ohne Anlage'!D:D,B107,'Grundlage Swiss DRG ohne Anlage'!H:H),"")</f>
        <v/>
      </c>
      <c r="K107" s="130" t="str">
        <f>IF(SUMIF('Grundlage Swiss DRG alle'!D:D,B107,'Grundlage Swiss DRG alle'!K:K)&gt;0,SUMIF('Grundlage Swiss DRG alle'!D:D,B107,'Grundlage Swiss DRG alle'!K:K),"")</f>
        <v/>
      </c>
      <c r="L107" s="130" t="str">
        <f>IF(SUMIF('Grundlage Swiss DRG alle'!D:D,B107,'Grundlage Swiss DRG alle'!L:L)&gt;0,SUMIF('Grundlage Swiss DRG alle'!D:D,B107,'Grundlage Swiss DRG alle'!L:L),"")</f>
        <v/>
      </c>
      <c r="M107" s="62" t="str">
        <f t="shared" si="12"/>
        <v/>
      </c>
      <c r="N107" s="61" t="str">
        <f t="shared" si="13"/>
        <v>-</v>
      </c>
      <c r="O107" s="61" t="str">
        <f t="shared" si="14"/>
        <v>-</v>
      </c>
      <c r="P107" s="40"/>
      <c r="Q107" s="40"/>
      <c r="R107" s="40"/>
      <c r="Y107" s="124" t="str">
        <f t="shared" si="15"/>
        <v/>
      </c>
      <c r="Z107" s="23" t="str">
        <f t="shared" si="16"/>
        <v>gleich</v>
      </c>
    </row>
    <row r="108" spans="1:26" ht="11.25" hidden="1" customHeight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112" t="str">
        <f>IF(SUMIF('Grundlage Swiss DRG ohne Anlage'!D:D,B108,'Grundlage Swiss DRG ohne Anlage'!G:G)&gt;0,SUMIF('Grundlage Swiss DRG ohne Anlage'!D:D,B108,'Grundlage Swiss DRG ohne Anlage'!G:G),"")</f>
        <v/>
      </c>
      <c r="F108" s="112">
        <f>IF(SUMIF('Grundlage Swiss DRG alle'!D:D,B108,'Grundlage Swiss DRG alle'!G:G)&gt;0,SUMIF('Grundlage Swiss DRG alle'!D:D,B108,'Grundlage Swiss DRG alle'!G:G),)</f>
        <v>0</v>
      </c>
      <c r="G108" s="112">
        <f>IF(SUMIF('Grundlage Swiss DRG alle'!D:D,B108,'Grundlage Swiss DRG alle'!H:H)&gt;0,SUMIF('Grundlage Swiss DRG alle'!D:D,B108,'Grundlage Swiss DRG alle'!H:H),)</f>
        <v>0</v>
      </c>
      <c r="H108" s="112" t="str">
        <f>IF(SUMIF('Grundlage Swiss DRG alle'!D:D,B108,'Grundlage Swiss DRG alle'!I:I)&gt;0,SUMIF('Grundlage Swiss DRG alle'!D:D,B108,'Grundlage Swiss DRG alle'!I:I),"")</f>
        <v/>
      </c>
      <c r="I108" s="112" t="str">
        <f>IF(SUMIF('Grundlage Swiss DRG alle'!D:D,B108,'Grundlage Swiss DRG alle'!J:J)&gt;0,SUMIF('Grundlage Swiss DRG alle'!D:D,B108,'Grundlage Swiss DRG alle'!J:J),"")</f>
        <v/>
      </c>
      <c r="J108" s="130" t="str">
        <f>IF(SUMIF('Grundlage Swiss DRG ohne Anlage'!D:D,B108,'Grundlage Swiss DRG ohne Anlage'!H:H)&gt;0,SUMIF('Grundlage Swiss DRG ohne Anlage'!D:D,B108,'Grundlage Swiss DRG ohne Anlage'!H:H),"")</f>
        <v/>
      </c>
      <c r="K108" s="130" t="str">
        <f>IF(SUMIF('Grundlage Swiss DRG alle'!D:D,B108,'Grundlage Swiss DRG alle'!K:K)&gt;0,SUMIF('Grundlage Swiss DRG alle'!D:D,B108,'Grundlage Swiss DRG alle'!K:K),"")</f>
        <v/>
      </c>
      <c r="L108" s="130" t="str">
        <f>IF(SUMIF('Grundlage Swiss DRG alle'!D:D,B108,'Grundlage Swiss DRG alle'!L:L)&gt;0,SUMIF('Grundlage Swiss DRG alle'!D:D,B108,'Grundlage Swiss DRG alle'!L:L),"")</f>
        <v/>
      </c>
      <c r="M108" s="62" t="str">
        <f t="shared" si="12"/>
        <v/>
      </c>
      <c r="N108" s="61" t="str">
        <f t="shared" si="13"/>
        <v>-</v>
      </c>
      <c r="O108" s="61" t="str">
        <f t="shared" si="14"/>
        <v>-</v>
      </c>
      <c r="P108" s="40"/>
      <c r="Q108" s="40"/>
      <c r="R108" s="40"/>
      <c r="Y108" s="124" t="str">
        <f t="shared" si="15"/>
        <v/>
      </c>
      <c r="Z108" s="23" t="str">
        <f t="shared" si="16"/>
        <v>gleich</v>
      </c>
    </row>
    <row r="109" spans="1:26" ht="11.25" hidden="1" customHeight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112" t="str">
        <f>IF(SUMIF('Grundlage Swiss DRG ohne Anlage'!D:D,B109,'Grundlage Swiss DRG ohne Anlage'!G:G)&gt;0,SUMIF('Grundlage Swiss DRG ohne Anlage'!D:D,B109,'Grundlage Swiss DRG ohne Anlage'!G:G),"")</f>
        <v/>
      </c>
      <c r="F109" s="112">
        <f>IF(SUMIF('Grundlage Swiss DRG alle'!D:D,B109,'Grundlage Swiss DRG alle'!G:G)&gt;0,SUMIF('Grundlage Swiss DRG alle'!D:D,B109,'Grundlage Swiss DRG alle'!G:G),)</f>
        <v>0</v>
      </c>
      <c r="G109" s="112">
        <f>IF(SUMIF('Grundlage Swiss DRG alle'!D:D,B109,'Grundlage Swiss DRG alle'!H:H)&gt;0,SUMIF('Grundlage Swiss DRG alle'!D:D,B109,'Grundlage Swiss DRG alle'!H:H),)</f>
        <v>0</v>
      </c>
      <c r="H109" s="112" t="str">
        <f>IF(SUMIF('Grundlage Swiss DRG alle'!D:D,B109,'Grundlage Swiss DRG alle'!I:I)&gt;0,SUMIF('Grundlage Swiss DRG alle'!D:D,B109,'Grundlage Swiss DRG alle'!I:I),"")</f>
        <v/>
      </c>
      <c r="I109" s="112" t="str">
        <f>IF(SUMIF('Grundlage Swiss DRG alle'!D:D,B109,'Grundlage Swiss DRG alle'!J:J)&gt;0,SUMIF('Grundlage Swiss DRG alle'!D:D,B109,'Grundlage Swiss DRG alle'!J:J),"")</f>
        <v/>
      </c>
      <c r="J109" s="130" t="str">
        <f>IF(SUMIF('Grundlage Swiss DRG ohne Anlage'!D:D,B109,'Grundlage Swiss DRG ohne Anlage'!H:H)&gt;0,SUMIF('Grundlage Swiss DRG ohne Anlage'!D:D,B109,'Grundlage Swiss DRG ohne Anlage'!H:H),"")</f>
        <v/>
      </c>
      <c r="K109" s="130" t="str">
        <f>IF(SUMIF('Grundlage Swiss DRG alle'!D:D,B109,'Grundlage Swiss DRG alle'!K:K)&gt;0,SUMIF('Grundlage Swiss DRG alle'!D:D,B109,'Grundlage Swiss DRG alle'!K:K),"")</f>
        <v/>
      </c>
      <c r="L109" s="130" t="str">
        <f>IF(SUMIF('Grundlage Swiss DRG alle'!D:D,B109,'Grundlage Swiss DRG alle'!L:L)&gt;0,SUMIF('Grundlage Swiss DRG alle'!D:D,B109,'Grundlage Swiss DRG alle'!L:L),"")</f>
        <v/>
      </c>
      <c r="M109" s="62" t="str">
        <f t="shared" si="12"/>
        <v/>
      </c>
      <c r="N109" s="61" t="str">
        <f t="shared" si="13"/>
        <v>-</v>
      </c>
      <c r="O109" s="61" t="str">
        <f t="shared" si="14"/>
        <v>-</v>
      </c>
      <c r="P109" s="40"/>
      <c r="Q109" s="40"/>
      <c r="R109" s="40"/>
      <c r="Y109" s="124" t="str">
        <f t="shared" si="15"/>
        <v/>
      </c>
      <c r="Z109" s="23" t="str">
        <f t="shared" si="16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9419030446.2853947</v>
      </c>
      <c r="F110" s="43">
        <f>SUM(F11:F109)</f>
        <v>8818497204.873497</v>
      </c>
      <c r="G110" s="43">
        <f>SUM(G11:G109)</f>
        <v>8439428095.8575296</v>
      </c>
      <c r="H110" s="43">
        <f>SUM(H11:H109)</f>
        <v>956718.80403999717</v>
      </c>
      <c r="I110" s="43">
        <f>SUM(I11:I109)</f>
        <v>909031.17999999993</v>
      </c>
      <c r="J110" s="63">
        <f>E110/M110</f>
        <v>9845.1398744448816</v>
      </c>
      <c r="K110" s="63">
        <f>F110/N110</f>
        <v>10867.256893329397</v>
      </c>
      <c r="L110" s="63">
        <f>G110/O110</f>
        <v>10527.140194285577</v>
      </c>
      <c r="M110" s="62">
        <f>SUM(M11:M109)</f>
        <v>956718.80403999717</v>
      </c>
      <c r="N110" s="61">
        <f>SUM(N11:N109)</f>
        <v>811474.07219999726</v>
      </c>
      <c r="O110" s="61">
        <f>SUM(O11:O109)</f>
        <v>801682.88253999734</v>
      </c>
      <c r="P110" s="62"/>
      <c r="Q110" s="62"/>
      <c r="R110" s="62"/>
      <c r="S110" s="39"/>
      <c r="Y110" s="124"/>
    </row>
    <row r="111" spans="1:26" ht="33.75" customHeight="1" x14ac:dyDescent="0.2">
      <c r="E111" s="28"/>
      <c r="F111" s="28"/>
      <c r="G111" s="28"/>
      <c r="H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64</v>
      </c>
      <c r="L112" s="147">
        <f>COUNT(L11:L109)</f>
        <v>64</v>
      </c>
      <c r="M112" s="62">
        <f>K112-'Grundlage Swiss DRG alle'!K103</f>
        <v>0</v>
      </c>
      <c r="N112" s="61">
        <f>L112-'Grundlage Swiss DRG alle'!L103</f>
        <v>2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956718.80403999717</v>
      </c>
      <c r="K113" s="47">
        <f>N110</f>
        <v>811474.07219999726</v>
      </c>
      <c r="L113" s="47">
        <f>O110</f>
        <v>801682.88253999734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8580.2546942108002</v>
      </c>
      <c r="K114" s="50">
        <f>SMALL(K11:K109,1)</f>
        <v>9137.4081544064993</v>
      </c>
      <c r="L114" s="50">
        <f>SMALL(L11:L109,1)</f>
        <v>9101.2079152216993</v>
      </c>
      <c r="M114" s="62">
        <f>K114-'Grundlage Swiss DRG alle'!K104</f>
        <v>0.40815440649930679</v>
      </c>
      <c r="N114" s="62">
        <f>L114-'Grundlage Swiss DRG alle'!L104</f>
        <v>0.20791522169929522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9212.5531478358007</v>
      </c>
      <c r="K115" s="47">
        <f>QUARTILE(K11:K109,1)</f>
        <v>10159.931996165</v>
      </c>
      <c r="L115" s="47">
        <f>QUARTILE(L11:L109,1)</f>
        <v>9994.2066368351989</v>
      </c>
      <c r="M115" s="62">
        <f>K115-'Grundlage Swiss DRG alle'!K105</f>
        <v>26.931996164999873</v>
      </c>
      <c r="N115" s="62">
        <f>L115-'Grundlage Swiss DRG alle'!L105</f>
        <v>-43.793363164801121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9875.5336879862007</v>
      </c>
      <c r="K116" s="50">
        <f>SUM(K11:K109)/K112</f>
        <v>11060.267256256217</v>
      </c>
      <c r="L116" s="50">
        <f>SUM(L11:L109)/L112</f>
        <v>10801.096627034625</v>
      </c>
      <c r="M116" s="62">
        <f>K116-'Grundlage Swiss DRG alle'!K106</f>
        <v>8.2672562562165695</v>
      </c>
      <c r="N116" s="62">
        <f>L116-'Grundlage Swiss DRG alle'!L106</f>
        <v>8.0966270346252713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9562.1079179285007</v>
      </c>
      <c r="K117" s="47">
        <f>MEDIAN(K11:K109)</f>
        <v>10701.570532203001</v>
      </c>
      <c r="L117" s="47">
        <f>MEDIAN(L11:L109)</f>
        <v>10402.2468554425</v>
      </c>
      <c r="M117" s="62">
        <f>K117-'Grundlage Swiss DRG alle'!K107</f>
        <v>-0.42946779699923354</v>
      </c>
      <c r="N117" s="62">
        <f>L117-'Grundlage Swiss DRG alle'!L107</f>
        <v>0.24685544249950908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10154.404887676999</v>
      </c>
      <c r="K118" s="50">
        <f>QUARTILE(K11:K109,3)</f>
        <v>11317.493059885499</v>
      </c>
      <c r="L118" s="50">
        <f>QUARTILE(L11:L109,3)</f>
        <v>11038.342585619252</v>
      </c>
      <c r="M118" s="62">
        <f>K118-'Grundlage Swiss DRG alle'!K108</f>
        <v>0.49305988549895119</v>
      </c>
      <c r="N118" s="62">
        <f>L118-'Grundlage Swiss DRG alle'!L108</f>
        <v>41.342585619251622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14754.175598402</v>
      </c>
      <c r="K119" s="47">
        <f>LARGE(K11:K109,1)</f>
        <v>16668.850976657999</v>
      </c>
      <c r="L119" s="47">
        <f>LARGE(L11:L109,1)</f>
        <v>16379.780711014</v>
      </c>
      <c r="M119" s="62">
        <f>K119-'Grundlage Swiss DRG alle'!K109</f>
        <v>-0.14902334200087353</v>
      </c>
      <c r="N119" s="62">
        <f>L119-'Grundlage Swiss DRG alle'!L109</f>
        <v>-0.21928898599981039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9845.1398744448816</v>
      </c>
      <c r="K120" s="64">
        <f>K110</f>
        <v>10867.256893329397</v>
      </c>
      <c r="L120" s="64">
        <f>L110</f>
        <v>10527.140194285577</v>
      </c>
      <c r="M120" s="62">
        <f>K120-'Grundlage Swiss DRG alle'!K111</f>
        <v>10867.256893329397</v>
      </c>
      <c r="N120" s="62">
        <f>L120-'Grundlage Swiss DRG alle'!L111</f>
        <v>10527.140194285577</v>
      </c>
      <c r="O120" s="61"/>
      <c r="P120" s="62"/>
      <c r="Q120" s="62"/>
      <c r="R120" s="62"/>
    </row>
    <row r="121" spans="1:18" x14ac:dyDescent="0.2">
      <c r="E121" s="28"/>
      <c r="F121" s="28"/>
      <c r="G121" s="28"/>
      <c r="H121" s="28"/>
      <c r="M121" s="23"/>
    </row>
    <row r="122" spans="1:18" x14ac:dyDescent="0.2">
      <c r="A122" s="23" t="s">
        <v>412</v>
      </c>
      <c r="E122" s="28"/>
      <c r="F122" s="28"/>
      <c r="G122" s="28"/>
      <c r="H122" s="28"/>
      <c r="M122" s="23"/>
    </row>
    <row r="123" spans="1:18" x14ac:dyDescent="0.2">
      <c r="E123" s="28"/>
      <c r="F123" s="28"/>
      <c r="G123" s="28"/>
      <c r="H123" s="28"/>
      <c r="M123" s="23"/>
    </row>
    <row r="124" spans="1:18" x14ac:dyDescent="0.2">
      <c r="G124" s="28"/>
      <c r="H124" s="28"/>
      <c r="M124" s="23"/>
    </row>
    <row r="125" spans="1:18" x14ac:dyDescent="0.2">
      <c r="G125" s="28"/>
      <c r="H125" s="28"/>
      <c r="M125" s="23"/>
    </row>
    <row r="126" spans="1:18" x14ac:dyDescent="0.2">
      <c r="G126" s="28"/>
      <c r="H126" s="28"/>
      <c r="M126" s="23"/>
    </row>
    <row r="127" spans="1:18" x14ac:dyDescent="0.2">
      <c r="G127" s="28"/>
      <c r="H127" s="28"/>
      <c r="M127" s="23"/>
    </row>
    <row r="128" spans="1:18" x14ac:dyDescent="0.2">
      <c r="G128" s="28"/>
      <c r="H128" s="28"/>
      <c r="M128" s="23"/>
    </row>
    <row r="129" spans="1:26" x14ac:dyDescent="0.2">
      <c r="G129" s="28"/>
      <c r="H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F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F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F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topLeftCell="A61" workbookViewId="0">
      <selection activeCell="O1" sqref="O1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453125" style="28" customWidth="1"/>
    <col min="9" max="9" width="10.453125" style="28" customWidth="1"/>
    <col min="10" max="10" width="11.453125" style="28" customWidth="1"/>
    <col min="11" max="11" width="14.4531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 t="shared" ref="M11:M42" si="0">H11</f>
        <v>497.17860000000002</v>
      </c>
      <c r="N11" s="61">
        <f t="shared" ref="N11:N42" si="1">IF(F11&gt;0,H11,"-")</f>
        <v>497.17860000000002</v>
      </c>
      <c r="O11" s="61">
        <f t="shared" ref="O11:O42" si="2">IF(G11&gt;0,H11,"-")</f>
        <v>497.17860000000002</v>
      </c>
      <c r="P11" s="40"/>
      <c r="Q11" s="40"/>
      <c r="R11" s="40"/>
      <c r="Y11" s="124">
        <f t="shared" ref="Y11:Y42" si="3">L11</f>
        <v>15147.210742478001</v>
      </c>
      <c r="Z11" s="23" t="str">
        <f t="shared" ref="Z11:Z42" si="4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si="0"/>
        <v/>
      </c>
      <c r="N12" s="61" t="str">
        <f t="shared" si="1"/>
        <v>-</v>
      </c>
      <c r="O12" s="61" t="str">
        <f t="shared" si="2"/>
        <v>-</v>
      </c>
      <c r="P12" s="40"/>
      <c r="Q12" s="40"/>
      <c r="R12" s="40"/>
      <c r="Y12" s="124" t="str">
        <f t="shared" si="3"/>
        <v/>
      </c>
      <c r="Z12" s="23" t="str">
        <f t="shared" si="4"/>
        <v>gleich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0"/>
        <v/>
      </c>
      <c r="N13" s="61" t="str">
        <f t="shared" si="1"/>
        <v>-</v>
      </c>
      <c r="O13" s="61" t="str">
        <f t="shared" si="2"/>
        <v>-</v>
      </c>
      <c r="P13" s="40"/>
      <c r="Q13" s="40"/>
      <c r="R13" s="40"/>
      <c r="Y13" s="124" t="str">
        <f t="shared" si="3"/>
        <v/>
      </c>
      <c r="Z13" s="23" t="str">
        <f t="shared" si="4"/>
        <v>gleich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0"/>
        <v/>
      </c>
      <c r="N14" s="61" t="str">
        <f t="shared" si="1"/>
        <v>-</v>
      </c>
      <c r="O14" s="61" t="str">
        <f t="shared" si="2"/>
        <v>-</v>
      </c>
      <c r="P14" s="40"/>
      <c r="Q14" s="40"/>
      <c r="R14" s="40"/>
      <c r="Y14" s="124" t="str">
        <f t="shared" si="3"/>
        <v/>
      </c>
      <c r="Z14" s="23" t="str">
        <f t="shared" si="4"/>
        <v>gleich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0"/>
        <v>466.45</v>
      </c>
      <c r="N15" s="61">
        <f t="shared" si="1"/>
        <v>466.45</v>
      </c>
      <c r="O15" s="61">
        <f t="shared" si="2"/>
        <v>466.45</v>
      </c>
      <c r="P15" s="40"/>
      <c r="Q15" s="40"/>
      <c r="R15" s="40"/>
      <c r="Y15" s="124">
        <f t="shared" si="3"/>
        <v>9716.0258596577005</v>
      </c>
      <c r="Z15" s="23" t="str">
        <f t="shared" si="4"/>
        <v>gleich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0"/>
        <v/>
      </c>
      <c r="N16" s="61" t="str">
        <f t="shared" si="1"/>
        <v>-</v>
      </c>
      <c r="O16" s="61" t="str">
        <f t="shared" si="2"/>
        <v>-</v>
      </c>
      <c r="P16" s="40"/>
      <c r="Q16" s="40"/>
      <c r="R16" s="40"/>
      <c r="Y16" s="124" t="str">
        <f t="shared" si="3"/>
        <v/>
      </c>
      <c r="Z16" s="23" t="str">
        <f t="shared" si="4"/>
        <v>gleich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0"/>
        <v>3139.0895</v>
      </c>
      <c r="N17" s="61">
        <f t="shared" si="1"/>
        <v>3139.0895</v>
      </c>
      <c r="O17" s="61">
        <f t="shared" si="2"/>
        <v>3139.0895</v>
      </c>
      <c r="P17" s="40"/>
      <c r="Q17" s="40"/>
      <c r="R17" s="40"/>
      <c r="Y17" s="124">
        <f t="shared" si="3"/>
        <v>10574.893931457</v>
      </c>
      <c r="Z17" s="23" t="str">
        <f t="shared" si="4"/>
        <v>gleich</v>
      </c>
    </row>
    <row r="18" spans="1:26" x14ac:dyDescent="0.2">
      <c r="A18" s="20" t="s">
        <v>101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Anlage'!I:I)&gt;0,SUMIF('Grundlage Swiss DRG ohne Anlage'!D:D,B18,'Grundlage Swiss DRG ohne Anlage'!I:I),"")</f>
        <v>550472051.26856005</v>
      </c>
      <c r="F18" s="112">
        <f>IF(SUMIF('Grundlage Swiss DRG KVG'!D:D,B18,'Grundlage Swiss DRG KVG'!G:G)&gt;0,SUMIF('Grundlage Swiss DRG KVG'!D:D,B18,'Grundlage Swiss DRG KVG'!G:G),)</f>
        <v>68327672.084380001</v>
      </c>
      <c r="G18" s="112">
        <f>IF(SUMIF('Grundlage Swiss DRG KVG'!D:D,B18,'Grundlage Swiss DRG KVG'!H:H)&gt;0,SUMIF('Grundlage Swiss DRG KVG'!D:D,B18,'Grundlage Swiss DRG KVG'!H:H),)</f>
        <v>65411564.084380001</v>
      </c>
      <c r="H18" s="112">
        <f>IF(SUMIF('Grundlage Swiss DRG KVG'!D:D,B18,'Grundlage Swiss DRG KVG'!I:I)&gt;0,SUMIF('Grundlage Swiss DRG KVG'!D:D,B18,'Grundlage Swiss DRG KVG'!I:I),"")</f>
        <v>6936.8130000000001</v>
      </c>
      <c r="I18" s="112">
        <f>IF(SUMIF('Grundlage Swiss DRG KVG'!D:D,B18,'Grundlage Swiss DRG KVG'!J:J)&gt;0,SUMIF('Grundlage Swiss DRG KVG'!D:D,B18,'Grundlage Swiss DRG KVG'!J:J),"")</f>
        <v>7615</v>
      </c>
      <c r="J18" s="130">
        <f>IF(SUMIF('Grundlage Swiss DRG ohne Anlage'!D:D,B18,'Grundlage Swiss DRG ohne Anlage'!J:J)&gt;0,SUMIF('Grundlage Swiss DRG ohne Anlage'!D:D,B18,'Grundlage Swiss DRG ohne Anlage'!J:J),"")</f>
        <v>9993.8129849799006</v>
      </c>
      <c r="K18" s="130">
        <f>IF(SUMIF('Grundlage Swiss DRG KVG'!D:D,B18,'Grundlage Swiss DRG KVG'!K:K)&gt;0,SUMIF('Grundlage Swiss DRG KVG'!D:D,B18,'Grundlage Swiss DRG KVG'!K:K),"")</f>
        <v>9850.0092310950004</v>
      </c>
      <c r="L18" s="130">
        <f>IF(SUMIF('Grundlage Swiss DRG KVG'!D:D,B18,'Grundlage Swiss DRG KVG'!L:L)&gt;0,SUMIF('Grundlage Swiss DRG KVG'!D:D,B18,'Grundlage Swiss DRG KVG'!L:L),"")</f>
        <v>9429.6277100708994</v>
      </c>
      <c r="M18" s="62">
        <f t="shared" si="0"/>
        <v>6936.8130000000001</v>
      </c>
      <c r="N18" s="61">
        <f t="shared" si="1"/>
        <v>6936.8130000000001</v>
      </c>
      <c r="O18" s="61">
        <f t="shared" si="2"/>
        <v>6936.8130000000001</v>
      </c>
      <c r="P18" s="40"/>
      <c r="Q18" s="40"/>
      <c r="R18" s="40"/>
      <c r="Y18" s="124">
        <f t="shared" si="3"/>
        <v>9429.6277100708994</v>
      </c>
      <c r="Z18" s="23" t="str">
        <f t="shared" si="4"/>
        <v>-</v>
      </c>
    </row>
    <row r="19" spans="1:26" x14ac:dyDescent="0.2">
      <c r="A19" s="20" t="s">
        <v>202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62">
        <f t="shared" si="0"/>
        <v>6896</v>
      </c>
      <c r="N19" s="61" t="str">
        <f t="shared" si="1"/>
        <v>-</v>
      </c>
      <c r="O19" s="61">
        <f t="shared" si="2"/>
        <v>6896</v>
      </c>
      <c r="P19" s="40"/>
      <c r="Q19" s="40"/>
      <c r="R19" s="40"/>
      <c r="Y19" s="124">
        <f t="shared" si="3"/>
        <v>10030.755328477</v>
      </c>
      <c r="Z19" s="23" t="str">
        <f t="shared" si="4"/>
        <v>-</v>
      </c>
    </row>
    <row r="20" spans="1:26" x14ac:dyDescent="0.2">
      <c r="A20" s="20" t="s">
        <v>239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62">
        <f t="shared" si="0"/>
        <v>16253.61</v>
      </c>
      <c r="N20" s="61">
        <f t="shared" si="1"/>
        <v>16253.61</v>
      </c>
      <c r="O20" s="61">
        <f t="shared" si="2"/>
        <v>16253.61</v>
      </c>
      <c r="P20" s="40"/>
      <c r="Q20" s="40"/>
      <c r="R20" s="40"/>
      <c r="Y20" s="124">
        <f t="shared" si="3"/>
        <v>10463.578476678</v>
      </c>
      <c r="Z20" s="23" t="str">
        <f t="shared" si="4"/>
        <v>-</v>
      </c>
    </row>
    <row r="21" spans="1:26" x14ac:dyDescent="0.2">
      <c r="A21" s="20" t="s">
        <v>253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62">
        <f t="shared" si="0"/>
        <v>5053.3521000000001</v>
      </c>
      <c r="N21" s="61">
        <f t="shared" si="1"/>
        <v>5053.3521000000001</v>
      </c>
      <c r="O21" s="61" t="str">
        <f t="shared" si="2"/>
        <v>-</v>
      </c>
      <c r="P21" s="40"/>
      <c r="Q21" s="40"/>
      <c r="R21" s="40"/>
      <c r="Y21" s="124" t="str">
        <f t="shared" si="3"/>
        <v/>
      </c>
      <c r="Z21" s="23" t="str">
        <f t="shared" si="4"/>
        <v>Kontrolle</v>
      </c>
    </row>
    <row r="22" spans="1:26" x14ac:dyDescent="0.2">
      <c r="A22" s="20" t="s">
        <v>265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62">
        <f t="shared" si="0"/>
        <v>10236</v>
      </c>
      <c r="N22" s="61">
        <f t="shared" si="1"/>
        <v>10236</v>
      </c>
      <c r="O22" s="61">
        <f t="shared" si="2"/>
        <v>10236</v>
      </c>
      <c r="P22" s="40"/>
      <c r="Q22" s="40"/>
      <c r="R22" s="40"/>
      <c r="Y22" s="124">
        <f t="shared" si="3"/>
        <v>10164.433970991</v>
      </c>
      <c r="Z22" s="23" t="str">
        <f t="shared" si="4"/>
        <v>gleich</v>
      </c>
    </row>
    <row r="23" spans="1:26" x14ac:dyDescent="0.2">
      <c r="A23" s="20" t="s">
        <v>53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62">
        <f t="shared" si="0"/>
        <v>7146.1046999999999</v>
      </c>
      <c r="N23" s="61">
        <f t="shared" si="1"/>
        <v>7146.1046999999999</v>
      </c>
      <c r="O23" s="61">
        <f t="shared" si="2"/>
        <v>7146.1046999999999</v>
      </c>
      <c r="P23" s="40"/>
      <c r="Q23" s="40"/>
      <c r="R23" s="40"/>
      <c r="Y23" s="124">
        <f t="shared" si="3"/>
        <v>9616.6662556734009</v>
      </c>
      <c r="Z23" s="23" t="str">
        <f t="shared" si="4"/>
        <v>-</v>
      </c>
    </row>
    <row r="24" spans="1:26" x14ac:dyDescent="0.2">
      <c r="A24" s="20" t="s">
        <v>275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62">
        <f t="shared" si="0"/>
        <v>8629.4</v>
      </c>
      <c r="N24" s="61">
        <f t="shared" si="1"/>
        <v>8629.4</v>
      </c>
      <c r="O24" s="61">
        <f t="shared" si="2"/>
        <v>8629.4</v>
      </c>
      <c r="P24" s="40"/>
      <c r="Q24" s="40"/>
      <c r="R24" s="40"/>
      <c r="Y24" s="124">
        <f t="shared" si="3"/>
        <v>9576.2645364701002</v>
      </c>
      <c r="Z24" s="23" t="str">
        <f t="shared" si="4"/>
        <v>-</v>
      </c>
    </row>
    <row r="25" spans="1:26" x14ac:dyDescent="0.2">
      <c r="A25" s="20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Anlage'!I:I)&gt;0,SUMIF('Grundlage Swiss DRG ohne Anlage'!D:D,B25,'Grundlage Swiss DRG ohne Anlage'!I:I),"")</f>
        <v>41596183.220751002</v>
      </c>
      <c r="F25" s="112">
        <f>IF(SUMIF('Grundlage Swiss DRG KVG'!D:D,B25,'Grundlage Swiss DRG KVG'!G:G)&gt;0,SUMIF('Grundlage Swiss DRG KVG'!D:D,B25,'Grundlage Swiss DRG KVG'!G:G),)</f>
        <v>45901936.220751002</v>
      </c>
      <c r="G25" s="112">
        <f>IF(SUMIF('Grundlage Swiss DRG KVG'!D:D,B25,'Grundlage Swiss DRG KVG'!H:H)&gt;0,SUMIF('Grundlage Swiss DRG KVG'!D:D,B25,'Grundlage Swiss DRG KVG'!H:H),)</f>
        <v>45430950.316211</v>
      </c>
      <c r="H25" s="112">
        <f>IF(SUMIF('Grundlage Swiss DRG KVG'!D:D,B25,'Grundlage Swiss DRG KVG'!I:I)&gt;0,SUMIF('Grundlage Swiss DRG KVG'!D:D,B25,'Grundlage Swiss DRG KVG'!I:I),"")</f>
        <v>4324</v>
      </c>
      <c r="I25" s="112">
        <f>IF(SUMIF('Grundlage Swiss DRG KVG'!D:D,B25,'Grundlage Swiss DRG KVG'!J:J)&gt;0,SUMIF('Grundlage Swiss DRG KVG'!D:D,B25,'Grundlage Swiss DRG KVG'!J:J),"")</f>
        <v>5231</v>
      </c>
      <c r="J25" s="130">
        <f>IF(SUMIF('Grundlage Swiss DRG ohne Anlage'!D:D,B25,'Grundlage Swiss DRG ohne Anlage'!J:J)&gt;0,SUMIF('Grundlage Swiss DRG ohne Anlage'!D:D,B25,'Grundlage Swiss DRG ohne Anlage'!J:J),"")</f>
        <v>9619.8388577129008</v>
      </c>
      <c r="K25" s="130">
        <f>IF(SUMIF('Grundlage Swiss DRG KVG'!D:D,B25,'Grundlage Swiss DRG KVG'!K:K)&gt;0,SUMIF('Grundlage Swiss DRG KVG'!D:D,B25,'Grundlage Swiss DRG KVG'!K:K),"")</f>
        <v>10615.618922468</v>
      </c>
      <c r="L25" s="130">
        <f>IF(SUMIF('Grundlage Swiss DRG KVG'!D:D,B25,'Grundlage Swiss DRG KVG'!L:L)&gt;0,SUMIF('Grundlage Swiss DRG KVG'!D:D,B25,'Grundlage Swiss DRG KVG'!L:L),"")</f>
        <v>10506.695262769001</v>
      </c>
      <c r="M25" s="62">
        <f t="shared" si="0"/>
        <v>4324</v>
      </c>
      <c r="N25" s="61">
        <f t="shared" si="1"/>
        <v>4324</v>
      </c>
      <c r="O25" s="61">
        <f t="shared" si="2"/>
        <v>4324</v>
      </c>
      <c r="P25" s="40"/>
      <c r="Q25" s="40"/>
      <c r="R25" s="40"/>
      <c r="Y25" s="124">
        <f t="shared" si="3"/>
        <v>10506.695262769001</v>
      </c>
      <c r="Z25" s="23" t="str">
        <f t="shared" si="4"/>
        <v>-</v>
      </c>
    </row>
    <row r="26" spans="1:26" x14ac:dyDescent="0.2">
      <c r="A26" s="20" t="s">
        <v>122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62">
        <f t="shared" si="0"/>
        <v>5855.4243999999999</v>
      </c>
      <c r="N26" s="61">
        <f t="shared" si="1"/>
        <v>5855.4243999999999</v>
      </c>
      <c r="O26" s="61">
        <f t="shared" si="2"/>
        <v>5855.4243999999999</v>
      </c>
      <c r="P26" s="40"/>
      <c r="Q26" s="40"/>
      <c r="R26" s="40"/>
      <c r="Y26" s="124">
        <f t="shared" si="3"/>
        <v>10299.238880894</v>
      </c>
      <c r="Z26" s="23" t="str">
        <f t="shared" si="4"/>
        <v>-</v>
      </c>
    </row>
    <row r="27" spans="1:26" x14ac:dyDescent="0.2">
      <c r="A27" s="20" t="s">
        <v>108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62">
        <f t="shared" si="0"/>
        <v>16379.8</v>
      </c>
      <c r="N27" s="61">
        <f t="shared" si="1"/>
        <v>16379.8</v>
      </c>
      <c r="O27" s="61">
        <f t="shared" si="2"/>
        <v>16379.8</v>
      </c>
      <c r="P27" s="40"/>
      <c r="Q27" s="40"/>
      <c r="R27" s="40"/>
      <c r="Y27" s="124">
        <f t="shared" si="3"/>
        <v>10254.643421279001</v>
      </c>
      <c r="Z27" s="23" t="str">
        <f t="shared" si="4"/>
        <v>-</v>
      </c>
    </row>
    <row r="28" spans="1:26" x14ac:dyDescent="0.2">
      <c r="A28" s="20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Anlage'!I:I)&gt;0,SUMIF('Grundlage Swiss DRG ohne Anlage'!D:D,B28,'Grundlage Swiss DRG ohne Anlage'!I:I),"")</f>
        <v>5319509.2593804002</v>
      </c>
      <c r="F28" s="112">
        <f>IF(SUMIF('Grundlage Swiss DRG KVG'!D:D,B28,'Grundlage Swiss DRG KVG'!G:G)&gt;0,SUMIF('Grundlage Swiss DRG KVG'!D:D,B28,'Grundlage Swiss DRG KVG'!G:G),)</f>
        <v>39544389.652484</v>
      </c>
      <c r="G28" s="112">
        <f>IF(SUMIF('Grundlage Swiss DRG KVG'!D:D,B28,'Grundlage Swiss DRG KVG'!H:H)&gt;0,SUMIF('Grundlage Swiss DRG KVG'!D:D,B28,'Grundlage Swiss DRG KVG'!H:H),)</f>
        <v>39130745.462484002</v>
      </c>
      <c r="H28" s="112">
        <f>IF(SUMIF('Grundlage Swiss DRG KVG'!D:D,B28,'Grundlage Swiss DRG KVG'!I:I)&gt;0,SUMIF('Grundlage Swiss DRG KVG'!D:D,B28,'Grundlage Swiss DRG KVG'!I:I),"")</f>
        <v>3763.9367999999999</v>
      </c>
      <c r="I28" s="112">
        <f>IF(SUMIF('Grundlage Swiss DRG KVG'!D:D,B28,'Grundlage Swiss DRG KVG'!J:J)&gt;0,SUMIF('Grundlage Swiss DRG KVG'!D:D,B28,'Grundlage Swiss DRG KVG'!J:J),"")</f>
        <v>4464</v>
      </c>
      <c r="J28" s="130">
        <f>IF(SUMIF('Grundlage Swiss DRG ohne Anlage'!D:D,B28,'Grundlage Swiss DRG ohne Anlage'!J:J)&gt;0,SUMIF('Grundlage Swiss DRG ohne Anlage'!D:D,B28,'Grundlage Swiss DRG ohne Anlage'!J:J),"")</f>
        <v>8854.2408558718998</v>
      </c>
      <c r="K28" s="130">
        <f>IF(SUMIF('Grundlage Swiss DRG KVG'!D:D,B28,'Grundlage Swiss DRG KVG'!K:K)&gt;0,SUMIF('Grundlage Swiss DRG KVG'!D:D,B28,'Grundlage Swiss DRG KVG'!K:K),"")</f>
        <v>10506.124771405001</v>
      </c>
      <c r="L28" s="130">
        <f>IF(SUMIF('Grundlage Swiss DRG KVG'!D:D,B28,'Grundlage Swiss DRG KVG'!L:L)&gt;0,SUMIF('Grundlage Swiss DRG KVG'!D:D,B28,'Grundlage Swiss DRG KVG'!L:L),"")</f>
        <v>10396.228082916999</v>
      </c>
      <c r="M28" s="62">
        <f t="shared" si="0"/>
        <v>3763.9367999999999</v>
      </c>
      <c r="N28" s="61">
        <f t="shared" si="1"/>
        <v>3763.9367999999999</v>
      </c>
      <c r="O28" s="61">
        <f t="shared" si="2"/>
        <v>3763.9367999999999</v>
      </c>
      <c r="P28" s="40"/>
      <c r="Q28" s="40"/>
      <c r="R28" s="40"/>
      <c r="Y28" s="124">
        <f t="shared" si="3"/>
        <v>10396.228082916999</v>
      </c>
      <c r="Z28" s="23" t="str">
        <f t="shared" si="4"/>
        <v>-</v>
      </c>
    </row>
    <row r="29" spans="1:26" x14ac:dyDescent="0.2">
      <c r="A29" s="20" t="s">
        <v>14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62">
        <f t="shared" si="0"/>
        <v>55081.284</v>
      </c>
      <c r="N29" s="61">
        <f t="shared" si="1"/>
        <v>55081.284</v>
      </c>
      <c r="O29" s="61">
        <f t="shared" si="2"/>
        <v>55081.284</v>
      </c>
      <c r="P29" s="40"/>
      <c r="Q29" s="40"/>
      <c r="R29" s="40"/>
      <c r="Y29" s="124">
        <f t="shared" si="3"/>
        <v>10847.336082227001</v>
      </c>
      <c r="Z29" s="23" t="str">
        <f t="shared" si="4"/>
        <v>-</v>
      </c>
    </row>
    <row r="30" spans="1:26" x14ac:dyDescent="0.2">
      <c r="A30" s="20" t="s">
        <v>174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62">
        <f t="shared" si="0"/>
        <v>6222.8266999999996</v>
      </c>
      <c r="N30" s="61">
        <f t="shared" si="1"/>
        <v>6222.8266999999996</v>
      </c>
      <c r="O30" s="61">
        <f t="shared" si="2"/>
        <v>6222.8266999999996</v>
      </c>
      <c r="P30" s="40"/>
      <c r="Q30" s="40"/>
      <c r="R30" s="40"/>
      <c r="Y30" s="124">
        <f t="shared" si="3"/>
        <v>10526.543353457</v>
      </c>
      <c r="Z30" s="23" t="str">
        <f t="shared" si="4"/>
        <v>-</v>
      </c>
    </row>
    <row r="31" spans="1:26" x14ac:dyDescent="0.2">
      <c r="A31" s="20" t="s">
        <v>220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62">
        <f t="shared" si="0"/>
        <v>2243.1799999999998</v>
      </c>
      <c r="N31" s="61">
        <f t="shared" si="1"/>
        <v>2243.1799999999998</v>
      </c>
      <c r="O31" s="61">
        <f t="shared" si="2"/>
        <v>2243.1799999999998</v>
      </c>
      <c r="P31" s="40"/>
      <c r="Q31" s="40"/>
      <c r="R31" s="40"/>
      <c r="Y31" s="124">
        <f t="shared" si="3"/>
        <v>9521</v>
      </c>
      <c r="Z31" s="23" t="str">
        <f t="shared" si="4"/>
        <v>-</v>
      </c>
    </row>
    <row r="32" spans="1:26" x14ac:dyDescent="0.2">
      <c r="A32" s="20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Anlage'!I:I)&gt;0,SUMIF('Grundlage Swiss DRG ohne Anlage'!D:D,B32,'Grundlage Swiss DRG ohne Anlage'!I:I),"")</f>
        <v>7333234.6440300001</v>
      </c>
      <c r="F32" s="112">
        <f>IF(SUMIF('Grundlage Swiss DRG KVG'!D:D,B32,'Grundlage Swiss DRG KVG'!G:G)&gt;0,SUMIF('Grundlage Swiss DRG KVG'!D:D,B32,'Grundlage Swiss DRG KVG'!G:G),)</f>
        <v>8304716.6440300001</v>
      </c>
      <c r="G32" s="112">
        <f>IF(SUMIF('Grundlage Swiss DRG KVG'!D:D,B32,'Grundlage Swiss DRG KVG'!H:H)&gt;0,SUMIF('Grundlage Swiss DRG KVG'!D:D,B32,'Grundlage Swiss DRG KVG'!H:H),)</f>
        <v>7956196.9164143</v>
      </c>
      <c r="H32" s="112">
        <f>IF(SUMIF('Grundlage Swiss DRG KVG'!D:D,B32,'Grundlage Swiss DRG KVG'!I:I)&gt;0,SUMIF('Grundlage Swiss DRG KVG'!D:D,B32,'Grundlage Swiss DRG KVG'!I:I),"")</f>
        <v>828.85199999999998</v>
      </c>
      <c r="I32" s="112">
        <f>IF(SUMIF('Grundlage Swiss DRG KVG'!D:D,B32,'Grundlage Swiss DRG KVG'!J:J)&gt;0,SUMIF('Grundlage Swiss DRG KVG'!D:D,B32,'Grundlage Swiss DRG KVG'!J:J),"")</f>
        <v>578</v>
      </c>
      <c r="J32" s="130">
        <f>IF(SUMIF('Grundlage Swiss DRG ohne Anlage'!D:D,B32,'Grundlage Swiss DRG ohne Anlage'!J:J)&gt;0,SUMIF('Grundlage Swiss DRG ohne Anlage'!D:D,B32,'Grundlage Swiss DRG ohne Anlage'!J:J),"")</f>
        <v>8847.4596719679994</v>
      </c>
      <c r="K32" s="130">
        <f>IF(SUMIF('Grundlage Swiss DRG KVG'!D:D,B32,'Grundlage Swiss DRG KVG'!K:K)&gt;0,SUMIF('Grundlage Swiss DRG KVG'!D:D,B32,'Grundlage Swiss DRG KVG'!K:K),"")</f>
        <v>10019.541056823</v>
      </c>
      <c r="L32" s="130">
        <f>IF(SUMIF('Grundlage Swiss DRG KVG'!D:D,B32,'Grundlage Swiss DRG KVG'!L:L)&gt;0,SUMIF('Grundlage Swiss DRG KVG'!D:D,B32,'Grundlage Swiss DRG KVG'!L:L),"")</f>
        <v>9599.0561842334992</v>
      </c>
      <c r="M32" s="62">
        <f t="shared" si="0"/>
        <v>828.85199999999998</v>
      </c>
      <c r="N32" s="61">
        <f t="shared" si="1"/>
        <v>828.85199999999998</v>
      </c>
      <c r="O32" s="61">
        <f t="shared" si="2"/>
        <v>828.85199999999998</v>
      </c>
      <c r="P32" s="40"/>
      <c r="Q32" s="40"/>
      <c r="R32" s="40"/>
      <c r="Y32" s="124">
        <f t="shared" si="3"/>
        <v>9599.0561842334992</v>
      </c>
      <c r="Z32" s="23" t="str">
        <f t="shared" si="4"/>
        <v>-</v>
      </c>
    </row>
    <row r="33" spans="1:26" x14ac:dyDescent="0.2">
      <c r="A33" s="20" t="s">
        <v>290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Anlage'!I:I)&gt;0,SUMIF('Grundlage Swiss DRG ohne Anlage'!D:D,B33,'Grundlage Swiss DRG ohne Anlage'!I:I),"")</f>
        <v>428228253.49379998</v>
      </c>
      <c r="F33" s="112">
        <f>IF(SUMIF('Grundlage Swiss DRG KVG'!D:D,B33,'Grundlage Swiss DRG KVG'!G:G)&gt;0,SUMIF('Grundlage Swiss DRG KVG'!D:D,B33,'Grundlage Swiss DRG KVG'!G:G),)</f>
        <v>472057779.53465998</v>
      </c>
      <c r="G33" s="112">
        <f>IF(SUMIF('Grundlage Swiss DRG KVG'!D:D,B33,'Grundlage Swiss DRG KVG'!H:H)&gt;0,SUMIF('Grundlage Swiss DRG KVG'!D:D,B33,'Grundlage Swiss DRG KVG'!H:H),)</f>
        <v>452189985.72153997</v>
      </c>
      <c r="H33" s="112">
        <f>IF(SUMIF('Grundlage Swiss DRG KVG'!D:D,B33,'Grundlage Swiss DRG KVG'!I:I)&gt;0,SUMIF('Grundlage Swiss DRG KVG'!D:D,B33,'Grundlage Swiss DRG KVG'!I:I),"")</f>
        <v>42373.058999998997</v>
      </c>
      <c r="I33" s="112">
        <f>IF(SUMIF('Grundlage Swiss DRG KVG'!D:D,B33,'Grundlage Swiss DRG KVG'!J:J)&gt;0,SUMIF('Grundlage Swiss DRG KVG'!D:D,B33,'Grundlage Swiss DRG KVG'!J:J),"")</f>
        <v>31302</v>
      </c>
      <c r="J33" s="130">
        <f>IF(SUMIF('Grundlage Swiss DRG ohne Anlage'!D:D,B33,'Grundlage Swiss DRG ohne Anlage'!J:J)&gt;0,SUMIF('Grundlage Swiss DRG ohne Anlage'!D:D,B33,'Grundlage Swiss DRG ohne Anlage'!J:J),"")</f>
        <v>10106.144413454</v>
      </c>
      <c r="K33" s="130">
        <f>IF(SUMIF('Grundlage Swiss DRG KVG'!D:D,B33,'Grundlage Swiss DRG KVG'!K:K)&gt;0,SUMIF('Grundlage Swiss DRG KVG'!D:D,B33,'Grundlage Swiss DRG KVG'!K:K),"")</f>
        <v>11140.516891515001</v>
      </c>
      <c r="L33" s="130">
        <f>IF(SUMIF('Grundlage Swiss DRG KVG'!D:D,B33,'Grundlage Swiss DRG KVG'!L:L)&gt;0,SUMIF('Grundlage Swiss DRG KVG'!D:D,B33,'Grundlage Swiss DRG KVG'!L:L),"")</f>
        <v>10671.638923250001</v>
      </c>
      <c r="M33" s="62">
        <f t="shared" si="0"/>
        <v>42373.058999998997</v>
      </c>
      <c r="N33" s="61">
        <f t="shared" si="1"/>
        <v>42373.058999998997</v>
      </c>
      <c r="O33" s="61">
        <f t="shared" si="2"/>
        <v>42373.058999998997</v>
      </c>
      <c r="P33" s="40"/>
      <c r="Q33" s="40"/>
      <c r="R33" s="40"/>
      <c r="Y33" s="124">
        <f t="shared" si="3"/>
        <v>10671.638923250001</v>
      </c>
      <c r="Z33" s="23" t="str">
        <f t="shared" si="4"/>
        <v>-</v>
      </c>
    </row>
    <row r="34" spans="1:26" x14ac:dyDescent="0.2">
      <c r="A34" s="20" t="s">
        <v>763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214084005.03073001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226121235.86072999</v>
      </c>
      <c r="H34" s="112">
        <f>IF(SUMIF('Grundlage Swiss DRG KVG'!D:D,B34,'Grundlage Swiss DRG KVG'!I:I)&gt;0,SUMIF('Grundlage Swiss DRG KVG'!D:D,B34,'Grundlage Swiss DRG KVG'!I:I),"")</f>
        <v>17856.163</v>
      </c>
      <c r="I34" s="112">
        <f>IF(SUMIF('Grundlage Swiss DRG KVG'!D:D,B34,'Grundlage Swiss DRG KVG'!J:J)&gt;0,SUMIF('Grundlage Swiss DRG KVG'!D:D,B34,'Grundlage Swiss DRG KVG'!J:J),"")</f>
        <v>16597</v>
      </c>
      <c r="J34" s="130">
        <f>IF(SUMIF('Grundlage Swiss DRG ohne Anlage'!D:D,B34,'Grundlage Swiss DRG ohne Anlage'!J:J)&gt;0,SUMIF('Grundlage Swiss DRG ohne Anlage'!D:D,B34,'Grundlage Swiss DRG ohne Anlage'!J:J),"")</f>
        <v>11989.362162001</v>
      </c>
      <c r="K34" s="130" t="str">
        <f>IF(SUMIF('Grundlage Swiss DRG KVG'!D:D,B34,'Grundlage Swiss DRG KVG'!K:K)&gt;0,SUMIF('Grundlage Swiss DRG KVG'!D:D,B34,'Grundlage Swiss DRG KVG'!K:K),"")</f>
        <v/>
      </c>
      <c r="L34" s="130">
        <f>IF(SUMIF('Grundlage Swiss DRG KVG'!D:D,B34,'Grundlage Swiss DRG KVG'!L:L)&gt;0,SUMIF('Grundlage Swiss DRG KVG'!D:D,B34,'Grundlage Swiss DRG KVG'!L:L),"")</f>
        <v>12663.484078899</v>
      </c>
      <c r="M34" s="62">
        <f t="shared" si="0"/>
        <v>17856.163</v>
      </c>
      <c r="N34" s="61" t="str">
        <f t="shared" si="1"/>
        <v>-</v>
      </c>
      <c r="O34" s="61">
        <f t="shared" si="2"/>
        <v>17856.163</v>
      </c>
      <c r="P34" s="40"/>
      <c r="Q34" s="40"/>
      <c r="R34" s="40"/>
      <c r="Y34" s="124">
        <f t="shared" si="3"/>
        <v>12663.484078899</v>
      </c>
      <c r="Z34" s="23" t="str">
        <f t="shared" si="4"/>
        <v>-</v>
      </c>
    </row>
    <row r="35" spans="1:26" x14ac:dyDescent="0.2">
      <c r="A35" s="20" t="s">
        <v>93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Anlage'!I:I)&gt;0,SUMIF('Grundlage Swiss DRG ohne Anlage'!D:D,B35,'Grundlage Swiss DRG ohne Anlage'!I:I),"")</f>
        <v>450144445.01686001</v>
      </c>
      <c r="F35" s="112">
        <f>IF(SUMIF('Grundlage Swiss DRG KVG'!D:D,B35,'Grundlage Swiss DRG KVG'!G:G)&gt;0,SUMIF('Grundlage Swiss DRG KVG'!D:D,B35,'Grundlage Swiss DRG KVG'!G:G),)</f>
        <v>494786681.54938</v>
      </c>
      <c r="G35" s="112">
        <f>IF(SUMIF('Grundlage Swiss DRG KVG'!D:D,B35,'Grundlage Swiss DRG KVG'!H:H)&gt;0,SUMIF('Grundlage Swiss DRG KVG'!D:D,B35,'Grundlage Swiss DRG KVG'!H:H),)</f>
        <v>449214773.32853001</v>
      </c>
      <c r="H35" s="112">
        <f>IF(SUMIF('Grundlage Swiss DRG KVG'!D:D,B35,'Grundlage Swiss DRG KVG'!I:I)&gt;0,SUMIF('Grundlage Swiss DRG KVG'!D:D,B35,'Grundlage Swiss DRG KVG'!I:I),"")</f>
        <v>40444.025099999999</v>
      </c>
      <c r="I35" s="112">
        <f>IF(SUMIF('Grundlage Swiss DRG KVG'!D:D,B35,'Grundlage Swiss DRG KVG'!J:J)&gt;0,SUMIF('Grundlage Swiss DRG KVG'!D:D,B35,'Grundlage Swiss DRG KVG'!J:J),"")</f>
        <v>35069</v>
      </c>
      <c r="J35" s="130">
        <f>IF(SUMIF('Grundlage Swiss DRG ohne Anlage'!D:D,B35,'Grundlage Swiss DRG ohne Anlage'!J:J)&gt;0,SUMIF('Grundlage Swiss DRG ohne Anlage'!D:D,B35,'Grundlage Swiss DRG ohne Anlage'!J:J),"")</f>
        <v>11130.06047009</v>
      </c>
      <c r="K35" s="130">
        <f>IF(SUMIF('Grundlage Swiss DRG KVG'!D:D,B35,'Grundlage Swiss DRG KVG'!K:K)&gt;0,SUMIF('Grundlage Swiss DRG KVG'!D:D,B35,'Grundlage Swiss DRG KVG'!K:K),"")</f>
        <v>12233.863477385999</v>
      </c>
      <c r="L35" s="130">
        <f>IF(SUMIF('Grundlage Swiss DRG KVG'!D:D,B35,'Grundlage Swiss DRG KVG'!L:L)&gt;0,SUMIF('Grundlage Swiss DRG KVG'!D:D,B35,'Grundlage Swiss DRG KVG'!L:L),"")</f>
        <v>11107.073843857999</v>
      </c>
      <c r="M35" s="62">
        <f t="shared" si="0"/>
        <v>40444.025099999999</v>
      </c>
      <c r="N35" s="61">
        <f t="shared" si="1"/>
        <v>40444.025099999999</v>
      </c>
      <c r="O35" s="61">
        <f t="shared" si="2"/>
        <v>40444.025099999999</v>
      </c>
      <c r="P35" s="40"/>
      <c r="Q35" s="40"/>
      <c r="R35" s="40"/>
      <c r="Y35" s="124">
        <f t="shared" si="3"/>
        <v>11107.073843857999</v>
      </c>
      <c r="Z35" s="23" t="str">
        <f t="shared" si="4"/>
        <v>-</v>
      </c>
    </row>
    <row r="36" spans="1:26" x14ac:dyDescent="0.2">
      <c r="A36" s="20" t="s">
        <v>164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Anlage'!I:I)&gt;0,SUMIF('Grundlage Swiss DRG ohne Anlage'!D:D,B36,'Grundlage Swiss DRG ohne Anlage'!I:I),"")</f>
        <v>55796268.152456</v>
      </c>
      <c r="F36" s="112">
        <f>IF(SUMIF('Grundlage Swiss DRG KVG'!D:D,B36,'Grundlage Swiss DRG KVG'!G:G)&gt;0,SUMIF('Grundlage Swiss DRG KVG'!D:D,B36,'Grundlage Swiss DRG KVG'!G:G),)</f>
        <v>46068911.535755001</v>
      </c>
      <c r="G36" s="112">
        <f>IF(SUMIF('Grundlage Swiss DRG KVG'!D:D,B36,'Grundlage Swiss DRG KVG'!H:H)&gt;0,SUMIF('Grundlage Swiss DRG KVG'!D:D,B36,'Grundlage Swiss DRG KVG'!H:H),)</f>
        <v>45398062.535755001</v>
      </c>
      <c r="H36" s="112">
        <f>IF(SUMIF('Grundlage Swiss DRG KVG'!D:D,B36,'Grundlage Swiss DRG KVG'!I:I)&gt;0,SUMIF('Grundlage Swiss DRG KVG'!D:D,B36,'Grundlage Swiss DRG KVG'!I:I),"")</f>
        <v>4197.174</v>
      </c>
      <c r="I36" s="112">
        <f>IF(SUMIF('Grundlage Swiss DRG KVG'!D:D,B36,'Grundlage Swiss DRG KVG'!J:J)&gt;0,SUMIF('Grundlage Swiss DRG KVG'!D:D,B36,'Grundlage Swiss DRG KVG'!J:J),"")</f>
        <v>4965</v>
      </c>
      <c r="J36" s="130">
        <f>IF(SUMIF('Grundlage Swiss DRG ohne Anlage'!D:D,B36,'Grundlage Swiss DRG ohne Anlage'!J:J)&gt;0,SUMIF('Grundlage Swiss DRG ohne Anlage'!D:D,B36,'Grundlage Swiss DRG ohne Anlage'!J:J),"")</f>
        <v>11041.436861773</v>
      </c>
      <c r="K36" s="130">
        <f>IF(SUMIF('Grundlage Swiss DRG KVG'!D:D,B36,'Grundlage Swiss DRG KVG'!K:K)&gt;0,SUMIF('Grundlage Swiss DRG KVG'!D:D,B36,'Grundlage Swiss DRG KVG'!K:K),"")</f>
        <v>10976.173857876</v>
      </c>
      <c r="L36" s="130">
        <f>IF(SUMIF('Grundlage Swiss DRG KVG'!D:D,B36,'Grundlage Swiss DRG KVG'!L:L)&gt;0,SUMIF('Grundlage Swiss DRG KVG'!D:D,B36,'Grundlage Swiss DRG KVG'!L:L),"")</f>
        <v>10816.340360384</v>
      </c>
      <c r="M36" s="62">
        <f t="shared" si="0"/>
        <v>4197.174</v>
      </c>
      <c r="N36" s="61">
        <f t="shared" si="1"/>
        <v>4197.174</v>
      </c>
      <c r="O36" s="61">
        <f t="shared" si="2"/>
        <v>4197.174</v>
      </c>
      <c r="P36" s="40"/>
      <c r="Q36" s="40"/>
      <c r="R36" s="40"/>
      <c r="Y36" s="124">
        <f t="shared" si="3"/>
        <v>10816.340360384</v>
      </c>
      <c r="Z36" s="23" t="str">
        <f t="shared" si="4"/>
        <v>-</v>
      </c>
    </row>
    <row r="37" spans="1:26" x14ac:dyDescent="0.2">
      <c r="A37" s="20" t="s">
        <v>129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Anlage'!I:I)&gt;0,SUMIF('Grundlage Swiss DRG ohne Anlage'!D:D,B37,'Grundlage Swiss DRG ohne Anlage'!I:I),"")</f>
        <v>38036073.349374004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0</v>
      </c>
      <c r="H37" s="112" t="str">
        <f>IF(SUMIF('Grundlage Swiss DRG KVG'!D:D,B37,'Grundlage Swiss DRG KVG'!I:I)&gt;0,SUMIF('Grundlage Swiss DRG KVG'!D:D,B37,'Grundlage Swiss DRG KVG'!I:I),"")</f>
        <v/>
      </c>
      <c r="I37" s="112" t="str">
        <f>IF(SUMIF('Grundlage Swiss DRG KVG'!D:D,B37,'Grundlage Swiss DRG KVG'!J:J)&gt;0,SUMIF('Grundlage Swiss DRG KVG'!D:D,B37,'Grundlage Swiss DRG KVG'!J:J),"")</f>
        <v/>
      </c>
      <c r="J37" s="130">
        <f>IF(SUMIF('Grundlage Swiss DRG ohne Anlage'!D:D,B37,'Grundlage Swiss DRG ohne Anlage'!J:J)&gt;0,SUMIF('Grundlage Swiss DRG ohne Anlage'!D:D,B37,'Grundlage Swiss DRG ohne Anlage'!J:J),"")</f>
        <v>9125.5775389187002</v>
      </c>
      <c r="K37" s="130" t="str">
        <f>IF(SUMIF('Grundlage Swiss DRG KVG'!D:D,B37,'Grundlage Swiss DRG KVG'!K:K)&gt;0,SUMIF('Grundlage Swiss DRG KVG'!D:D,B37,'Grundlage Swiss DRG KVG'!K:K),"")</f>
        <v/>
      </c>
      <c r="L37" s="130" t="str">
        <f>IF(SUMIF('Grundlage Swiss DRG KVG'!D:D,B37,'Grundlage Swiss DRG KVG'!L:L)&gt;0,SUMIF('Grundlage Swiss DRG KVG'!D:D,B37,'Grundlage Swiss DRG KVG'!L:L),"")</f>
        <v/>
      </c>
      <c r="M37" s="62" t="str">
        <f t="shared" si="0"/>
        <v/>
      </c>
      <c r="N37" s="61" t="str">
        <f t="shared" si="1"/>
        <v>-</v>
      </c>
      <c r="O37" s="61" t="str">
        <f t="shared" si="2"/>
        <v>-</v>
      </c>
      <c r="P37" s="40"/>
      <c r="Q37" s="40"/>
      <c r="R37" s="40"/>
      <c r="Y37" s="124" t="str">
        <f t="shared" si="3"/>
        <v/>
      </c>
      <c r="Z37" s="23" t="str">
        <f t="shared" si="4"/>
        <v>gleich</v>
      </c>
    </row>
    <row r="38" spans="1:26" x14ac:dyDescent="0.2">
      <c r="A38" s="20" t="s">
        <v>32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62">
        <f t="shared" si="0"/>
        <v>720.1671</v>
      </c>
      <c r="N38" s="61">
        <f t="shared" si="1"/>
        <v>720.1671</v>
      </c>
      <c r="O38" s="61">
        <f t="shared" si="2"/>
        <v>720.1671</v>
      </c>
      <c r="P38" s="40"/>
      <c r="Q38" s="40"/>
      <c r="R38" s="40"/>
      <c r="Y38" s="124">
        <f t="shared" si="3"/>
        <v>12010.601253131001</v>
      </c>
      <c r="Z38" s="23" t="str">
        <f t="shared" si="4"/>
        <v>-</v>
      </c>
    </row>
    <row r="39" spans="1:26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>IF(SUMIF('Grundlage Swiss DRG KVG'!D:D,B39,'Grundlage Swiss DRG KVG'!I:I)&gt;0,SUMIF('Grundlage Swiss DRG KVG'!D:D,B39,'Grundlage Swiss DRG KVG'!I:I),"")</f>
        <v>15946.502</v>
      </c>
      <c r="I39" s="112">
        <f>IF(SUMIF('Grundlage Swiss DRG KVG'!D:D,B39,'Grundlage Swiss DRG KVG'!J:J)&gt;0,SUMIF('Grundlage Swiss DRG KVG'!D:D,B39,'Grundlage Swiss DRG KVG'!J:J),"")</f>
        <v>15406</v>
      </c>
      <c r="J39" s="130">
        <f>IF(SUMIF('Grundlage Swiss DRG ohne Anlage'!D:D,B39,'Grundlage Swiss DRG ohne Anlage'!J:J)&gt;0,SUMIF('Grundlage Swiss DRG ohne Anlage'!D:D,B39,'Grundlage Swiss DRG ohne Anlage'!J:J),"")</f>
        <v>9366.4747946392999</v>
      </c>
      <c r="K39" s="130">
        <f>IF(SUMIF('Grundlage Swiss DRG KVG'!D:D,B39,'Grundlage Swiss DRG KVG'!K:K)&gt;0,SUMIF('Grundlage Swiss DRG KVG'!D:D,B39,'Grundlage Swiss DRG KVG'!K:K),"")</f>
        <v>10587.339448844001</v>
      </c>
      <c r="L39" s="130">
        <f>IF(SUMIF('Grundlage Swiss DRG KVG'!D:D,B39,'Grundlage Swiss DRG KVG'!L:L)&gt;0,SUMIF('Grundlage Swiss DRG KVG'!D:D,B39,'Grundlage Swiss DRG KVG'!L:L),"")</f>
        <v>10210.437497969</v>
      </c>
      <c r="M39" s="62">
        <f t="shared" si="0"/>
        <v>15946.502</v>
      </c>
      <c r="N39" s="61">
        <f t="shared" si="1"/>
        <v>15946.502</v>
      </c>
      <c r="O39" s="61">
        <f t="shared" si="2"/>
        <v>15946.502</v>
      </c>
      <c r="P39" s="40"/>
      <c r="Q39" s="40"/>
      <c r="R39" s="40"/>
      <c r="Y39" s="124">
        <f t="shared" si="3"/>
        <v>10210.437497969</v>
      </c>
      <c r="Z39" s="23" t="str">
        <f t="shared" si="4"/>
        <v>-</v>
      </c>
    </row>
    <row r="40" spans="1:26" x14ac:dyDescent="0.2">
      <c r="A40" s="20" t="s">
        <v>60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Anlage'!I:I)&gt;0,SUMIF('Grundlage Swiss DRG ohne Anlage'!D:D,B40,'Grundlage Swiss DRG ohne Anlage'!I:I),"")</f>
        <v>13733130.550572</v>
      </c>
      <c r="F40" s="112">
        <f>IF(SUMIF('Grundlage Swiss DRG KVG'!D:D,B40,'Grundlage Swiss DRG KVG'!G:G)&gt;0,SUMIF('Grundlage Swiss DRG KVG'!D:D,B40,'Grundlage Swiss DRG KVG'!G:G),)</f>
        <v>49718647.450010002</v>
      </c>
      <c r="G40" s="112">
        <f>IF(SUMIF('Grundlage Swiss DRG KVG'!D:D,B40,'Grundlage Swiss DRG KVG'!H:H)&gt;0,SUMIF('Grundlage Swiss DRG KVG'!D:D,B40,'Grundlage Swiss DRG KVG'!H:H),)</f>
        <v>47802416.450010002</v>
      </c>
      <c r="H40" s="112">
        <f>IF(SUMIF('Grundlage Swiss DRG KVG'!D:D,B40,'Grundlage Swiss DRG KVG'!I:I)&gt;0,SUMIF('Grundlage Swiss DRG KVG'!D:D,B40,'Grundlage Swiss DRG KVG'!I:I),"")</f>
        <v>4831.6000000000004</v>
      </c>
      <c r="I40" s="112">
        <f>IF(SUMIF('Grundlage Swiss DRG KVG'!D:D,B40,'Grundlage Swiss DRG KVG'!J:J)&gt;0,SUMIF('Grundlage Swiss DRG KVG'!D:D,B40,'Grundlage Swiss DRG KVG'!J:J),"")</f>
        <v>5814</v>
      </c>
      <c r="J40" s="130">
        <f>IF(SUMIF('Grundlage Swiss DRG ohne Anlage'!D:D,B40,'Grundlage Swiss DRG ohne Anlage'!J:J)&gt;0,SUMIF('Grundlage Swiss DRG ohne Anlage'!D:D,B40,'Grundlage Swiss DRG ohne Anlage'!J:J),"")</f>
        <v>8704.2224873772993</v>
      </c>
      <c r="K40" s="130">
        <f>IF(SUMIF('Grundlage Swiss DRG KVG'!D:D,B40,'Grundlage Swiss DRG KVG'!K:K)&gt;0,SUMIF('Grundlage Swiss DRG KVG'!D:D,B40,'Grundlage Swiss DRG KVG'!K:K),"")</f>
        <v>10290.307030799</v>
      </c>
      <c r="L40" s="130">
        <f>IF(SUMIF('Grundlage Swiss DRG KVG'!D:D,B40,'Grundlage Swiss DRG KVG'!L:L)&gt;0,SUMIF('Grundlage Swiss DRG KVG'!D:D,B40,'Grundlage Swiss DRG KVG'!L:L),"")</f>
        <v>9893.7032142581993</v>
      </c>
      <c r="M40" s="62">
        <f t="shared" si="0"/>
        <v>4831.6000000000004</v>
      </c>
      <c r="N40" s="61">
        <f t="shared" si="1"/>
        <v>4831.6000000000004</v>
      </c>
      <c r="O40" s="61">
        <f t="shared" si="2"/>
        <v>4831.6000000000004</v>
      </c>
      <c r="P40" s="40"/>
      <c r="Q40" s="40"/>
      <c r="R40" s="40"/>
      <c r="Y40" s="124">
        <f t="shared" si="3"/>
        <v>9893.7032142581993</v>
      </c>
      <c r="Z40" s="23" t="str">
        <f t="shared" si="4"/>
        <v>-</v>
      </c>
    </row>
    <row r="41" spans="1:26" x14ac:dyDescent="0.2">
      <c r="A41" s="20" t="s">
        <v>180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698566.07656150998</v>
      </c>
      <c r="F41" s="112">
        <f>IF(SUMIF('Grundlage Swiss DRG KVG'!D:D,B41,'Grundlage Swiss DRG KVG'!G:G)&gt;0,SUMIF('Grundlage Swiss DRG KVG'!D:D,B41,'Grundlage Swiss DRG KVG'!G:G),)</f>
        <v>789137.20656150999</v>
      </c>
      <c r="G41" s="112">
        <f>IF(SUMIF('Grundlage Swiss DRG KVG'!D:D,B41,'Grundlage Swiss DRG KVG'!H:H)&gt;0,SUMIF('Grundlage Swiss DRG KVG'!D:D,B41,'Grundlage Swiss DRG KVG'!H:H),)</f>
        <v>771465.32656150998</v>
      </c>
      <c r="H41" s="112">
        <f>IF(SUMIF('Grundlage Swiss DRG KVG'!D:D,B41,'Grundlage Swiss DRG KVG'!I:I)&gt;0,SUMIF('Grundlage Swiss DRG KVG'!D:D,B41,'Grundlage Swiss DRG KVG'!I:I),"")</f>
        <v>47.974600000000002</v>
      </c>
      <c r="I41" s="112">
        <f>IF(SUMIF('Grundlage Swiss DRG KVG'!D:D,B41,'Grundlage Swiss DRG KVG'!J:J)&gt;0,SUMIF('Grundlage Swiss DRG KVG'!D:D,B41,'Grundlage Swiss DRG KVG'!J:J),"")</f>
        <v>46</v>
      </c>
      <c r="J41" s="130">
        <f>IF(SUMIF('Grundlage Swiss DRG ohne Anlage'!D:D,B41,'Grundlage Swiss DRG ohne Anlage'!J:J)&gt;0,SUMIF('Grundlage Swiss DRG ohne Anlage'!D:D,B41,'Grundlage Swiss DRG ohne Anlage'!J:J),"")</f>
        <v>14561.165211623</v>
      </c>
      <c r="K41" s="130">
        <f>IF(SUMIF('Grundlage Swiss DRG KVG'!D:D,B41,'Grundlage Swiss DRG KVG'!K:K)&gt;0,SUMIF('Grundlage Swiss DRG KVG'!D:D,B41,'Grundlage Swiss DRG KVG'!K:K),"")</f>
        <v>16449.062765744999</v>
      </c>
      <c r="L41" s="130">
        <f>IF(SUMIF('Grundlage Swiss DRG KVG'!D:D,B41,'Grundlage Swiss DRG KVG'!L:L)&gt;0,SUMIF('Grundlage Swiss DRG KVG'!D:D,B41,'Grundlage Swiss DRG KVG'!L:L),"")</f>
        <v>16080.703675727</v>
      </c>
      <c r="M41" s="62">
        <f t="shared" si="0"/>
        <v>47.974600000000002</v>
      </c>
      <c r="N41" s="61">
        <f t="shared" si="1"/>
        <v>47.974600000000002</v>
      </c>
      <c r="O41" s="61">
        <f t="shared" si="2"/>
        <v>47.974600000000002</v>
      </c>
      <c r="P41" s="40"/>
      <c r="Q41" s="40"/>
      <c r="R41" s="40"/>
      <c r="Y41" s="124">
        <f t="shared" si="3"/>
        <v>16080.703675727</v>
      </c>
      <c r="Z41" s="23" t="str">
        <f t="shared" si="4"/>
        <v>-</v>
      </c>
    </row>
    <row r="42" spans="1:26" x14ac:dyDescent="0.2">
      <c r="A42" s="20" t="s">
        <v>208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Anlage'!I:I)&gt;0,SUMIF('Grundlage Swiss DRG ohne Anlage'!D:D,B42,'Grundlage Swiss DRG ohne Anlage'!I:I),"")</f>
        <v>13960196.040739</v>
      </c>
      <c r="F42" s="112">
        <f>IF(SUMIF('Grundlage Swiss DRG KVG'!D:D,B42,'Grundlage Swiss DRG KVG'!G:G)&gt;0,SUMIF('Grundlage Swiss DRG KVG'!D:D,B42,'Grundlage Swiss DRG KVG'!G:G),)</f>
        <v>16116888.010739001</v>
      </c>
      <c r="G42" s="112">
        <f>IF(SUMIF('Grundlage Swiss DRG KVG'!D:D,B42,'Grundlage Swiss DRG KVG'!H:H)&gt;0,SUMIF('Grundlage Swiss DRG KVG'!D:D,B42,'Grundlage Swiss DRG KVG'!H:H),)</f>
        <v>15425282.040739</v>
      </c>
      <c r="H42" s="112">
        <f>IF(SUMIF('Grundlage Swiss DRG KVG'!D:D,B42,'Grundlage Swiss DRG KVG'!I:I)&gt;0,SUMIF('Grundlage Swiss DRG KVG'!D:D,B42,'Grundlage Swiss DRG KVG'!I:I),"")</f>
        <v>1265.4100000000001</v>
      </c>
      <c r="I42" s="112">
        <f>IF(SUMIF('Grundlage Swiss DRG KVG'!D:D,B42,'Grundlage Swiss DRG KVG'!J:J)&gt;0,SUMIF('Grundlage Swiss DRG KVG'!D:D,B42,'Grundlage Swiss DRG KVG'!J:J),"")</f>
        <v>1585</v>
      </c>
      <c r="J42" s="130">
        <f>IF(SUMIF('Grundlage Swiss DRG ohne Anlage'!D:D,B42,'Grundlage Swiss DRG ohne Anlage'!J:J)&gt;0,SUMIF('Grundlage Swiss DRG ohne Anlage'!D:D,B42,'Grundlage Swiss DRG ohne Anlage'!J:J),"")</f>
        <v>11032.152457100001</v>
      </c>
      <c r="K42" s="130">
        <f>IF(SUMIF('Grundlage Swiss DRG KVG'!D:D,B42,'Grundlage Swiss DRG KVG'!K:K)&gt;0,SUMIF('Grundlage Swiss DRG KVG'!D:D,B42,'Grundlage Swiss DRG KVG'!K:K),"")</f>
        <v>12736.494899470999</v>
      </c>
      <c r="L42" s="130">
        <f>IF(SUMIF('Grundlage Swiss DRG KVG'!D:D,B42,'Grundlage Swiss DRG KVG'!L:L)&gt;0,SUMIF('Grundlage Swiss DRG KVG'!D:D,B42,'Grundlage Swiss DRG KVG'!L:L),"")</f>
        <v>12189.947954212001</v>
      </c>
      <c r="M42" s="62">
        <f t="shared" si="0"/>
        <v>1265.4100000000001</v>
      </c>
      <c r="N42" s="61">
        <f t="shared" si="1"/>
        <v>1265.4100000000001</v>
      </c>
      <c r="O42" s="61">
        <f t="shared" si="2"/>
        <v>1265.4100000000001</v>
      </c>
      <c r="P42" s="40"/>
      <c r="Q42" s="40"/>
      <c r="R42" s="40"/>
      <c r="Y42" s="124">
        <f t="shared" si="3"/>
        <v>12189.947954212001</v>
      </c>
      <c r="Z42" s="23" t="str">
        <f t="shared" si="4"/>
        <v>-</v>
      </c>
    </row>
    <row r="43" spans="1:26" x14ac:dyDescent="0.2">
      <c r="A43" s="20" t="s">
        <v>211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17071795.358112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81572826.736589998</v>
      </c>
      <c r="H43" s="112">
        <f>IF(SUMIF('Grundlage Swiss DRG KVG'!D:D,B43,'Grundlage Swiss DRG KVG'!I:I)&gt;0,SUMIF('Grundlage Swiss DRG KVG'!D:D,B43,'Grundlage Swiss DRG KVG'!I:I),"")</f>
        <v>7973.19</v>
      </c>
      <c r="I43" s="112">
        <f>IF(SUMIF('Grundlage Swiss DRG KVG'!D:D,B43,'Grundlage Swiss DRG KVG'!J:J)&gt;0,SUMIF('Grundlage Swiss DRG KVG'!D:D,B43,'Grundlage Swiss DRG KVG'!J:J),"")</f>
        <v>9374</v>
      </c>
      <c r="J43" s="130">
        <f>IF(SUMIF('Grundlage Swiss DRG ohne Anlage'!D:D,B43,'Grundlage Swiss DRG ohne Anlage'!J:J)&gt;0,SUMIF('Grundlage Swiss DRG ohne Anlage'!D:D,B43,'Grundlage Swiss DRG ohne Anlage'!J:J),"")</f>
        <v>10315.284204297001</v>
      </c>
      <c r="K43" s="130" t="str">
        <f>IF(SUMIF('Grundlage Swiss DRG KVG'!D:D,B43,'Grundlage Swiss DRG KVG'!K:K)&gt;0,SUMIF('Grundlage Swiss DRG KVG'!D:D,B43,'Grundlage Swiss DRG KVG'!K:K),"")</f>
        <v/>
      </c>
      <c r="L43" s="130">
        <f>IF(SUMIF('Grundlage Swiss DRG KVG'!D:D,B43,'Grundlage Swiss DRG KVG'!L:L)&gt;0,SUMIF('Grundlage Swiss DRG KVG'!D:D,B43,'Grundlage Swiss DRG KVG'!L:L),"")</f>
        <v>10230.889610882001</v>
      </c>
      <c r="M43" s="62">
        <f t="shared" ref="M43:M74" si="5">H43</f>
        <v>7973.19</v>
      </c>
      <c r="N43" s="61" t="str">
        <f t="shared" ref="N43:N74" si="6">IF(F43&gt;0,H43,"-")</f>
        <v>-</v>
      </c>
      <c r="O43" s="61">
        <f t="shared" ref="O43:O74" si="7">IF(G43&gt;0,H43,"-")</f>
        <v>7973.19</v>
      </c>
      <c r="P43" s="40"/>
      <c r="Q43" s="40"/>
      <c r="R43" s="40"/>
      <c r="Y43" s="124">
        <f t="shared" ref="Y43:Y74" si="8">L43</f>
        <v>10230.889610882001</v>
      </c>
      <c r="Z43" s="23" t="str">
        <f t="shared" ref="Z43:Z74" si="9">IF(L43&gt;0,IF(K43&gt;L43,"-",IF(K43=L43,"gleich","Kontrolle")),"")</f>
        <v>-</v>
      </c>
    </row>
    <row r="44" spans="1:26" x14ac:dyDescent="0.2">
      <c r="A44" s="20" t="s">
        <v>37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15506856.20836</v>
      </c>
      <c r="F44" s="112">
        <f>IF(SUMIF('Grundlage Swiss DRG KVG'!D:D,B44,'Grundlage Swiss DRG KVG'!G:G)&gt;0,SUMIF('Grundlage Swiss DRG KVG'!D:D,B44,'Grundlage Swiss DRG KVG'!G:G),)</f>
        <v>17648800.208360001</v>
      </c>
      <c r="G44" s="112">
        <f>IF(SUMIF('Grundlage Swiss DRG KVG'!D:D,B44,'Grundlage Swiss DRG KVG'!H:H)&gt;0,SUMIF('Grundlage Swiss DRG KVG'!D:D,B44,'Grundlage Swiss DRG KVG'!H:H),)</f>
        <v>17161147.208360001</v>
      </c>
      <c r="H44" s="112">
        <f>IF(SUMIF('Grundlage Swiss DRG KVG'!D:D,B44,'Grundlage Swiss DRG KVG'!I:I)&gt;0,SUMIF('Grundlage Swiss DRG KVG'!D:D,B44,'Grundlage Swiss DRG KVG'!I:I),"")</f>
        <v>1359.16</v>
      </c>
      <c r="I44" s="112">
        <f>IF(SUMIF('Grundlage Swiss DRG KVG'!D:D,B44,'Grundlage Swiss DRG KVG'!J:J)&gt;0,SUMIF('Grundlage Swiss DRG KVG'!D:D,B44,'Grundlage Swiss DRG KVG'!J:J),"")</f>
        <v>1782</v>
      </c>
      <c r="J44" s="130">
        <f>IF(SUMIF('Grundlage Swiss DRG ohne Anlage'!D:D,B44,'Grundlage Swiss DRG ohne Anlage'!J:J)&gt;0,SUMIF('Grundlage Swiss DRG ohne Anlage'!D:D,B44,'Grundlage Swiss DRG ohne Anlage'!J:J),"")</f>
        <v>11409.146979281</v>
      </c>
      <c r="K44" s="130">
        <f>IF(SUMIF('Grundlage Swiss DRG KVG'!D:D,B44,'Grundlage Swiss DRG KVG'!K:K)&gt;0,SUMIF('Grundlage Swiss DRG KVG'!D:D,B44,'Grundlage Swiss DRG KVG'!K:K),"")</f>
        <v>12985.079172694999</v>
      </c>
      <c r="L44" s="130">
        <f>IF(SUMIF('Grundlage Swiss DRG KVG'!D:D,B44,'Grundlage Swiss DRG KVG'!L:L)&gt;0,SUMIF('Grundlage Swiss DRG KVG'!D:D,B44,'Grundlage Swiss DRG KVG'!L:L),"")</f>
        <v>12626.289184761001</v>
      </c>
      <c r="M44" s="62">
        <f t="shared" si="5"/>
        <v>1359.16</v>
      </c>
      <c r="N44" s="61">
        <f t="shared" si="6"/>
        <v>1359.16</v>
      </c>
      <c r="O44" s="61">
        <f t="shared" si="7"/>
        <v>1359.16</v>
      </c>
      <c r="P44" s="40"/>
      <c r="Q44" s="40"/>
      <c r="R44" s="40"/>
      <c r="Y44" s="124">
        <f t="shared" si="8"/>
        <v>12626.289184761001</v>
      </c>
      <c r="Z44" s="23" t="str">
        <f t="shared" si="9"/>
        <v>-</v>
      </c>
    </row>
    <row r="45" spans="1:26" x14ac:dyDescent="0.2">
      <c r="A45" s="20" t="s">
        <v>214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Anlage'!I:I)&gt;0,SUMIF('Grundlage Swiss DRG ohne Anlage'!D:D,B45,'Grundlage Swiss DRG ohne Anlage'!I:I),"")</f>
        <v>22362206.374248002</v>
      </c>
      <c r="F45" s="112">
        <f>IF(SUMIF('Grundlage Swiss DRG KVG'!D:D,B45,'Grundlage Swiss DRG KVG'!G:G)&gt;0,SUMIF('Grundlage Swiss DRG KVG'!D:D,B45,'Grundlage Swiss DRG KVG'!G:G),)</f>
        <v>75177986.657823995</v>
      </c>
      <c r="G45" s="112">
        <f>IF(SUMIF('Grundlage Swiss DRG KVG'!D:D,B45,'Grundlage Swiss DRG KVG'!H:H)&gt;0,SUMIF('Grundlage Swiss DRG KVG'!D:D,B45,'Grundlage Swiss DRG KVG'!H:H),)</f>
        <v>72253884.447824001</v>
      </c>
      <c r="H45" s="112">
        <f>IF(SUMIF('Grundlage Swiss DRG KVG'!D:D,B45,'Grundlage Swiss DRG KVG'!I:I)&gt;0,SUMIF('Grundlage Swiss DRG KVG'!D:D,B45,'Grundlage Swiss DRG KVG'!I:I),"")</f>
        <v>7651.2695000000003</v>
      </c>
      <c r="I45" s="112">
        <f>IF(SUMIF('Grundlage Swiss DRG KVG'!D:D,B45,'Grundlage Swiss DRG KVG'!J:J)&gt;0,SUMIF('Grundlage Swiss DRG KVG'!D:D,B45,'Grundlage Swiss DRG KVG'!J:J),"")</f>
        <v>8846</v>
      </c>
      <c r="J45" s="130">
        <f>IF(SUMIF('Grundlage Swiss DRG ohne Anlage'!D:D,B45,'Grundlage Swiss DRG ohne Anlage'!J:J)&gt;0,SUMIF('Grundlage Swiss DRG ohne Anlage'!D:D,B45,'Grundlage Swiss DRG ohne Anlage'!J:J),"")</f>
        <v>11080.986474328</v>
      </c>
      <c r="K45" s="130">
        <f>IF(SUMIF('Grundlage Swiss DRG KVG'!D:D,B45,'Grundlage Swiss DRG KVG'!K:K)&gt;0,SUMIF('Grundlage Swiss DRG KVG'!D:D,B45,'Grundlage Swiss DRG KVG'!K:K),"")</f>
        <v>9825.5572696562995</v>
      </c>
      <c r="L45" s="130">
        <f>IF(SUMIF('Grundlage Swiss DRG KVG'!D:D,B45,'Grundlage Swiss DRG KVG'!L:L)&gt;0,SUMIF('Grundlage Swiss DRG KVG'!D:D,B45,'Grundlage Swiss DRG KVG'!L:L),"")</f>
        <v>9443.3851072458001</v>
      </c>
      <c r="M45" s="62">
        <f t="shared" si="5"/>
        <v>7651.2695000000003</v>
      </c>
      <c r="N45" s="61">
        <f t="shared" si="6"/>
        <v>7651.2695000000003</v>
      </c>
      <c r="O45" s="61">
        <f t="shared" si="7"/>
        <v>7651.2695000000003</v>
      </c>
      <c r="P45" s="40"/>
      <c r="Q45" s="40"/>
      <c r="R45" s="40"/>
      <c r="Y45" s="124">
        <f t="shared" si="8"/>
        <v>9443.3851072458001</v>
      </c>
      <c r="Z45" s="23" t="str">
        <f t="shared" si="9"/>
        <v>-</v>
      </c>
    </row>
    <row r="46" spans="1:26" x14ac:dyDescent="0.2">
      <c r="A46" s="20" t="s">
        <v>262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10479085.803515</v>
      </c>
      <c r="F46" s="112">
        <f>IF(SUMIF('Grundlage Swiss DRG KVG'!D:D,B46,'Grundlage Swiss DRG KVG'!G:G)&gt;0,SUMIF('Grundlage Swiss DRG KVG'!D:D,B46,'Grundlage Swiss DRG KVG'!G:G),)</f>
        <v>0</v>
      </c>
      <c r="G46" s="112">
        <f>IF(SUMIF('Grundlage Swiss DRG KVG'!D:D,B46,'Grundlage Swiss DRG KVG'!H:H)&gt;0,SUMIF('Grundlage Swiss DRG KVG'!D:D,B46,'Grundlage Swiss DRG KVG'!H:H),)</f>
        <v>0</v>
      </c>
      <c r="H46" s="112" t="str">
        <f>IF(SUMIF('Grundlage Swiss DRG KVG'!D:D,B46,'Grundlage Swiss DRG KVG'!I:I)&gt;0,SUMIF('Grundlage Swiss DRG KVG'!D:D,B46,'Grundlage Swiss DRG KVG'!I:I),"")</f>
        <v/>
      </c>
      <c r="I46" s="112" t="str">
        <f>IF(SUMIF('Grundlage Swiss DRG KVG'!D:D,B46,'Grundlage Swiss DRG KVG'!J:J)&gt;0,SUMIF('Grundlage Swiss DRG KVG'!D:D,B46,'Grundlage Swiss DRG KVG'!J:J),"")</f>
        <v/>
      </c>
      <c r="J46" s="130">
        <f>IF(SUMIF('Grundlage Swiss DRG ohne Anlage'!D:D,B46,'Grundlage Swiss DRG ohne Anlage'!J:J)&gt;0,SUMIF('Grundlage Swiss DRG ohne Anlage'!D:D,B46,'Grundlage Swiss DRG ohne Anlage'!J:J),"")</f>
        <v>9198.3127378910995</v>
      </c>
      <c r="K46" s="130" t="str">
        <f>IF(SUMIF('Grundlage Swiss DRG KVG'!D:D,B46,'Grundlage Swiss DRG KVG'!K:K)&gt;0,SUMIF('Grundlage Swiss DRG KVG'!D:D,B46,'Grundlage Swiss DRG KVG'!K:K),"")</f>
        <v/>
      </c>
      <c r="L46" s="130" t="str">
        <f>IF(SUMIF('Grundlage Swiss DRG KVG'!D:D,B46,'Grundlage Swiss DRG KVG'!L:L)&gt;0,SUMIF('Grundlage Swiss DRG KVG'!D:D,B46,'Grundlage Swiss DRG KVG'!L:L),"")</f>
        <v/>
      </c>
      <c r="M46" s="62" t="str">
        <f t="shared" si="5"/>
        <v/>
      </c>
      <c r="N46" s="61" t="str">
        <f t="shared" si="6"/>
        <v>-</v>
      </c>
      <c r="O46" s="61" t="str">
        <f t="shared" si="7"/>
        <v>-</v>
      </c>
      <c r="P46" s="40"/>
      <c r="Q46" s="40"/>
      <c r="R46" s="40"/>
      <c r="Y46" s="124" t="str">
        <f t="shared" si="8"/>
        <v/>
      </c>
      <c r="Z46" s="23" t="str">
        <f t="shared" si="9"/>
        <v>gleich</v>
      </c>
    </row>
    <row r="47" spans="1:26" x14ac:dyDescent="0.2">
      <c r="A47" s="20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3810887.9188088998</v>
      </c>
      <c r="F47" s="112">
        <f>IF(SUMIF('Grundlage Swiss DRG KVG'!D:D,B47,'Grundlage Swiss DRG KVG'!G:G)&gt;0,SUMIF('Grundlage Swiss DRG KVG'!D:D,B47,'Grundlage Swiss DRG KVG'!G:G),)</f>
        <v>4626290.5864580004</v>
      </c>
      <c r="G47" s="112">
        <f>IF(SUMIF('Grundlage Swiss DRG KVG'!D:D,B47,'Grundlage Swiss DRG KVG'!H:H)&gt;0,SUMIF('Grundlage Swiss DRG KVG'!D:D,B47,'Grundlage Swiss DRG KVG'!H:H),)</f>
        <v>4460084.0164580001</v>
      </c>
      <c r="H47" s="112">
        <f>IF(SUMIF('Grundlage Swiss DRG KVG'!D:D,B47,'Grundlage Swiss DRG KVG'!I:I)&gt;0,SUMIF('Grundlage Swiss DRG KVG'!D:D,B47,'Grundlage Swiss DRG KVG'!I:I),"")</f>
        <v>363.92649999999998</v>
      </c>
      <c r="I47" s="112">
        <f>IF(SUMIF('Grundlage Swiss DRG KVG'!D:D,B47,'Grundlage Swiss DRG KVG'!J:J)&gt;0,SUMIF('Grundlage Swiss DRG KVG'!D:D,B47,'Grundlage Swiss DRG KVG'!J:J),"")</f>
        <v>516</v>
      </c>
      <c r="J47" s="130">
        <f>IF(SUMIF('Grundlage Swiss DRG ohne Anlage'!D:D,B47,'Grundlage Swiss DRG ohne Anlage'!J:J)&gt;0,SUMIF('Grundlage Swiss DRG ohne Anlage'!D:D,B47,'Grundlage Swiss DRG ohne Anlage'!J:J),"")</f>
        <v>10471.586759439</v>
      </c>
      <c r="K47" s="130">
        <f>IF(SUMIF('Grundlage Swiss DRG KVG'!D:D,B47,'Grundlage Swiss DRG KVG'!K:K)&gt;0,SUMIF('Grundlage Swiss DRG KVG'!D:D,B47,'Grundlage Swiss DRG KVG'!K:K),"")</f>
        <v>12712.156400971</v>
      </c>
      <c r="L47" s="130">
        <f>IF(SUMIF('Grundlage Swiss DRG KVG'!D:D,B47,'Grundlage Swiss DRG KVG'!L:L)&gt;0,SUMIF('Grundlage Swiss DRG KVG'!D:D,B47,'Grundlage Swiss DRG KVG'!L:L),"")</f>
        <v>12255.452725916</v>
      </c>
      <c r="M47" s="62">
        <f t="shared" si="5"/>
        <v>363.92649999999998</v>
      </c>
      <c r="N47" s="61">
        <f t="shared" si="6"/>
        <v>363.92649999999998</v>
      </c>
      <c r="O47" s="61">
        <f t="shared" si="7"/>
        <v>363.92649999999998</v>
      </c>
      <c r="P47" s="40"/>
      <c r="Q47" s="40"/>
      <c r="R47" s="40"/>
      <c r="Y47" s="125">
        <f t="shared" si="8"/>
        <v>12255.452725916</v>
      </c>
      <c r="Z47" s="23" t="str">
        <f t="shared" si="9"/>
        <v>-</v>
      </c>
    </row>
    <row r="48" spans="1:26" x14ac:dyDescent="0.2">
      <c r="A48" s="20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1094844.2394012001</v>
      </c>
      <c r="F48" s="112">
        <f>IF(SUMIF('Grundlage Swiss DRG KVG'!D:D,B48,'Grundlage Swiss DRG KVG'!G:G)&gt;0,SUMIF('Grundlage Swiss DRG KVG'!D:D,B48,'Grundlage Swiss DRG KVG'!G:G),)</f>
        <v>1276545.3822858999</v>
      </c>
      <c r="G48" s="112">
        <f>IF(SUMIF('Grundlage Swiss DRG KVG'!D:D,B48,'Grundlage Swiss DRG KVG'!H:H)&gt;0,SUMIF('Grundlage Swiss DRG KVG'!D:D,B48,'Grundlage Swiss DRG KVG'!H:H),)</f>
        <v>1264769.4222859</v>
      </c>
      <c r="H48" s="112">
        <f>IF(SUMIF('Grundlage Swiss DRG KVG'!D:D,B48,'Grundlage Swiss DRG KVG'!I:I)&gt;0,SUMIF('Grundlage Swiss DRG KVG'!D:D,B48,'Grundlage Swiss DRG KVG'!I:I),"")</f>
        <v>75.819999999999993</v>
      </c>
      <c r="I48" s="112">
        <f>IF(SUMIF('Grundlage Swiss DRG KVG'!D:D,B48,'Grundlage Swiss DRG KVG'!J:J)&gt;0,SUMIF('Grundlage Swiss DRG KVG'!D:D,B48,'Grundlage Swiss DRG KVG'!J:J),"")</f>
        <v>128</v>
      </c>
      <c r="J48" s="130">
        <f>IF(SUMIF('Grundlage Swiss DRG ohne Anlage'!D:D,B48,'Grundlage Swiss DRG ohne Anlage'!J:J)&gt;0,SUMIF('Grundlage Swiss DRG ohne Anlage'!D:D,B48,'Grundlage Swiss DRG ohne Anlage'!J:J),"")</f>
        <v>14440.045362717001</v>
      </c>
      <c r="K48" s="130">
        <f>IF(SUMIF('Grundlage Swiss DRG KVG'!D:D,B48,'Grundlage Swiss DRG KVG'!K:K)&gt;0,SUMIF('Grundlage Swiss DRG KVG'!D:D,B48,'Grundlage Swiss DRG KVG'!K:K),"")</f>
        <v>16836.525748956999</v>
      </c>
      <c r="L48" s="130">
        <f>IF(SUMIF('Grundlage Swiss DRG KVG'!D:D,B48,'Grundlage Swiss DRG KVG'!L:L)&gt;0,SUMIF('Grundlage Swiss DRG KVG'!D:D,B48,'Grundlage Swiss DRG KVG'!L:L),"")</f>
        <v>16681.211056264001</v>
      </c>
      <c r="M48" s="62">
        <f t="shared" si="5"/>
        <v>75.819999999999993</v>
      </c>
      <c r="N48" s="61">
        <f t="shared" si="6"/>
        <v>75.819999999999993</v>
      </c>
      <c r="O48" s="61">
        <f t="shared" si="7"/>
        <v>75.819999999999993</v>
      </c>
      <c r="P48" s="40"/>
      <c r="Q48" s="40"/>
      <c r="R48" s="40"/>
      <c r="Y48" s="125">
        <f t="shared" si="8"/>
        <v>16681.211056264001</v>
      </c>
      <c r="Z48" s="23" t="str">
        <f t="shared" si="9"/>
        <v>-</v>
      </c>
    </row>
    <row r="49" spans="1:26" x14ac:dyDescent="0.2">
      <c r="A49" s="20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Anlage'!I:I)&gt;0,SUMIF('Grundlage Swiss DRG ohne Anlage'!D:D,B49,'Grundlage Swiss DRG ohne Anlage'!I:I),"")</f>
        <v>2894008.3286227998</v>
      </c>
      <c r="F49" s="112">
        <f>IF(SUMIF('Grundlage Swiss DRG KVG'!D:D,B49,'Grundlage Swiss DRG KVG'!G:G)&gt;0,SUMIF('Grundlage Swiss DRG KVG'!D:D,B49,'Grundlage Swiss DRG KVG'!G:G),)</f>
        <v>3240655.3286227998</v>
      </c>
      <c r="G49" s="112">
        <f>IF(SUMIF('Grundlage Swiss DRG KVG'!D:D,B49,'Grundlage Swiss DRG KVG'!H:H)&gt;0,SUMIF('Grundlage Swiss DRG KVG'!D:D,B49,'Grundlage Swiss DRG KVG'!H:H),)</f>
        <v>3217509.3286227998</v>
      </c>
      <c r="H49" s="112">
        <f>IF(SUMIF('Grundlage Swiss DRG KVG'!D:D,B49,'Grundlage Swiss DRG KVG'!I:I)&gt;0,SUMIF('Grundlage Swiss DRG KVG'!D:D,B49,'Grundlage Swiss DRG KVG'!I:I),"")</f>
        <v>308.71699999999998</v>
      </c>
      <c r="I49" s="112">
        <f>IF(SUMIF('Grundlage Swiss DRG KVG'!D:D,B49,'Grundlage Swiss DRG KVG'!J:J)&gt;0,SUMIF('Grundlage Swiss DRG KVG'!D:D,B49,'Grundlage Swiss DRG KVG'!J:J),"")</f>
        <v>464</v>
      </c>
      <c r="J49" s="130">
        <f>IF(SUMIF('Grundlage Swiss DRG ohne Anlage'!D:D,B49,'Grundlage Swiss DRG ohne Anlage'!J:J)&gt;0,SUMIF('Grundlage Swiss DRG ohne Anlage'!D:D,B49,'Grundlage Swiss DRG ohne Anlage'!J:J),"")</f>
        <v>9374.3082778816006</v>
      </c>
      <c r="K49" s="130">
        <f>IF(SUMIF('Grundlage Swiss DRG KVG'!D:D,B49,'Grundlage Swiss DRG KVG'!K:K)&gt;0,SUMIF('Grundlage Swiss DRG KVG'!D:D,B49,'Grundlage Swiss DRG KVG'!K:K),"")</f>
        <v>10497.171612262</v>
      </c>
      <c r="L49" s="130">
        <f>IF(SUMIF('Grundlage Swiss DRG KVG'!D:D,B49,'Grundlage Swiss DRG KVG'!L:L)&gt;0,SUMIF('Grundlage Swiss DRG KVG'!D:D,B49,'Grundlage Swiss DRG KVG'!L:L),"")</f>
        <v>10422.196797140001</v>
      </c>
      <c r="M49" s="62">
        <f t="shared" si="5"/>
        <v>308.71699999999998</v>
      </c>
      <c r="N49" s="61">
        <f t="shared" si="6"/>
        <v>308.71699999999998</v>
      </c>
      <c r="O49" s="61">
        <f t="shared" si="7"/>
        <v>308.71699999999998</v>
      </c>
      <c r="P49" s="40"/>
      <c r="Q49" s="40"/>
      <c r="R49" s="40"/>
      <c r="Y49" s="124">
        <f t="shared" si="8"/>
        <v>10422.196797140001</v>
      </c>
      <c r="Z49" s="23" t="str">
        <f t="shared" si="9"/>
        <v>-</v>
      </c>
    </row>
    <row r="50" spans="1:26" x14ac:dyDescent="0.2">
      <c r="A50" s="20" t="s">
        <v>82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Anlage'!I:I)&gt;0,SUMIF('Grundlage Swiss DRG ohne Anlage'!D:D,B50,'Grundlage Swiss DRG ohne Anlage'!I:I),"")</f>
        <v>61037247.573937997</v>
      </c>
      <c r="F50" s="112">
        <f>IF(SUMIF('Grundlage Swiss DRG KVG'!D:D,B50,'Grundlage Swiss DRG KVG'!G:G)&gt;0,SUMIF('Grundlage Swiss DRG KVG'!D:D,B50,'Grundlage Swiss DRG KVG'!G:G),)</f>
        <v>67116233.473938003</v>
      </c>
      <c r="G50" s="112">
        <f>IF(SUMIF('Grundlage Swiss DRG KVG'!D:D,B50,'Grundlage Swiss DRG KVG'!H:H)&gt;0,SUMIF('Grundlage Swiss DRG KVG'!D:D,B50,'Grundlage Swiss DRG KVG'!H:H),)</f>
        <v>64890440.573937997</v>
      </c>
      <c r="H50" s="112">
        <f>IF(SUMIF('Grundlage Swiss DRG KVG'!D:D,B50,'Grundlage Swiss DRG KVG'!I:I)&gt;0,SUMIF('Grundlage Swiss DRG KVG'!D:D,B50,'Grundlage Swiss DRG KVG'!I:I),"")</f>
        <v>5813.8</v>
      </c>
      <c r="I50" s="112">
        <f>IF(SUMIF('Grundlage Swiss DRG KVG'!D:D,B50,'Grundlage Swiss DRG KVG'!J:J)&gt;0,SUMIF('Grundlage Swiss DRG KVG'!D:D,B50,'Grundlage Swiss DRG KVG'!J:J),"")</f>
        <v>6979</v>
      </c>
      <c r="J50" s="130">
        <f>IF(SUMIF('Grundlage Swiss DRG ohne Anlage'!D:D,B50,'Grundlage Swiss DRG ohne Anlage'!J:J)&gt;0,SUMIF('Grundlage Swiss DRG ohne Anlage'!D:D,B50,'Grundlage Swiss DRG ohne Anlage'!J:J),"")</f>
        <v>10498.683747968</v>
      </c>
      <c r="K50" s="130">
        <f>IF(SUMIF('Grundlage Swiss DRG KVG'!D:D,B50,'Grundlage Swiss DRG KVG'!K:K)&gt;0,SUMIF('Grundlage Swiss DRG KVG'!D:D,B50,'Grundlage Swiss DRG KVG'!K:K),"")</f>
        <v>11544.296926956</v>
      </c>
      <c r="L50" s="130">
        <f>IF(SUMIF('Grundlage Swiss DRG KVG'!D:D,B50,'Grundlage Swiss DRG KVG'!L:L)&gt;0,SUMIF('Grundlage Swiss DRG KVG'!D:D,B50,'Grundlage Swiss DRG KVG'!L:L),"")</f>
        <v>11161.450441008999</v>
      </c>
      <c r="M50" s="62">
        <f t="shared" si="5"/>
        <v>5813.8</v>
      </c>
      <c r="N50" s="61">
        <f t="shared" si="6"/>
        <v>5813.8</v>
      </c>
      <c r="O50" s="61">
        <f t="shared" si="7"/>
        <v>5813.8</v>
      </c>
      <c r="P50" s="40"/>
      <c r="Q50" s="40"/>
      <c r="R50" s="40"/>
      <c r="Y50" s="124">
        <f t="shared" si="8"/>
        <v>11161.450441008999</v>
      </c>
      <c r="Z50" s="23" t="str">
        <f t="shared" si="9"/>
        <v>-</v>
      </c>
    </row>
    <row r="51" spans="1:26" x14ac:dyDescent="0.2">
      <c r="A51" s="20" t="s">
        <v>167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352846500.0535</v>
      </c>
      <c r="F51" s="112">
        <f>IF(SUMIF('Grundlage Swiss DRG KVG'!D:D,B51,'Grundlage Swiss DRG KVG'!G:G)&gt;0,SUMIF('Grundlage Swiss DRG KVG'!D:D,B51,'Grundlage Swiss DRG KVG'!G:G),)</f>
        <v>389852311.0535</v>
      </c>
      <c r="G51" s="112">
        <f>IF(SUMIF('Grundlage Swiss DRG KVG'!D:D,B51,'Grundlage Swiss DRG KVG'!H:H)&gt;0,SUMIF('Grundlage Swiss DRG KVG'!D:D,B51,'Grundlage Swiss DRG KVG'!H:H),)</f>
        <v>373900945.0535</v>
      </c>
      <c r="H51" s="112">
        <f>IF(SUMIF('Grundlage Swiss DRG KVG'!D:D,B51,'Grundlage Swiss DRG KVG'!I:I)&gt;0,SUMIF('Grundlage Swiss DRG KVG'!D:D,B51,'Grundlage Swiss DRG KVG'!I:I),"")</f>
        <v>38377.632899999997</v>
      </c>
      <c r="I51" s="112">
        <f>IF(SUMIF('Grundlage Swiss DRG KVG'!D:D,B51,'Grundlage Swiss DRG KVG'!J:J)&gt;0,SUMIF('Grundlage Swiss DRG KVG'!D:D,B51,'Grundlage Swiss DRG KVG'!J:J),"")</f>
        <v>35730</v>
      </c>
      <c r="J51" s="130">
        <f>IF(SUMIF('Grundlage Swiss DRG ohne Anlage'!D:D,B51,'Grundlage Swiss DRG ohne Anlage'!J:J)&gt;0,SUMIF('Grundlage Swiss DRG ohne Anlage'!D:D,B51,'Grundlage Swiss DRG ohne Anlage'!J:J),"")</f>
        <v>9194.0662670079</v>
      </c>
      <c r="K51" s="130">
        <f>IF(SUMIF('Grundlage Swiss DRG KVG'!D:D,B51,'Grundlage Swiss DRG KVG'!K:K)&gt;0,SUMIF('Grundlage Swiss DRG KVG'!D:D,B51,'Grundlage Swiss DRG KVG'!K:K),"")</f>
        <v>10158.320917534</v>
      </c>
      <c r="L51" s="130">
        <f>IF(SUMIF('Grundlage Swiss DRG KVG'!D:D,B51,'Grundlage Swiss DRG KVG'!L:L)&gt;0,SUMIF('Grundlage Swiss DRG KVG'!D:D,B51,'Grundlage Swiss DRG KVG'!L:L),"")</f>
        <v>9742.6786594099995</v>
      </c>
      <c r="M51" s="62">
        <f t="shared" si="5"/>
        <v>38377.632899999997</v>
      </c>
      <c r="N51" s="61">
        <f t="shared" si="6"/>
        <v>38377.632899999997</v>
      </c>
      <c r="O51" s="61">
        <f t="shared" si="7"/>
        <v>38377.632899999997</v>
      </c>
      <c r="P51" s="40"/>
      <c r="Q51" s="40"/>
      <c r="R51" s="40"/>
      <c r="Y51" s="124">
        <f t="shared" si="8"/>
        <v>9742.6786594099995</v>
      </c>
      <c r="Z51" s="23" t="str">
        <f t="shared" si="9"/>
        <v>-</v>
      </c>
    </row>
    <row r="52" spans="1:26" x14ac:dyDescent="0.2">
      <c r="A52" s="20" t="s">
        <v>249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Anlage'!I:I)&gt;0,SUMIF('Grundlage Swiss DRG ohne Anlage'!D:D,B52,'Grundlage Swiss DRG ohne Anlage'!I:I),"")</f>
        <v>6867065.5074942</v>
      </c>
      <c r="F52" s="112">
        <f>IF(SUMIF('Grundlage Swiss DRG KVG'!D:D,B52,'Grundlage Swiss DRG KVG'!G:G)&gt;0,SUMIF('Grundlage Swiss DRG KVG'!D:D,B52,'Grundlage Swiss DRG KVG'!G:G),)</f>
        <v>574329352.41140997</v>
      </c>
      <c r="G52" s="112">
        <f>IF(SUMIF('Grundlage Swiss DRG KVG'!D:D,B52,'Grundlage Swiss DRG KVG'!H:H)&gt;0,SUMIF('Grundlage Swiss DRG KVG'!D:D,B52,'Grundlage Swiss DRG KVG'!H:H),)</f>
        <v>560420004.33354998</v>
      </c>
      <c r="H52" s="112">
        <f>IF(SUMIF('Grundlage Swiss DRG KVG'!D:D,B52,'Grundlage Swiss DRG KVG'!I:I)&gt;0,SUMIF('Grundlage Swiss DRG KVG'!D:D,B52,'Grundlage Swiss DRG KVG'!I:I),"")</f>
        <v>48419.294999997997</v>
      </c>
      <c r="I52" s="112">
        <f>IF(SUMIF('Grundlage Swiss DRG KVG'!D:D,B52,'Grundlage Swiss DRG KVG'!J:J)&gt;0,SUMIF('Grundlage Swiss DRG KVG'!D:D,B52,'Grundlage Swiss DRG KVG'!J:J),"")</f>
        <v>34100</v>
      </c>
      <c r="J52" s="130">
        <f>IF(SUMIF('Grundlage Swiss DRG ohne Anlage'!D:D,B52,'Grundlage Swiss DRG ohne Anlage'!J:J)&gt;0,SUMIF('Grundlage Swiss DRG ohne Anlage'!D:D,B52,'Grundlage Swiss DRG ohne Anlage'!J:J),"")</f>
        <v>13812.069762243</v>
      </c>
      <c r="K52" s="130">
        <f>IF(SUMIF('Grundlage Swiss DRG KVG'!D:D,B52,'Grundlage Swiss DRG KVG'!K:K)&gt;0,SUMIF('Grundlage Swiss DRG KVG'!D:D,B52,'Grundlage Swiss DRG KVG'!K:K),"")</f>
        <v>11861.580231836</v>
      </c>
      <c r="L52" s="130">
        <f>IF(SUMIF('Grundlage Swiss DRG KVG'!D:D,B52,'Grundlage Swiss DRG KVG'!L:L)&gt;0,SUMIF('Grundlage Swiss DRG KVG'!D:D,B52,'Grundlage Swiss DRG KVG'!L:L),"")</f>
        <v>11574.311528773</v>
      </c>
      <c r="M52" s="62">
        <f t="shared" si="5"/>
        <v>48419.294999997997</v>
      </c>
      <c r="N52" s="61">
        <f t="shared" si="6"/>
        <v>48419.294999997997</v>
      </c>
      <c r="O52" s="61">
        <f t="shared" si="7"/>
        <v>48419.294999997997</v>
      </c>
      <c r="P52" s="40"/>
      <c r="Q52" s="40"/>
      <c r="R52" s="40"/>
      <c r="Y52" s="124">
        <f t="shared" si="8"/>
        <v>11574.311528773</v>
      </c>
      <c r="Z52" s="23" t="str">
        <f t="shared" si="9"/>
        <v>-</v>
      </c>
    </row>
    <row r="53" spans="1:26" ht="10.5" x14ac:dyDescent="0.25">
      <c r="A53" s="21" t="s">
        <v>86</v>
      </c>
      <c r="B53" s="21" t="s">
        <v>87</v>
      </c>
      <c r="C53" s="21" t="s">
        <v>88</v>
      </c>
      <c r="D53" s="21" t="s">
        <v>45</v>
      </c>
      <c r="E53" s="112">
        <v>154514596</v>
      </c>
      <c r="F53" s="112">
        <f>IF(SUMIF('Grundlage Swiss DRG alle'!D:D,B53,'Grundlage Swiss DRG alle'!G:G)&gt;0,SUMIF('Grundlage Swiss DRG alle'!D:D,B53,'Grundlage Swiss DRG alle'!G:G),)</f>
        <v>0</v>
      </c>
      <c r="G53" s="112">
        <v>169214290</v>
      </c>
      <c r="H53" s="112">
        <v>15184</v>
      </c>
      <c r="I53" s="112">
        <v>13391</v>
      </c>
      <c r="J53" s="130">
        <v>11539</v>
      </c>
      <c r="K53" s="130"/>
      <c r="L53" s="130">
        <v>12637</v>
      </c>
      <c r="M53" s="62">
        <f t="shared" si="5"/>
        <v>15184</v>
      </c>
      <c r="N53" s="61" t="str">
        <f t="shared" si="6"/>
        <v>-</v>
      </c>
      <c r="O53" s="61">
        <f t="shared" si="7"/>
        <v>15184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 t="shared" si="8"/>
        <v>12637</v>
      </c>
      <c r="Z53" s="23" t="str">
        <f t="shared" si="9"/>
        <v>Kontrolle</v>
      </c>
    </row>
    <row r="54" spans="1:26" x14ac:dyDescent="0.2">
      <c r="A54" s="20" t="s">
        <v>139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Anlage'!I:I)&gt;0,SUMIF('Grundlage Swiss DRG ohne Anlage'!D:D,B54,'Grundlage Swiss DRG ohne Anlage'!I:I),"")</f>
        <v>35207382.592483997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9353.8718802302992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62" t="str">
        <f t="shared" si="5"/>
        <v/>
      </c>
      <c r="N54" s="61" t="str">
        <f t="shared" si="6"/>
        <v>-</v>
      </c>
      <c r="O54" s="61" t="str">
        <f t="shared" si="7"/>
        <v>-</v>
      </c>
      <c r="P54" s="40"/>
      <c r="Q54" s="40"/>
      <c r="R54" s="40"/>
      <c r="Y54" s="124" t="str">
        <f t="shared" si="8"/>
        <v/>
      </c>
      <c r="Z54" s="23" t="str">
        <f t="shared" si="9"/>
        <v>gleich</v>
      </c>
    </row>
    <row r="55" spans="1:26" x14ac:dyDescent="0.2">
      <c r="A55" s="20" t="s">
        <v>143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21279538.926789999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0</v>
      </c>
      <c r="H55" s="112" t="str">
        <f>IF(SUMIF('Grundlage Swiss DRG KVG'!D:D,B55,'Grundlage Swiss DRG KVG'!I:I)&gt;0,SUMIF('Grundlage Swiss DRG KVG'!D:D,B55,'Grundlage Swiss DRG KVG'!I:I),"")</f>
        <v/>
      </c>
      <c r="I55" s="112" t="str">
        <f>IF(SUMIF('Grundlage Swiss DRG KVG'!D:D,B55,'Grundlage Swiss DRG KVG'!J:J)&gt;0,SUMIF('Grundlage Swiss DRG KVG'!D:D,B55,'Grundlage Swiss DRG KVG'!J:J),"")</f>
        <v/>
      </c>
      <c r="J55" s="130">
        <f>IF(SUMIF('Grundlage Swiss DRG ohne Anlage'!D:D,B55,'Grundlage Swiss DRG ohne Anlage'!J:J)&gt;0,SUMIF('Grundlage Swiss DRG ohne Anlage'!D:D,B55,'Grundlage Swiss DRG ohne Anlage'!J:J),"")</f>
        <v>9614.3517400004002</v>
      </c>
      <c r="K55" s="130" t="str">
        <f>IF(SUMIF('Grundlage Swiss DRG KVG'!D:D,B55,'Grundlage Swiss DRG KVG'!K:K)&gt;0,SUMIF('Grundlage Swiss DRG KVG'!D:D,B55,'Grundlage Swiss DRG KVG'!K:K),"")</f>
        <v/>
      </c>
      <c r="L55" s="130" t="str">
        <f>IF(SUMIF('Grundlage Swiss DRG KVG'!D:D,B55,'Grundlage Swiss DRG KVG'!L:L)&gt;0,SUMIF('Grundlage Swiss DRG KVG'!D:D,B55,'Grundlage Swiss DRG KVG'!L:L),"")</f>
        <v/>
      </c>
      <c r="M55" s="62" t="str">
        <f t="shared" si="5"/>
        <v/>
      </c>
      <c r="N55" s="61" t="str">
        <f t="shared" si="6"/>
        <v>-</v>
      </c>
      <c r="O55" s="61" t="str">
        <f t="shared" si="7"/>
        <v>-</v>
      </c>
      <c r="P55" s="40"/>
      <c r="Q55" s="40"/>
      <c r="R55" s="40"/>
      <c r="Y55" s="124" t="str">
        <f t="shared" si="8"/>
        <v/>
      </c>
      <c r="Z55" s="23" t="str">
        <f t="shared" si="9"/>
        <v>gleich</v>
      </c>
    </row>
    <row r="56" spans="1:26" x14ac:dyDescent="0.2">
      <c r="A56" s="20" t="s">
        <v>150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Anlage'!I:I)&gt;0,SUMIF('Grundlage Swiss DRG ohne Anlage'!D:D,B56,'Grundlage Swiss DRG ohne Anlage'!I:I),"")</f>
        <v>72424320.126663998</v>
      </c>
      <c r="F56" s="112">
        <f>IF(SUMIF('Grundlage Swiss DRG KVG'!D:D,B56,'Grundlage Swiss DRG KVG'!G:G)&gt;0,SUMIF('Grundlage Swiss DRG KVG'!D:D,B56,'Grundlage Swiss DRG KVG'!G:G),)</f>
        <v>80050621.664064005</v>
      </c>
      <c r="G56" s="112">
        <f>IF(SUMIF('Grundlage Swiss DRG KVG'!D:D,B56,'Grundlage Swiss DRG KVG'!H:H)&gt;0,SUMIF('Grundlage Swiss DRG KVG'!D:D,B56,'Grundlage Swiss DRG KVG'!H:H),)</f>
        <v>79439950.598954007</v>
      </c>
      <c r="H56" s="112">
        <f>IF(SUMIF('Grundlage Swiss DRG KVG'!D:D,B56,'Grundlage Swiss DRG KVG'!I:I)&gt;0,SUMIF('Grundlage Swiss DRG KVG'!D:D,B56,'Grundlage Swiss DRG KVG'!I:I),"")</f>
        <v>7743.8275000000003</v>
      </c>
      <c r="I56" s="112">
        <f>IF(SUMIF('Grundlage Swiss DRG KVG'!D:D,B56,'Grundlage Swiss DRG KVG'!J:J)&gt;0,SUMIF('Grundlage Swiss DRG KVG'!D:D,B56,'Grundlage Swiss DRG KVG'!J:J),"")</f>
        <v>8430</v>
      </c>
      <c r="J56" s="130">
        <f>IF(SUMIF('Grundlage Swiss DRG ohne Anlage'!D:D,B56,'Grundlage Swiss DRG ohne Anlage'!J:J)&gt;0,SUMIF('Grundlage Swiss DRG ohne Anlage'!D:D,B56,'Grundlage Swiss DRG ohne Anlage'!J:J),"")</f>
        <v>9352.5223962781001</v>
      </c>
      <c r="K56" s="130">
        <f>IF(SUMIF('Grundlage Swiss DRG KVG'!D:D,B56,'Grundlage Swiss DRG KVG'!K:K)&gt;0,SUMIF('Grundlage Swiss DRG KVG'!D:D,B56,'Grundlage Swiss DRG KVG'!K:K),"")</f>
        <v>10337.345668413</v>
      </c>
      <c r="L56" s="130">
        <f>IF(SUMIF('Grundlage Swiss DRG KVG'!D:D,B56,'Grundlage Swiss DRG KVG'!L:L)&gt;0,SUMIF('Grundlage Swiss DRG KVG'!D:D,B56,'Grundlage Swiss DRG KVG'!L:L),"")</f>
        <v>10258.486594511</v>
      </c>
      <c r="M56" s="62">
        <f t="shared" si="5"/>
        <v>7743.8275000000003</v>
      </c>
      <c r="N56" s="61">
        <f t="shared" si="6"/>
        <v>7743.8275000000003</v>
      </c>
      <c r="O56" s="61">
        <f t="shared" si="7"/>
        <v>7743.8275000000003</v>
      </c>
      <c r="P56" s="40"/>
      <c r="Q56" s="40"/>
      <c r="R56" s="40"/>
      <c r="Y56" s="124">
        <f t="shared" si="8"/>
        <v>10258.486594511</v>
      </c>
      <c r="Z56" s="23" t="str">
        <f t="shared" si="9"/>
        <v>-</v>
      </c>
    </row>
    <row r="57" spans="1:26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>IF(SUMIF('Grundlage Swiss DRG KVG'!D:D,B57,'Grundlage Swiss DRG KVG'!I:I)&gt;0,SUMIF('Grundlage Swiss DRG KVG'!D:D,B57,'Grundlage Swiss DRG KVG'!I:I),"")</f>
        <v>23025</v>
      </c>
      <c r="I57" s="112">
        <f>IF(SUMIF('Grundlage Swiss DRG KVG'!D:D,B57,'Grundlage Swiss DRG KVG'!J:J)&gt;0,SUMIF('Grundlage Swiss DRG KVG'!D:D,B57,'Grundlage Swiss DRG KVG'!J:J),"")</f>
        <v>23572</v>
      </c>
      <c r="J57" s="130">
        <f>IF(SUMIF('Grundlage Swiss DRG ohne Anlage'!D:D,B57,'Grundlage Swiss DRG ohne Anlage'!J:J)&gt;0,SUMIF('Grundlage Swiss DRG ohne Anlage'!D:D,B57,'Grundlage Swiss DRG ohne Anlage'!J:J),"")</f>
        <v>9945.3624986365994</v>
      </c>
      <c r="K57" s="130">
        <f>IF(SUMIF('Grundlage Swiss DRG KVG'!D:D,B57,'Grundlage Swiss DRG KVG'!K:K)&gt;0,SUMIF('Grundlage Swiss DRG KVG'!D:D,B57,'Grundlage Swiss DRG KVG'!K:K),"")</f>
        <v>10679.957069755001</v>
      </c>
      <c r="L57" s="130">
        <f>IF(SUMIF('Grundlage Swiss DRG KVG'!D:D,B57,'Grundlage Swiss DRG KVG'!L:L)&gt;0,SUMIF('Grundlage Swiss DRG KVG'!D:D,B57,'Grundlage Swiss DRG KVG'!L:L),"")</f>
        <v>10669.099306454</v>
      </c>
      <c r="M57" s="62">
        <f t="shared" si="5"/>
        <v>23025</v>
      </c>
      <c r="N57" s="61">
        <f t="shared" si="6"/>
        <v>23025</v>
      </c>
      <c r="O57" s="61">
        <f t="shared" si="7"/>
        <v>23025</v>
      </c>
      <c r="P57" s="40"/>
      <c r="Q57" s="40"/>
      <c r="R57" s="40"/>
      <c r="Y57" s="124">
        <f t="shared" si="8"/>
        <v>10669.099306454</v>
      </c>
      <c r="Z57" s="23" t="str">
        <f t="shared" si="9"/>
        <v>-</v>
      </c>
    </row>
    <row r="58" spans="1:26" x14ac:dyDescent="0.2">
      <c r="A58" s="20" t="s">
        <v>226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Anlage'!I:I)&gt;0,SUMIF('Grundlage Swiss DRG ohne Anlage'!D:D,B58,'Grundlage Swiss DRG ohne Anlage'!I:I),"")</f>
        <v>22201236.268490002</v>
      </c>
      <c r="F58" s="112">
        <f>IF(SUMIF('Grundlage Swiss DRG KVG'!D:D,B58,'Grundlage Swiss DRG KVG'!G:G)&gt;0,SUMIF('Grundlage Swiss DRG KVG'!D:D,B58,'Grundlage Swiss DRG KVG'!G:G),)</f>
        <v>14567278.440576</v>
      </c>
      <c r="G58" s="112">
        <f>IF(SUMIF('Grundlage Swiss DRG KVG'!D:D,B58,'Grundlage Swiss DRG KVG'!H:H)&gt;0,SUMIF('Grundlage Swiss DRG KVG'!D:D,B58,'Grundlage Swiss DRG KVG'!H:H),)</f>
        <v>14511066.849096</v>
      </c>
      <c r="H58" s="112">
        <f>IF(SUMIF('Grundlage Swiss DRG KVG'!D:D,B58,'Grundlage Swiss DRG KVG'!I:I)&gt;0,SUMIF('Grundlage Swiss DRG KVG'!D:D,B58,'Grundlage Swiss DRG KVG'!I:I),"")</f>
        <v>1577.7550000000001</v>
      </c>
      <c r="I58" s="112">
        <f>IF(SUMIF('Grundlage Swiss DRG KVG'!D:D,B58,'Grundlage Swiss DRG KVG'!J:J)&gt;0,SUMIF('Grundlage Swiss DRG KVG'!D:D,B58,'Grundlage Swiss DRG KVG'!J:J),"")</f>
        <v>1492</v>
      </c>
      <c r="J58" s="130">
        <f>IF(SUMIF('Grundlage Swiss DRG ohne Anlage'!D:D,B58,'Grundlage Swiss DRG ohne Anlage'!J:J)&gt;0,SUMIF('Grundlage Swiss DRG ohne Anlage'!D:D,B58,'Grundlage Swiss DRG ohne Anlage'!J:J),"")</f>
        <v>9489.5529979079001</v>
      </c>
      <c r="K58" s="130">
        <f>IF(SUMIF('Grundlage Swiss DRG KVG'!D:D,B58,'Grundlage Swiss DRG KVG'!K:K)&gt;0,SUMIF('Grundlage Swiss DRG KVG'!D:D,B58,'Grundlage Swiss DRG KVG'!K:K),"")</f>
        <v>9232.9154023130995</v>
      </c>
      <c r="L58" s="130">
        <f>IF(SUMIF('Grundlage Swiss DRG KVG'!D:D,B58,'Grundlage Swiss DRG KVG'!L:L)&gt;0,SUMIF('Grundlage Swiss DRG KVG'!D:D,B58,'Grundlage Swiss DRG KVG'!L:L),"")</f>
        <v>9197.2878229486996</v>
      </c>
      <c r="M58" s="62">
        <f t="shared" si="5"/>
        <v>1577.7550000000001</v>
      </c>
      <c r="N58" s="61">
        <f t="shared" si="6"/>
        <v>1577.7550000000001</v>
      </c>
      <c r="O58" s="61">
        <f t="shared" si="7"/>
        <v>1577.7550000000001</v>
      </c>
      <c r="P58" s="40"/>
      <c r="Q58" s="40"/>
      <c r="R58" s="40"/>
      <c r="Y58" s="124">
        <f t="shared" si="8"/>
        <v>9197.2878229486996</v>
      </c>
      <c r="Z58" s="23" t="str">
        <f t="shared" si="9"/>
        <v>-</v>
      </c>
    </row>
    <row r="59" spans="1:26" x14ac:dyDescent="0.2">
      <c r="A59" s="20" t="s">
        <v>230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Anlage'!I:I)&gt;0,SUMIF('Grundlage Swiss DRG ohne Anlage'!D:D,B59,'Grundlage Swiss DRG ohne Anlage'!I:I),"")</f>
        <v>42254441.12274</v>
      </c>
      <c r="F59" s="112">
        <f>IF(SUMIF('Grundlage Swiss DRG KVG'!D:D,B59,'Grundlage Swiss DRG KVG'!G:G)&gt;0,SUMIF('Grundlage Swiss DRG KVG'!D:D,B59,'Grundlage Swiss DRG KVG'!G:G),)</f>
        <v>23733573.829657</v>
      </c>
      <c r="G59" s="112">
        <f>IF(SUMIF('Grundlage Swiss DRG KVG'!D:D,B59,'Grundlage Swiss DRG KVG'!H:H)&gt;0,SUMIF('Grundlage Swiss DRG KVG'!D:D,B59,'Grundlage Swiss DRG KVG'!H:H),)</f>
        <v>23288998.519498002</v>
      </c>
      <c r="H59" s="112">
        <f>IF(SUMIF('Grundlage Swiss DRG KVG'!D:D,B59,'Grundlage Swiss DRG KVG'!I:I)&gt;0,SUMIF('Grundlage Swiss DRG KVG'!D:D,B59,'Grundlage Swiss DRG KVG'!I:I),"")</f>
        <v>2519</v>
      </c>
      <c r="I59" s="112">
        <f>IF(SUMIF('Grundlage Swiss DRG KVG'!D:D,B59,'Grundlage Swiss DRG KVG'!J:J)&gt;0,SUMIF('Grundlage Swiss DRG KVG'!D:D,B59,'Grundlage Swiss DRG KVG'!J:J),"")</f>
        <v>3467</v>
      </c>
      <c r="J59" s="130">
        <f>IF(SUMIF('Grundlage Swiss DRG ohne Anlage'!D:D,B59,'Grundlage Swiss DRG ohne Anlage'!J:J)&gt;0,SUMIF('Grundlage Swiss DRG ohne Anlage'!D:D,B59,'Grundlage Swiss DRG ohne Anlage'!J:J),"")</f>
        <v>10067.355111497</v>
      </c>
      <c r="K59" s="130">
        <f>IF(SUMIF('Grundlage Swiss DRG KVG'!D:D,B59,'Grundlage Swiss DRG KVG'!K:K)&gt;0,SUMIF('Grundlage Swiss DRG KVG'!D:D,B59,'Grundlage Swiss DRG KVG'!K:K),"")</f>
        <v>9421.8236719560009</v>
      </c>
      <c r="L59" s="130">
        <f>IF(SUMIF('Grundlage Swiss DRG KVG'!D:D,B59,'Grundlage Swiss DRG KVG'!L:L)&gt;0,SUMIF('Grundlage Swiss DRG KVG'!D:D,B59,'Grundlage Swiss DRG KVG'!L:L),"")</f>
        <v>9245.3348628417007</v>
      </c>
      <c r="M59" s="62">
        <f t="shared" si="5"/>
        <v>2519</v>
      </c>
      <c r="N59" s="61">
        <f t="shared" si="6"/>
        <v>2519</v>
      </c>
      <c r="O59" s="61">
        <f t="shared" si="7"/>
        <v>2519</v>
      </c>
      <c r="P59" s="40"/>
      <c r="Q59" s="40"/>
      <c r="R59" s="40"/>
      <c r="Y59" s="124">
        <f t="shared" si="8"/>
        <v>9245.3348628417007</v>
      </c>
      <c r="Z59" s="23" t="str">
        <f t="shared" si="9"/>
        <v>-</v>
      </c>
    </row>
    <row r="60" spans="1:26" x14ac:dyDescent="0.2">
      <c r="A60" s="20" t="s">
        <v>256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44914310.550237998</v>
      </c>
      <c r="F60" s="112">
        <f>IF(SUMIF('Grundlage Swiss DRG KVG'!D:D,B60,'Grundlage Swiss DRG KVG'!G:G)&gt;0,SUMIF('Grundlage Swiss DRG KVG'!D:D,B60,'Grundlage Swiss DRG KVG'!G:G),)</f>
        <v>59948926.609360002</v>
      </c>
      <c r="G60" s="112">
        <f>IF(SUMIF('Grundlage Swiss DRG KVG'!D:D,B60,'Grundlage Swiss DRG KVG'!H:H)&gt;0,SUMIF('Grundlage Swiss DRG KVG'!D:D,B60,'Grundlage Swiss DRG KVG'!H:H),)</f>
        <v>0</v>
      </c>
      <c r="H60" s="112">
        <f>IF(SUMIF('Grundlage Swiss DRG KVG'!D:D,B60,'Grundlage Swiss DRG KVG'!I:I)&gt;0,SUMIF('Grundlage Swiss DRG KVG'!D:D,B60,'Grundlage Swiss DRG KVG'!I:I),"")</f>
        <v>6380.9012000000002</v>
      </c>
      <c r="I60" s="112">
        <f>IF(SUMIF('Grundlage Swiss DRG KVG'!D:D,B60,'Grundlage Swiss DRG KVG'!J:J)&gt;0,SUMIF('Grundlage Swiss DRG KVG'!D:D,B60,'Grundlage Swiss DRG KVG'!J:J),"")</f>
        <v>6213</v>
      </c>
      <c r="J60" s="130">
        <f>IF(SUMIF('Grundlage Swiss DRG ohne Anlage'!D:D,B60,'Grundlage Swiss DRG ohne Anlage'!J:J)&gt;0,SUMIF('Grundlage Swiss DRG ohne Anlage'!D:D,B60,'Grundlage Swiss DRG ohne Anlage'!J:J),"")</f>
        <v>9295.9496958021009</v>
      </c>
      <c r="K60" s="130">
        <f>IF(SUMIF('Grundlage Swiss DRG KVG'!D:D,B60,'Grundlage Swiss DRG KVG'!K:K)&gt;0,SUMIF('Grundlage Swiss DRG KVG'!D:D,B60,'Grundlage Swiss DRG KVG'!K:K),"")</f>
        <v>9395.0563925609003</v>
      </c>
      <c r="L60" s="130" t="str">
        <f>IF(SUMIF('Grundlage Swiss DRG KVG'!D:D,B60,'Grundlage Swiss DRG KVG'!L:L)&gt;0,SUMIF('Grundlage Swiss DRG KVG'!D:D,B60,'Grundlage Swiss DRG KVG'!L:L),"")</f>
        <v/>
      </c>
      <c r="M60" s="62">
        <f t="shared" si="5"/>
        <v>6380.9012000000002</v>
      </c>
      <c r="N60" s="61">
        <f t="shared" si="6"/>
        <v>6380.9012000000002</v>
      </c>
      <c r="O60" s="61" t="str">
        <f t="shared" si="7"/>
        <v>-</v>
      </c>
      <c r="P60" s="40"/>
      <c r="Q60" s="40"/>
      <c r="R60" s="40"/>
      <c r="Y60" s="124" t="str">
        <f t="shared" si="8"/>
        <v/>
      </c>
      <c r="Z60" s="23" t="str">
        <f t="shared" si="9"/>
        <v>Kontrolle</v>
      </c>
    </row>
    <row r="61" spans="1:26" x14ac:dyDescent="0.2">
      <c r="A61" s="20" t="s">
        <v>259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213486248.17778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233101999.55034</v>
      </c>
      <c r="H61" s="112">
        <f>IF(SUMIF('Grundlage Swiss DRG KVG'!D:D,B61,'Grundlage Swiss DRG KVG'!I:I)&gt;0,SUMIF('Grundlage Swiss DRG KVG'!D:D,B61,'Grundlage Swiss DRG KVG'!I:I),"")</f>
        <v>22306</v>
      </c>
      <c r="I61" s="112">
        <f>IF(SUMIF('Grundlage Swiss DRG KVG'!D:D,B61,'Grundlage Swiss DRG KVG'!J:J)&gt;0,SUMIF('Grundlage Swiss DRG KVG'!D:D,B61,'Grundlage Swiss DRG KVG'!J:J),"")</f>
        <v>24698</v>
      </c>
      <c r="J61" s="130">
        <f>IF(SUMIF('Grundlage Swiss DRG ohne Anlage'!D:D,B61,'Grundlage Swiss DRG ohne Anlage'!J:J)&gt;0,SUMIF('Grundlage Swiss DRG ohne Anlage'!D:D,B61,'Grundlage Swiss DRG ohne Anlage'!J:J),"")</f>
        <v>9570.7992548097009</v>
      </c>
      <c r="K61" s="130" t="str">
        <f>IF(SUMIF('Grundlage Swiss DRG KVG'!D:D,B61,'Grundlage Swiss DRG KVG'!K:K)&gt;0,SUMIF('Grundlage Swiss DRG KVG'!D:D,B61,'Grundlage Swiss DRG KVG'!K:K),"")</f>
        <v/>
      </c>
      <c r="L61" s="130">
        <f>IF(SUMIF('Grundlage Swiss DRG KVG'!D:D,B61,'Grundlage Swiss DRG KVG'!L:L)&gt;0,SUMIF('Grundlage Swiss DRG KVG'!D:D,B61,'Grundlage Swiss DRG KVG'!L:L),"")</f>
        <v>10450.192753085999</v>
      </c>
      <c r="M61" s="62">
        <f t="shared" si="5"/>
        <v>22306</v>
      </c>
      <c r="N61" s="61" t="str">
        <f t="shared" si="6"/>
        <v>-</v>
      </c>
      <c r="O61" s="61">
        <f t="shared" si="7"/>
        <v>22306</v>
      </c>
      <c r="P61" s="40"/>
      <c r="Q61" s="40"/>
      <c r="R61" s="40"/>
      <c r="Y61" s="124">
        <f t="shared" si="8"/>
        <v>10450.192753085999</v>
      </c>
      <c r="Z61" s="23" t="str">
        <f t="shared" si="9"/>
        <v>-</v>
      </c>
    </row>
    <row r="62" spans="1:26" x14ac:dyDescent="0.2">
      <c r="A62" s="20" t="s">
        <v>50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Anlage'!I:I)&gt;0,SUMIF('Grundlage Swiss DRG ohne Anlage'!D:D,B62,'Grundlage Swiss DRG ohne Anlage'!I:I),"")</f>
        <v>59000878.249113999</v>
      </c>
      <c r="F62" s="112">
        <f>IF(SUMIF('Grundlage Swiss DRG KVG'!D:D,B62,'Grundlage Swiss DRG KVG'!G:G)&gt;0,SUMIF('Grundlage Swiss DRG KVG'!D:D,B62,'Grundlage Swiss DRG KVG'!G:G),)</f>
        <v>320382362.80914998</v>
      </c>
      <c r="G62" s="112">
        <f>IF(SUMIF('Grundlage Swiss DRG KVG'!D:D,B62,'Grundlage Swiss DRG KVG'!H:H)&gt;0,SUMIF('Grundlage Swiss DRG KVG'!D:D,B62,'Grundlage Swiss DRG KVG'!H:H),)</f>
        <v>301385981.55014002</v>
      </c>
      <c r="H62" s="112">
        <f>IF(SUMIF('Grundlage Swiss DRG KVG'!D:D,B62,'Grundlage Swiss DRG KVG'!I:I)&gt;0,SUMIF('Grundlage Swiss DRG KVG'!D:D,B62,'Grundlage Swiss DRG KVG'!I:I),"")</f>
        <v>27953</v>
      </c>
      <c r="I62" s="112">
        <f>IF(SUMIF('Grundlage Swiss DRG KVG'!D:D,B62,'Grundlage Swiss DRG KVG'!J:J)&gt;0,SUMIF('Grundlage Swiss DRG KVG'!D:D,B62,'Grundlage Swiss DRG KVG'!J:J),"")</f>
        <v>24624</v>
      </c>
      <c r="J62" s="130">
        <f>IF(SUMIF('Grundlage Swiss DRG ohne Anlage'!D:D,B62,'Grundlage Swiss DRG ohne Anlage'!J:J)&gt;0,SUMIF('Grundlage Swiss DRG ohne Anlage'!D:D,B62,'Grundlage Swiss DRG ohne Anlage'!J:J),"")</f>
        <v>10298.221270417</v>
      </c>
      <c r="K62" s="130">
        <f>IF(SUMIF('Grundlage Swiss DRG KVG'!D:D,B62,'Grundlage Swiss DRG KVG'!K:K)&gt;0,SUMIF('Grundlage Swiss DRG KVG'!D:D,B62,'Grundlage Swiss DRG KVG'!K:K),"")</f>
        <v>11461.466132764001</v>
      </c>
      <c r="L62" s="130">
        <f>IF(SUMIF('Grundlage Swiss DRG KVG'!D:D,B62,'Grundlage Swiss DRG KVG'!L:L)&gt;0,SUMIF('Grundlage Swiss DRG KVG'!D:D,B62,'Grundlage Swiss DRG KVG'!L:L),"")</f>
        <v>10781.883216476001</v>
      </c>
      <c r="M62" s="62">
        <f t="shared" si="5"/>
        <v>27953</v>
      </c>
      <c r="N62" s="61">
        <f t="shared" si="6"/>
        <v>27953</v>
      </c>
      <c r="O62" s="61">
        <f t="shared" si="7"/>
        <v>27953</v>
      </c>
      <c r="P62" s="40"/>
      <c r="Q62" s="40"/>
      <c r="R62" s="40"/>
      <c r="Y62" s="124">
        <f t="shared" si="8"/>
        <v>10781.883216476001</v>
      </c>
      <c r="Z62" s="23" t="str">
        <f t="shared" si="9"/>
        <v>-</v>
      </c>
    </row>
    <row r="63" spans="1:26" x14ac:dyDescent="0.2">
      <c r="A63" s="20" t="s">
        <v>24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Anlage'!I:I)&gt;0,SUMIF('Grundlage Swiss DRG ohne Anlage'!D:D,B63,'Grundlage Swiss DRG ohne Anlage'!I:I),"")</f>
        <v>57789844.349359997</v>
      </c>
      <c r="F63" s="112">
        <f>IF(SUMIF('Grundlage Swiss DRG KVG'!D:D,B63,'Grundlage Swiss DRG KVG'!G:G)&gt;0,SUMIF('Grundlage Swiss DRG KVG'!D:D,B63,'Grundlage Swiss DRG KVG'!G:G),)</f>
        <v>0</v>
      </c>
      <c r="G63" s="112">
        <f>IF(SUMIF('Grundlage Swiss DRG KVG'!D:D,B63,'Grundlage Swiss DRG KVG'!H:H)&gt;0,SUMIF('Grundlage Swiss DRG KVG'!D:D,B63,'Grundlage Swiss DRG KVG'!H:H),)</f>
        <v>32724115.728114001</v>
      </c>
      <c r="H63" s="112">
        <f>IF(SUMIF('Grundlage Swiss DRG KVG'!D:D,B63,'Grundlage Swiss DRG KVG'!I:I)&gt;0,SUMIF('Grundlage Swiss DRG KVG'!D:D,B63,'Grundlage Swiss DRG KVG'!I:I),"")</f>
        <v>2962.6190000000001</v>
      </c>
      <c r="I63" s="112">
        <f>IF(SUMIF('Grundlage Swiss DRG KVG'!D:D,B63,'Grundlage Swiss DRG KVG'!J:J)&gt;0,SUMIF('Grundlage Swiss DRG KVG'!D:D,B63,'Grundlage Swiss DRG KVG'!J:J),"")</f>
        <v>3441</v>
      </c>
      <c r="J63" s="130">
        <f>IF(SUMIF('Grundlage Swiss DRG ohne Anlage'!D:D,B63,'Grundlage Swiss DRG ohne Anlage'!J:J)&gt;0,SUMIF('Grundlage Swiss DRG ohne Anlage'!D:D,B63,'Grundlage Swiss DRG ohne Anlage'!J:J),"")</f>
        <v>9056.6900407985995</v>
      </c>
      <c r="K63" s="130" t="str">
        <f>IF(SUMIF('Grundlage Swiss DRG KVG'!D:D,B63,'Grundlage Swiss DRG KVG'!K:K)&gt;0,SUMIF('Grundlage Swiss DRG KVG'!D:D,B63,'Grundlage Swiss DRG KVG'!K:K),"")</f>
        <v/>
      </c>
      <c r="L63" s="130">
        <f>IF(SUMIF('Grundlage Swiss DRG KVG'!D:D,B63,'Grundlage Swiss DRG KVG'!L:L)&gt;0,SUMIF('Grundlage Swiss DRG KVG'!D:D,B63,'Grundlage Swiss DRG KVG'!L:L),"")</f>
        <v>11045.671322607999</v>
      </c>
      <c r="M63" s="62">
        <f t="shared" si="5"/>
        <v>2962.6190000000001</v>
      </c>
      <c r="N63" s="61" t="str">
        <f t="shared" si="6"/>
        <v>-</v>
      </c>
      <c r="O63" s="61">
        <f t="shared" si="7"/>
        <v>2962.6190000000001</v>
      </c>
      <c r="P63" s="40"/>
      <c r="Q63" s="40"/>
      <c r="R63" s="40"/>
      <c r="Y63" s="124">
        <f t="shared" si="8"/>
        <v>11045.671322607999</v>
      </c>
      <c r="Z63" s="23" t="str">
        <f t="shared" si="9"/>
        <v>-</v>
      </c>
    </row>
    <row r="64" spans="1:26" x14ac:dyDescent="0.2">
      <c r="A64" s="20" t="s">
        <v>29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25606351.012977</v>
      </c>
      <c r="F64" s="112">
        <f>IF(SUMIF('Grundlage Swiss DRG KVG'!D:D,B64,'Grundlage Swiss DRG KVG'!G:G)&gt;0,SUMIF('Grundlage Swiss DRG KVG'!D:D,B64,'Grundlage Swiss DRG KVG'!G:G),)</f>
        <v>24197906.376789998</v>
      </c>
      <c r="G64" s="112">
        <f>IF(SUMIF('Grundlage Swiss DRG KVG'!D:D,B64,'Grundlage Swiss DRG KVG'!H:H)&gt;0,SUMIF('Grundlage Swiss DRG KVG'!D:D,B64,'Grundlage Swiss DRG KVG'!H:H),)</f>
        <v>23933962.79679</v>
      </c>
      <c r="H64" s="112">
        <f>IF(SUMIF('Grundlage Swiss DRG KVG'!D:D,B64,'Grundlage Swiss DRG KVG'!I:I)&gt;0,SUMIF('Grundlage Swiss DRG KVG'!D:D,B64,'Grundlage Swiss DRG KVG'!I:I),"")</f>
        <v>2213.3098</v>
      </c>
      <c r="I64" s="112">
        <f>IF(SUMIF('Grundlage Swiss DRG KVG'!D:D,B64,'Grundlage Swiss DRG KVG'!J:J)&gt;0,SUMIF('Grundlage Swiss DRG KVG'!D:D,B64,'Grundlage Swiss DRG KVG'!J:J),"")</f>
        <v>2798</v>
      </c>
      <c r="J64" s="130">
        <f>IF(SUMIF('Grundlage Swiss DRG ohne Anlage'!D:D,B64,'Grundlage Swiss DRG ohne Anlage'!J:J)&gt;0,SUMIF('Grundlage Swiss DRG ohne Anlage'!D:D,B64,'Grundlage Swiss DRG ohne Anlage'!J:J),"")</f>
        <v>8584.3605905596996</v>
      </c>
      <c r="K64" s="130">
        <f>IF(SUMIF('Grundlage Swiss DRG KVG'!D:D,B64,'Grundlage Swiss DRG KVG'!K:K)&gt;0,SUMIF('Grundlage Swiss DRG KVG'!D:D,B64,'Grundlage Swiss DRG KVG'!K:K),"")</f>
        <v>10932.905270103</v>
      </c>
      <c r="L64" s="130">
        <f>IF(SUMIF('Grundlage Swiss DRG KVG'!D:D,B64,'Grundlage Swiss DRG KVG'!L:L)&gt;0,SUMIF('Grundlage Swiss DRG KVG'!D:D,B64,'Grundlage Swiss DRG KVG'!L:L),"")</f>
        <v>10813.652384673</v>
      </c>
      <c r="M64" s="62">
        <f t="shared" si="5"/>
        <v>2213.3098</v>
      </c>
      <c r="N64" s="61">
        <f t="shared" si="6"/>
        <v>2213.3098</v>
      </c>
      <c r="O64" s="61">
        <f t="shared" si="7"/>
        <v>2213.3098</v>
      </c>
      <c r="P64" s="40"/>
      <c r="Q64" s="40"/>
      <c r="R64" s="40"/>
      <c r="Y64" s="124">
        <f t="shared" si="8"/>
        <v>10813.652384673</v>
      </c>
      <c r="Z64" s="23" t="str">
        <f t="shared" si="9"/>
        <v>-</v>
      </c>
    </row>
    <row r="65" spans="1:26" ht="10.5" x14ac:dyDescent="0.25">
      <c r="A65" s="20" t="s">
        <v>47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319067313.34599</v>
      </c>
      <c r="F65" s="112">
        <f>IF(SUMIF('Grundlage Swiss DRG KVG'!D:D,B65,'Grundlage Swiss DRG KVG'!H:H)&gt;0,SUMIF('Grundlage Swiss DRG KVG'!D:D,B65,'Grundlage Swiss DRG KVG'!H:H),)</f>
        <v>337387113.34599</v>
      </c>
      <c r="G65" s="112">
        <f>IF(SUMIF('Grundlage Swiss DRG KVG'!D:D,B65,'Grundlage Swiss DRG KVG'!G:G)&gt;0,SUMIF('Grundlage Swiss DRG KVG'!D:D,B65,'Grundlage Swiss DRG KVG'!G:G),)</f>
        <v>355258813.34599</v>
      </c>
      <c r="H65" s="112">
        <f>IF(SUMIF('Grundlage Swiss DRG KVG'!D:D,B65,'Grundlage Swiss DRG KVG'!I:I)&gt;0,SUMIF('Grundlage Swiss DRG KVG'!D:D,B65,'Grundlage Swiss DRG KVG'!I:I),"")</f>
        <v>34339.630799999999</v>
      </c>
      <c r="I65" s="112">
        <f>IF(SUMIF('Grundlage Swiss DRG KVG'!D:D,B65,'Grundlage Swiss DRG KVG'!J:J)&gt;0,SUMIF('Grundlage Swiss DRG KVG'!D:D,B65,'Grundlage Swiss DRG KVG'!J:J),"")</f>
        <v>35155</v>
      </c>
      <c r="J65" s="130">
        <f>IF(SUMIF('Grundlage Swiss DRG ohne Anlage'!D:D,B65,'Grundlage Swiss DRG ohne Anlage'!J:J)&gt;0,SUMIF('Grundlage Swiss DRG ohne Anlage'!D:D,B65,'Grundlage Swiss DRG ohne Anlage'!J:J),"")</f>
        <v>9291.5184558710007</v>
      </c>
      <c r="K65" s="130">
        <f>IF(SUMIF('Grundlage Swiss DRG KVG'!D:D,B65,'Grundlage Swiss DRG KVG'!L:L)&gt;0,SUMIF('Grundlage Swiss DRG KVG'!D:D,B65,'Grundlage Swiss DRG KVG'!L:L),"")</f>
        <v>9825.0070104420993</v>
      </c>
      <c r="L65" s="130">
        <f>IF(SUMIF('Grundlage Swiss DRG KVG'!D:D,B65,'Grundlage Swiss DRG KVG'!K:K)&gt;0,SUMIF('Grundlage Swiss DRG KVG'!D:D,B65,'Grundlage Swiss DRG KVG'!K:K),"")</f>
        <v>10345.446502179</v>
      </c>
      <c r="M65" s="62">
        <f t="shared" si="5"/>
        <v>34339.630799999999</v>
      </c>
      <c r="N65" s="61">
        <f t="shared" si="6"/>
        <v>34339.630799999999</v>
      </c>
      <c r="O65" s="61">
        <f t="shared" si="7"/>
        <v>34339.630799999999</v>
      </c>
      <c r="P65" s="40"/>
      <c r="Q65" s="40"/>
      <c r="R65" s="40"/>
      <c r="S65" s="122" t="s">
        <v>650</v>
      </c>
      <c r="T65" s="123"/>
      <c r="U65" s="123"/>
      <c r="V65" s="123"/>
      <c r="W65" s="123"/>
      <c r="X65" s="123"/>
      <c r="Y65" s="124">
        <f t="shared" si="8"/>
        <v>10345.446502179</v>
      </c>
      <c r="Z65" s="23" t="str">
        <f t="shared" si="9"/>
        <v>Kontrolle</v>
      </c>
    </row>
    <row r="66" spans="1:26" x14ac:dyDescent="0.2">
      <c r="A66" s="20" t="s">
        <v>154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Anlage'!I:I)&gt;0,SUMIF('Grundlage Swiss DRG ohne Anlage'!D:D,B66,'Grundlage Swiss DRG ohne Anlage'!I:I),"")</f>
        <v>29738724.878114</v>
      </c>
      <c r="F66" s="112">
        <f>IF(SUMIF('Grundlage Swiss DRG KVG'!D:D,B66,'Grundlage Swiss DRG KVG'!G:G)&gt;0,SUMIF('Grundlage Swiss DRG KVG'!D:D,B66,'Grundlage Swiss DRG KVG'!G:G),)</f>
        <v>247450560.97613999</v>
      </c>
      <c r="G66" s="112">
        <f>IF(SUMIF('Grundlage Swiss DRG KVG'!D:D,B66,'Grundlage Swiss DRG KVG'!H:H)&gt;0,SUMIF('Grundlage Swiss DRG KVG'!D:D,B66,'Grundlage Swiss DRG KVG'!H:H),)</f>
        <v>243242145.97613999</v>
      </c>
      <c r="H66" s="112">
        <f>IF(SUMIF('Grundlage Swiss DRG KVG'!D:D,B66,'Grundlage Swiss DRG KVG'!I:I)&gt;0,SUMIF('Grundlage Swiss DRG KVG'!D:D,B66,'Grundlage Swiss DRG KVG'!I:I),"")</f>
        <v>23322</v>
      </c>
      <c r="I66" s="112">
        <f>IF(SUMIF('Grundlage Swiss DRG KVG'!D:D,B66,'Grundlage Swiss DRG KVG'!J:J)&gt;0,SUMIF('Grundlage Swiss DRG KVG'!D:D,B66,'Grundlage Swiss DRG KVG'!J:J),"")</f>
        <v>16490</v>
      </c>
      <c r="J66" s="130">
        <f>IF(SUMIF('Grundlage Swiss DRG ohne Anlage'!D:D,B66,'Grundlage Swiss DRG ohne Anlage'!J:J)&gt;0,SUMIF('Grundlage Swiss DRG ohne Anlage'!D:D,B66,'Grundlage Swiss DRG ohne Anlage'!J:J),"")</f>
        <v>10037.984930938999</v>
      </c>
      <c r="K66" s="130">
        <f>IF(SUMIF('Grundlage Swiss DRG KVG'!D:D,B66,'Grundlage Swiss DRG KVG'!K:K)&gt;0,SUMIF('Grundlage Swiss DRG KVG'!D:D,B66,'Grundlage Swiss DRG KVG'!K:K),"")</f>
        <v>10610.177556647999</v>
      </c>
      <c r="L66" s="130">
        <f>IF(SUMIF('Grundlage Swiss DRG KVG'!D:D,B66,'Grundlage Swiss DRG KVG'!L:L)&gt;0,SUMIF('Grundlage Swiss DRG KVG'!D:D,B66,'Grundlage Swiss DRG KVG'!L:L),"")</f>
        <v>10429.729267479001</v>
      </c>
      <c r="M66" s="62">
        <f t="shared" si="5"/>
        <v>23322</v>
      </c>
      <c r="N66" s="61">
        <f t="shared" si="6"/>
        <v>23322</v>
      </c>
      <c r="O66" s="61">
        <f t="shared" si="7"/>
        <v>23322</v>
      </c>
      <c r="P66" s="40"/>
      <c r="Q66" s="40"/>
      <c r="R66" s="40"/>
      <c r="Y66" s="124">
        <f t="shared" si="8"/>
        <v>10429.729267479001</v>
      </c>
      <c r="Z66" s="23" t="str">
        <f t="shared" si="9"/>
        <v>-</v>
      </c>
    </row>
    <row r="67" spans="1:26" x14ac:dyDescent="0.2">
      <c r="A67" s="20" t="s">
        <v>19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Anlage'!I:I)&gt;0,SUMIF('Grundlage Swiss DRG ohne Anlage'!D:D,B67,'Grundlage Swiss DRG ohne Anlage'!I:I),"")</f>
        <v>530806280.70955998</v>
      </c>
      <c r="F67" s="112">
        <f>IF(SUMIF('Grundlage Swiss DRG KVG'!D:D,B67,'Grundlage Swiss DRG KVG'!G:G)&gt;0,SUMIF('Grundlage Swiss DRG KVG'!D:D,B67,'Grundlage Swiss DRG KVG'!G:G),)</f>
        <v>20848012.158112001</v>
      </c>
      <c r="G67" s="112">
        <f>IF(SUMIF('Grundlage Swiss DRG KVG'!D:D,B67,'Grundlage Swiss DRG KVG'!H:H)&gt;0,SUMIF('Grundlage Swiss DRG KVG'!D:D,B67,'Grundlage Swiss DRG KVG'!H:H),)</f>
        <v>18322191.568112001</v>
      </c>
      <c r="H67" s="112">
        <f>IF(SUMIF('Grundlage Swiss DRG KVG'!D:D,B67,'Grundlage Swiss DRG KVG'!I:I)&gt;0,SUMIF('Grundlage Swiss DRG KVG'!D:D,B67,'Grundlage Swiss DRG KVG'!I:I),"")</f>
        <v>1655</v>
      </c>
      <c r="I67" s="112">
        <f>IF(SUMIF('Grundlage Swiss DRG KVG'!D:D,B67,'Grundlage Swiss DRG KVG'!J:J)&gt;0,SUMIF('Grundlage Swiss DRG KVG'!D:D,B67,'Grundlage Swiss DRG KVG'!J:J),"")</f>
        <v>2255</v>
      </c>
      <c r="J67" s="130">
        <f>IF(SUMIF('Grundlage Swiss DRG ohne Anlage'!D:D,B67,'Grundlage Swiss DRG ohne Anlage'!J:J)&gt;0,SUMIF('Grundlage Swiss DRG ohne Anlage'!D:D,B67,'Grundlage Swiss DRG ohne Anlage'!J:J),"")</f>
        <v>10962.701557500999</v>
      </c>
      <c r="K67" s="130">
        <f>IF(SUMIF('Grundlage Swiss DRG KVG'!D:D,B67,'Grundlage Swiss DRG KVG'!K:K)&gt;0,SUMIF('Grundlage Swiss DRG KVG'!D:D,B67,'Grundlage Swiss DRG KVG'!K:K),"")</f>
        <v>12596.986198254999</v>
      </c>
      <c r="L67" s="130">
        <f>IF(SUMIF('Grundlage Swiss DRG KVG'!D:D,B67,'Grundlage Swiss DRG KVG'!L:L)&gt;0,SUMIF('Grundlage Swiss DRG KVG'!D:D,B67,'Grundlage Swiss DRG KVG'!L:L),"")</f>
        <v>11070.810615173001</v>
      </c>
      <c r="M67" s="62">
        <f t="shared" si="5"/>
        <v>1655</v>
      </c>
      <c r="N67" s="61">
        <f t="shared" si="6"/>
        <v>1655</v>
      </c>
      <c r="O67" s="61">
        <f t="shared" si="7"/>
        <v>1655</v>
      </c>
      <c r="P67" s="40"/>
      <c r="Q67" s="40"/>
      <c r="R67" s="40"/>
      <c r="Y67" s="124">
        <f t="shared" si="8"/>
        <v>11070.810615173001</v>
      </c>
      <c r="Z67" s="23" t="str">
        <f t="shared" si="9"/>
        <v>-</v>
      </c>
    </row>
    <row r="68" spans="1:26" x14ac:dyDescent="0.2">
      <c r="A68" s="20" t="s">
        <v>40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Anlage'!I:I)&gt;0,SUMIF('Grundlage Swiss DRG ohne Anlage'!D:D,B68,'Grundlage Swiss DRG ohne Anlage'!I:I),"")</f>
        <v>64716644.977256998</v>
      </c>
      <c r="F68" s="112">
        <f>IF(SUMIF('Grundlage Swiss DRG KVG'!D:D,B68,'Grundlage Swiss DRG KVG'!G:G)&gt;0,SUMIF('Grundlage Swiss DRG KVG'!D:D,B68,'Grundlage Swiss DRG KVG'!G:G),)</f>
        <v>12655914.803515</v>
      </c>
      <c r="G68" s="112">
        <f>IF(SUMIF('Grundlage Swiss DRG KVG'!D:D,B68,'Grundlage Swiss DRG KVG'!H:H)&gt;0,SUMIF('Grundlage Swiss DRG KVG'!D:D,B68,'Grundlage Swiss DRG KVG'!H:H),)</f>
        <v>11741402.803515</v>
      </c>
      <c r="H68" s="112">
        <f>IF(SUMIF('Grundlage Swiss DRG KVG'!D:D,B68,'Grundlage Swiss DRG KVG'!I:I)&gt;0,SUMIF('Grundlage Swiss DRG KVG'!D:D,B68,'Grundlage Swiss DRG KVG'!I:I),"")</f>
        <v>1139.24</v>
      </c>
      <c r="I68" s="112">
        <f>IF(SUMIF('Grundlage Swiss DRG KVG'!D:D,B68,'Grundlage Swiss DRG KVG'!J:J)&gt;0,SUMIF('Grundlage Swiss DRG KVG'!D:D,B68,'Grundlage Swiss DRG KVG'!J:J),"")</f>
        <v>1542</v>
      </c>
      <c r="J68" s="130">
        <f>IF(SUMIF('Grundlage Swiss DRG ohne Anlage'!D:D,B68,'Grundlage Swiss DRG ohne Anlage'!J:J)&gt;0,SUMIF('Grundlage Swiss DRG ohne Anlage'!D:D,B68,'Grundlage Swiss DRG ohne Anlage'!J:J),"")</f>
        <v>9384.6642948458993</v>
      </c>
      <c r="K68" s="130">
        <f>IF(SUMIF('Grundlage Swiss DRG KVG'!D:D,B68,'Grundlage Swiss DRG KVG'!K:K)&gt;0,SUMIF('Grundlage Swiss DRG KVG'!D:D,B68,'Grundlage Swiss DRG KVG'!K:K),"")</f>
        <v>11109.085709346</v>
      </c>
      <c r="L68" s="130">
        <f>IF(SUMIF('Grundlage Swiss DRG KVG'!D:D,B68,'Grundlage Swiss DRG KVG'!L:L)&gt;0,SUMIF('Grundlage Swiss DRG KVG'!D:D,B68,'Grundlage Swiss DRG KVG'!L:L),"")</f>
        <v>10306.347041462001</v>
      </c>
      <c r="M68" s="62">
        <f t="shared" si="5"/>
        <v>1139.24</v>
      </c>
      <c r="N68" s="61">
        <f t="shared" si="6"/>
        <v>1139.24</v>
      </c>
      <c r="O68" s="61">
        <f t="shared" si="7"/>
        <v>1139.24</v>
      </c>
      <c r="P68" s="40"/>
      <c r="Q68" s="40"/>
      <c r="R68" s="40"/>
      <c r="Y68" s="124">
        <f t="shared" si="8"/>
        <v>10306.347041462001</v>
      </c>
      <c r="Z68" s="23" t="str">
        <f t="shared" si="9"/>
        <v>-</v>
      </c>
    </row>
    <row r="69" spans="1:26" x14ac:dyDescent="0.2">
      <c r="A69" s="20" t="s">
        <v>43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86905450.045812994</v>
      </c>
      <c r="F69" s="112">
        <f>IF(SUMIF('Grundlage Swiss DRG KVG'!D:D,B69,'Grundlage Swiss DRG KVG'!G:G)&gt;0,SUMIF('Grundlage Swiss DRG KVG'!D:D,B69,'Grundlage Swiss DRG KVG'!G:G),)</f>
        <v>94682701.465812996</v>
      </c>
      <c r="G69" s="112">
        <f>IF(SUMIF('Grundlage Swiss DRG KVG'!D:D,B69,'Grundlage Swiss DRG KVG'!H:H)&gt;0,SUMIF('Grundlage Swiss DRG KVG'!D:D,B69,'Grundlage Swiss DRG KVG'!H:H),)</f>
        <v>86905450.045812994</v>
      </c>
      <c r="H69" s="112">
        <f>IF(SUMIF('Grundlage Swiss DRG KVG'!D:D,B69,'Grundlage Swiss DRG KVG'!I:I)&gt;0,SUMIF('Grundlage Swiss DRG KVG'!D:D,B69,'Grundlage Swiss DRG KVG'!I:I),"")</f>
        <v>8825.9207000000006</v>
      </c>
      <c r="I69" s="112">
        <f>IF(SUMIF('Grundlage Swiss DRG KVG'!D:D,B69,'Grundlage Swiss DRG KVG'!J:J)&gt;0,SUMIF('Grundlage Swiss DRG KVG'!D:D,B69,'Grundlage Swiss DRG KVG'!J:J),"")</f>
        <v>10762</v>
      </c>
      <c r="J69" s="130">
        <f>IF(SUMIF('Grundlage Swiss DRG ohne Anlage'!D:D,B69,'Grundlage Swiss DRG ohne Anlage'!J:J)&gt;0,SUMIF('Grundlage Swiss DRG ohne Anlage'!D:D,B69,'Grundlage Swiss DRG ohne Anlage'!J:J),"")</f>
        <v>9846.6157809249999</v>
      </c>
      <c r="K69" s="130">
        <f>IF(SUMIF('Grundlage Swiss DRG KVG'!D:D,B69,'Grundlage Swiss DRG KVG'!K:K)&gt;0,SUMIF('Grundlage Swiss DRG KVG'!D:D,B69,'Grundlage Swiss DRG KVG'!K:K),"")</f>
        <v>10727.798796765999</v>
      </c>
      <c r="L69" s="130">
        <f>IF(SUMIF('Grundlage Swiss DRG KVG'!D:D,B69,'Grundlage Swiss DRG KVG'!L:L)&gt;0,SUMIF('Grundlage Swiss DRG KVG'!D:D,B69,'Grundlage Swiss DRG KVG'!L:L),"")</f>
        <v>9846.6157809249999</v>
      </c>
      <c r="M69" s="62">
        <f t="shared" si="5"/>
        <v>8825.9207000000006</v>
      </c>
      <c r="N69" s="61">
        <f t="shared" si="6"/>
        <v>8825.9207000000006</v>
      </c>
      <c r="O69" s="61">
        <f t="shared" si="7"/>
        <v>8825.9207000000006</v>
      </c>
      <c r="P69" s="40"/>
      <c r="Q69" s="40"/>
      <c r="R69" s="40"/>
      <c r="Y69" s="124">
        <f t="shared" si="8"/>
        <v>9846.6157809249999</v>
      </c>
      <c r="Z69" s="23" t="str">
        <f t="shared" si="9"/>
        <v>-</v>
      </c>
    </row>
    <row r="70" spans="1:26" x14ac:dyDescent="0.2">
      <c r="A70" s="20" t="s">
        <v>57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53473384.717370003</v>
      </c>
      <c r="F70" s="112">
        <f>IF(SUMIF('Grundlage Swiss DRG KVG'!D:D,B70,'Grundlage Swiss DRG KVG'!G:G)&gt;0,SUMIF('Grundlage Swiss DRG KVG'!D:D,B70,'Grundlage Swiss DRG KVG'!G:G),)</f>
        <v>59286578.717370003</v>
      </c>
      <c r="G70" s="112">
        <f>IF(SUMIF('Grundlage Swiss DRG KVG'!D:D,B70,'Grundlage Swiss DRG KVG'!H:H)&gt;0,SUMIF('Grundlage Swiss DRG KVG'!D:D,B70,'Grundlage Swiss DRG KVG'!H:H),)</f>
        <v>59135843.717370003</v>
      </c>
      <c r="H70" s="112">
        <f>IF(SUMIF('Grundlage Swiss DRG KVG'!D:D,B70,'Grundlage Swiss DRG KVG'!I:I)&gt;0,SUMIF('Grundlage Swiss DRG KVG'!D:D,B70,'Grundlage Swiss DRG KVG'!I:I),"")</f>
        <v>5528.4970000000003</v>
      </c>
      <c r="I70" s="112">
        <f>IF(SUMIF('Grundlage Swiss DRG KVG'!D:D,B70,'Grundlage Swiss DRG KVG'!J:J)&gt;0,SUMIF('Grundlage Swiss DRG KVG'!D:D,B70,'Grundlage Swiss DRG KVG'!J:J),"")</f>
        <v>6751</v>
      </c>
      <c r="J70" s="130">
        <f>IF(SUMIF('Grundlage Swiss DRG ohne Anlage'!D:D,B70,'Grundlage Swiss DRG ohne Anlage'!J:J)&gt;0,SUMIF('Grundlage Swiss DRG ohne Anlage'!D:D,B70,'Grundlage Swiss DRG ohne Anlage'!J:J),"")</f>
        <v>9672.3186640726999</v>
      </c>
      <c r="K70" s="130">
        <f>IF(SUMIF('Grundlage Swiss DRG KVG'!D:D,B70,'Grundlage Swiss DRG KVG'!K:K)&gt;0,SUMIF('Grundlage Swiss DRG KVG'!D:D,B70,'Grundlage Swiss DRG KVG'!K:K),"")</f>
        <v>10723.814938738</v>
      </c>
      <c r="L70" s="130">
        <f>IF(SUMIF('Grundlage Swiss DRG KVG'!D:D,B70,'Grundlage Swiss DRG KVG'!L:L)&gt;0,SUMIF('Grundlage Swiss DRG KVG'!D:D,B70,'Grundlage Swiss DRG KVG'!L:L),"")</f>
        <v>10696.549842999</v>
      </c>
      <c r="M70" s="62">
        <f t="shared" si="5"/>
        <v>5528.4970000000003</v>
      </c>
      <c r="N70" s="61">
        <f t="shared" si="6"/>
        <v>5528.4970000000003</v>
      </c>
      <c r="O70" s="61">
        <f t="shared" si="7"/>
        <v>5528.4970000000003</v>
      </c>
      <c r="P70" s="40"/>
      <c r="Q70" s="40"/>
      <c r="R70" s="40"/>
      <c r="Y70" s="124">
        <f t="shared" si="8"/>
        <v>10696.549842999</v>
      </c>
      <c r="Z70" s="23" t="str">
        <f t="shared" si="9"/>
        <v>-</v>
      </c>
    </row>
    <row r="71" spans="1:26" x14ac:dyDescent="0.2">
      <c r="A71" s="20" t="s">
        <v>79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Anlage'!I:I)&gt;0,SUMIF('Grundlage Swiss DRG ohne Anlage'!D:D,B71,'Grundlage Swiss DRG ohne Anlage'!I:I),"")</f>
        <v>38138862.441129997</v>
      </c>
      <c r="F71" s="112">
        <f>IF(SUMIF('Grundlage Swiss DRG KVG'!D:D,B71,'Grundlage Swiss DRG KVG'!G:G)&gt;0,SUMIF('Grundlage Swiss DRG KVG'!D:D,B71,'Grundlage Swiss DRG KVG'!G:G),)</f>
        <v>42136025.261129998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3977.3125</v>
      </c>
      <c r="I71" s="112">
        <f>IF(SUMIF('Grundlage Swiss DRG KVG'!D:D,B71,'Grundlage Swiss DRG KVG'!J:J)&gt;0,SUMIF('Grundlage Swiss DRG KVG'!D:D,B71,'Grundlage Swiss DRG KVG'!J:J),"")</f>
        <v>4998</v>
      </c>
      <c r="J71" s="130">
        <f>IF(SUMIF('Grundlage Swiss DRG ohne Anlage'!D:D,B71,'Grundlage Swiss DRG ohne Anlage'!J:J)&gt;0,SUMIF('Grundlage Swiss DRG ohne Anlage'!D:D,B71,'Grundlage Swiss DRG ohne Anlage'!J:J),"")</f>
        <v>9589.1038084458996</v>
      </c>
      <c r="K71" s="130">
        <f>IF(SUMIF('Grundlage Swiss DRG KVG'!D:D,B71,'Grundlage Swiss DRG KVG'!K:K)&gt;0,SUMIF('Grundlage Swiss DRG KVG'!D:D,B71,'Grundlage Swiss DRG KVG'!K:K),"")</f>
        <v>10594.094696136999</v>
      </c>
      <c r="L71" s="130" t="str">
        <f>IF(SUMIF('Grundlage Swiss DRG KVG'!D:D,B71,'Grundlage Swiss DRG KVG'!L:L)&gt;0,SUMIF('Grundlage Swiss DRG KVG'!D:D,B71,'Grundlage Swiss DRG KVG'!L:L),"")</f>
        <v/>
      </c>
      <c r="M71" s="62">
        <f t="shared" si="5"/>
        <v>3977.3125</v>
      </c>
      <c r="N71" s="61">
        <f t="shared" si="6"/>
        <v>3977.3125</v>
      </c>
      <c r="O71" s="61" t="str">
        <f t="shared" si="7"/>
        <v>-</v>
      </c>
      <c r="P71" s="40"/>
      <c r="Q71" s="40"/>
      <c r="R71" s="40"/>
      <c r="Y71" s="124" t="str">
        <f t="shared" si="8"/>
        <v/>
      </c>
      <c r="Z71" s="23" t="str">
        <f t="shared" si="9"/>
        <v>Kontrolle</v>
      </c>
    </row>
    <row r="72" spans="1:26" x14ac:dyDescent="0.2">
      <c r="A72" s="20" t="s">
        <v>90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147215064.43494999</v>
      </c>
      <c r="F72" s="112">
        <f>IF(SUMIF('Grundlage Swiss DRG KVG'!D:D,B72,'Grundlage Swiss DRG KVG'!G:G)&gt;0,SUMIF('Grundlage Swiss DRG KVG'!D:D,B72,'Grundlage Swiss DRG KVG'!G:G),)</f>
        <v>155796852.99495</v>
      </c>
      <c r="G72" s="112">
        <f>IF(SUMIF('Grundlage Swiss DRG KVG'!D:D,B72,'Grundlage Swiss DRG KVG'!H:H)&gt;0,SUMIF('Grundlage Swiss DRG KVG'!D:D,B72,'Grundlage Swiss DRG KVG'!H:H),)</f>
        <v>0</v>
      </c>
      <c r="H72" s="112">
        <f>IF(SUMIF('Grundlage Swiss DRG KVG'!D:D,B72,'Grundlage Swiss DRG KVG'!I:I)&gt;0,SUMIF('Grundlage Swiss DRG KVG'!D:D,B72,'Grundlage Swiss DRG KVG'!I:I),"")</f>
        <v>14703.438</v>
      </c>
      <c r="I72" s="112">
        <f>IF(SUMIF('Grundlage Swiss DRG KVG'!D:D,B72,'Grundlage Swiss DRG KVG'!J:J)&gt;0,SUMIF('Grundlage Swiss DRG KVG'!D:D,B72,'Grundlage Swiss DRG KVG'!J:J),"")</f>
        <v>18182</v>
      </c>
      <c r="J72" s="130">
        <f>IF(SUMIF('Grundlage Swiss DRG ohne Anlage'!D:D,B72,'Grundlage Swiss DRG ohne Anlage'!J:J)&gt;0,SUMIF('Grundlage Swiss DRG ohne Anlage'!D:D,B72,'Grundlage Swiss DRG ohne Anlage'!J:J),"")</f>
        <v>10012.288584136</v>
      </c>
      <c r="K72" s="130">
        <f>IF(SUMIF('Grundlage Swiss DRG KVG'!D:D,B72,'Grundlage Swiss DRG KVG'!K:K)&gt;0,SUMIF('Grundlage Swiss DRG KVG'!D:D,B72,'Grundlage Swiss DRG KVG'!K:K),"")</f>
        <v>10595.94721962</v>
      </c>
      <c r="L72" s="130" t="str">
        <f>IF(SUMIF('Grundlage Swiss DRG KVG'!D:D,B72,'Grundlage Swiss DRG KVG'!L:L)&gt;0,SUMIF('Grundlage Swiss DRG KVG'!D:D,B72,'Grundlage Swiss DRG KVG'!L:L),"")</f>
        <v/>
      </c>
      <c r="M72" s="62">
        <f t="shared" si="5"/>
        <v>14703.438</v>
      </c>
      <c r="N72" s="61">
        <f t="shared" si="6"/>
        <v>14703.438</v>
      </c>
      <c r="O72" s="61" t="str">
        <f t="shared" si="7"/>
        <v>-</v>
      </c>
      <c r="P72" s="40"/>
      <c r="Q72" s="40"/>
      <c r="R72" s="40"/>
      <c r="Y72" s="124" t="str">
        <f t="shared" si="8"/>
        <v/>
      </c>
      <c r="Z72" s="23" t="str">
        <f t="shared" si="9"/>
        <v>Kontrolle</v>
      </c>
    </row>
    <row r="73" spans="1:26" x14ac:dyDescent="0.2">
      <c r="A73" s="20" t="s">
        <v>97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264182138.17570999</v>
      </c>
      <c r="F73" s="112">
        <f>IF(SUMIF('Grundlage Swiss DRG KVG'!D:D,B73,'Grundlage Swiss DRG KVG'!G:G)&gt;0,SUMIF('Grundlage Swiss DRG KVG'!D:D,B73,'Grundlage Swiss DRG KVG'!G:G),)</f>
        <v>288924799.55571002</v>
      </c>
      <c r="G73" s="112">
        <f>IF(SUMIF('Grundlage Swiss DRG KVG'!D:D,B73,'Grundlage Swiss DRG KVG'!H:H)&gt;0,SUMIF('Grundlage Swiss DRG KVG'!D:D,B73,'Grundlage Swiss DRG KVG'!H:H),)</f>
        <v>275340785.42571002</v>
      </c>
      <c r="H73" s="112">
        <f>IF(SUMIF('Grundlage Swiss DRG KVG'!D:D,B73,'Grundlage Swiss DRG KVG'!I:I)&gt;0,SUMIF('Grundlage Swiss DRG KVG'!D:D,B73,'Grundlage Swiss DRG KVG'!I:I),"")</f>
        <v>29350.818599999999</v>
      </c>
      <c r="I73" s="112">
        <f>IF(SUMIF('Grundlage Swiss DRG KVG'!D:D,B73,'Grundlage Swiss DRG KVG'!J:J)&gt;0,SUMIF('Grundlage Swiss DRG KVG'!D:D,B73,'Grundlage Swiss DRG KVG'!J:J),"")</f>
        <v>30147</v>
      </c>
      <c r="J73" s="130">
        <f>IF(SUMIF('Grundlage Swiss DRG ohne Anlage'!D:D,B73,'Grundlage Swiss DRG ohne Anlage'!J:J)&gt;0,SUMIF('Grundlage Swiss DRG ohne Anlage'!D:D,B73,'Grundlage Swiss DRG ohne Anlage'!J:J),"")</f>
        <v>9000.8439551907995</v>
      </c>
      <c r="K73" s="130">
        <f>IF(SUMIF('Grundlage Swiss DRG KVG'!D:D,B73,'Grundlage Swiss DRG KVG'!K:K)&gt;0,SUMIF('Grundlage Swiss DRG KVG'!D:D,B73,'Grundlage Swiss DRG KVG'!K:K),"")</f>
        <v>9843.8412738414008</v>
      </c>
      <c r="L73" s="130">
        <f>IF(SUMIF('Grundlage Swiss DRG KVG'!D:D,B73,'Grundlage Swiss DRG KVG'!L:L)&gt;0,SUMIF('Grundlage Swiss DRG KVG'!D:D,B73,'Grundlage Swiss DRG KVG'!L:L),"")</f>
        <v>9381.0257621132005</v>
      </c>
      <c r="M73" s="62">
        <f t="shared" si="5"/>
        <v>29350.818599999999</v>
      </c>
      <c r="N73" s="61">
        <f t="shared" si="6"/>
        <v>29350.818599999999</v>
      </c>
      <c r="O73" s="61">
        <f t="shared" si="7"/>
        <v>29350.818599999999</v>
      </c>
      <c r="P73" s="40"/>
      <c r="Q73" s="40"/>
      <c r="R73" s="40"/>
      <c r="Y73" s="124">
        <f t="shared" si="8"/>
        <v>9381.0257621132005</v>
      </c>
      <c r="Z73" s="23" t="str">
        <f t="shared" si="9"/>
        <v>-</v>
      </c>
    </row>
    <row r="74" spans="1:26" x14ac:dyDescent="0.2">
      <c r="A74" s="20" t="s">
        <v>296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68831659.973497003</v>
      </c>
      <c r="F74" s="112">
        <f>IF(SUMIF('Grundlage Swiss DRG KVG'!D:D,B74,'Grundlage Swiss DRG KVG'!G:G)&gt;0,SUMIF('Grundlage Swiss DRG KVG'!D:D,B74,'Grundlage Swiss DRG KVG'!G:G),)</f>
        <v>78965013.705328003</v>
      </c>
      <c r="G74" s="112">
        <f>IF(SUMIF('Grundlage Swiss DRG KVG'!D:D,B74,'Grundlage Swiss DRG KVG'!H:H)&gt;0,SUMIF('Grundlage Swiss DRG KVG'!D:D,B74,'Grundlage Swiss DRG KVG'!H:H),)</f>
        <v>0</v>
      </c>
      <c r="H74" s="112">
        <f>IF(SUMIF('Grundlage Swiss DRG KVG'!D:D,B74,'Grundlage Swiss DRG KVG'!I:I)&gt;0,SUMIF('Grundlage Swiss DRG KVG'!D:D,B74,'Grundlage Swiss DRG KVG'!I:I),"")</f>
        <v>7832</v>
      </c>
      <c r="I74" s="112">
        <f>IF(SUMIF('Grundlage Swiss DRG KVG'!D:D,B74,'Grundlage Swiss DRG KVG'!J:J)&gt;0,SUMIF('Grundlage Swiss DRG KVG'!D:D,B74,'Grundlage Swiss DRG KVG'!J:J),"")</f>
        <v>9281</v>
      </c>
      <c r="J74" s="130">
        <f>IF(SUMIF('Grundlage Swiss DRG ohne Anlage'!D:D,B74,'Grundlage Swiss DRG ohne Anlage'!J:J)&gt;0,SUMIF('Grundlage Swiss DRG ohne Anlage'!D:D,B74,'Grundlage Swiss DRG ohne Anlage'!J:J),"")</f>
        <v>8788.5163398234999</v>
      </c>
      <c r="K74" s="130">
        <f>IF(SUMIF('Grundlage Swiss DRG KVG'!D:D,B74,'Grundlage Swiss DRG KVG'!K:K)&gt;0,SUMIF('Grundlage Swiss DRG KVG'!D:D,B74,'Grundlage Swiss DRG KVG'!K:K),"")</f>
        <v>10082.356193224001</v>
      </c>
      <c r="L74" s="130" t="str">
        <f>IF(SUMIF('Grundlage Swiss DRG KVG'!D:D,B74,'Grundlage Swiss DRG KVG'!L:L)&gt;0,SUMIF('Grundlage Swiss DRG KVG'!D:D,B74,'Grundlage Swiss DRG KVG'!L:L),"")</f>
        <v/>
      </c>
      <c r="M74" s="62">
        <f t="shared" si="5"/>
        <v>7832</v>
      </c>
      <c r="N74" s="61">
        <f t="shared" si="6"/>
        <v>7832</v>
      </c>
      <c r="O74" s="61" t="str">
        <f t="shared" si="7"/>
        <v>-</v>
      </c>
      <c r="P74" s="40"/>
      <c r="Q74" s="40"/>
      <c r="R74" s="40"/>
      <c r="Y74" s="124" t="str">
        <f t="shared" si="8"/>
        <v/>
      </c>
      <c r="Z74" s="23" t="str">
        <f t="shared" si="9"/>
        <v>Kontrolle</v>
      </c>
    </row>
    <row r="75" spans="1:26" x14ac:dyDescent="0.2">
      <c r="A75" s="20" t="s">
        <v>158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62" t="str">
        <f t="shared" ref="M75:M87" si="10">H75</f>
        <v/>
      </c>
      <c r="N75" s="61" t="str">
        <f t="shared" ref="N75:N87" si="11">IF(F75&gt;0,H75,"-")</f>
        <v>-</v>
      </c>
      <c r="O75" s="61" t="str">
        <f t="shared" ref="O75:O87" si="12">IF(G75&gt;0,H75,"-")</f>
        <v>-</v>
      </c>
      <c r="P75" s="40"/>
      <c r="Q75" s="40"/>
      <c r="R75" s="40"/>
      <c r="Y75" s="124" t="str">
        <f t="shared" ref="Y75:Y87" si="13">L75</f>
        <v/>
      </c>
      <c r="Z75" s="23" t="str">
        <f t="shared" ref="Z75:Z87" si="14">IF(L75&gt;0,IF(K75&gt;L75,"-",IF(K75=L75,"gleich","Kontrolle")),"")</f>
        <v>gleich</v>
      </c>
    </row>
    <row r="76" spans="1:26" x14ac:dyDescent="0.2">
      <c r="A76" s="20" t="s">
        <v>76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62">
        <f t="shared" si="10"/>
        <v>4362.7439999999997</v>
      </c>
      <c r="N76" s="61">
        <f t="shared" si="11"/>
        <v>4362.7439999999997</v>
      </c>
      <c r="O76" s="61">
        <f t="shared" si="12"/>
        <v>4362.7439999999997</v>
      </c>
      <c r="P76" s="40"/>
      <c r="Q76" s="40"/>
      <c r="R76" s="40"/>
      <c r="Y76" s="124">
        <f t="shared" si="13"/>
        <v>9698.8544227209004</v>
      </c>
      <c r="Z76" s="23" t="str">
        <f t="shared" si="14"/>
        <v>-</v>
      </c>
    </row>
    <row r="77" spans="1:26" x14ac:dyDescent="0.2">
      <c r="A77" s="20" t="s">
        <v>223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62">
        <f t="shared" si="10"/>
        <v>9152.4969999999994</v>
      </c>
      <c r="N77" s="61" t="str">
        <f t="shared" si="11"/>
        <v>-</v>
      </c>
      <c r="O77" s="61">
        <f t="shared" si="12"/>
        <v>9152.4969999999994</v>
      </c>
      <c r="P77" s="40"/>
      <c r="Q77" s="40"/>
      <c r="R77" s="40"/>
      <c r="Y77" s="124">
        <f t="shared" si="13"/>
        <v>10105.869707419</v>
      </c>
      <c r="Z77" s="23" t="str">
        <f t="shared" si="14"/>
        <v>-</v>
      </c>
    </row>
    <row r="78" spans="1:26" x14ac:dyDescent="0.2">
      <c r="A78" s="20" t="s">
        <v>217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62">
        <f t="shared" si="10"/>
        <v>10758.429599999999</v>
      </c>
      <c r="N78" s="61">
        <f t="shared" si="11"/>
        <v>10758.429599999999</v>
      </c>
      <c r="O78" s="61">
        <f t="shared" si="12"/>
        <v>10758.429599999999</v>
      </c>
      <c r="P78" s="40"/>
      <c r="Q78" s="40"/>
      <c r="R78" s="40"/>
      <c r="Y78" s="124">
        <f t="shared" si="13"/>
        <v>10293.410327137</v>
      </c>
      <c r="Z78" s="23" t="str">
        <f t="shared" si="14"/>
        <v>-</v>
      </c>
    </row>
    <row r="79" spans="1:26" x14ac:dyDescent="0.2">
      <c r="A79" s="20" t="s">
        <v>161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62">
        <f t="shared" si="10"/>
        <v>4176.6917000000003</v>
      </c>
      <c r="N79" s="61">
        <f t="shared" si="11"/>
        <v>4176.6917000000003</v>
      </c>
      <c r="O79" s="61">
        <f t="shared" si="12"/>
        <v>4176.6917000000003</v>
      </c>
      <c r="P79" s="40"/>
      <c r="Q79" s="40"/>
      <c r="R79" s="40"/>
      <c r="Y79" s="124">
        <f t="shared" si="13"/>
        <v>10360.014021257</v>
      </c>
      <c r="Z79" s="23" t="str">
        <f t="shared" si="14"/>
        <v>gleich</v>
      </c>
    </row>
    <row r="80" spans="1:26" x14ac:dyDescent="0.2">
      <c r="A80" s="20" t="s">
        <v>233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f>IF(SUMIF('Grundlage Swiss DRG ohne Anlage'!D:D,B80,'Grundlage Swiss DRG ohne Anlage'!J:J)&gt;0,SUMIF('Grundlage Swiss DRG ohne Anlage'!D:D,B80,'Grundlage Swiss DRG ohne Anlage'!J:J),"")</f>
        <v>10246.596925010999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f>IF(SUMIF('Grundlage Swiss DRG KVG'!D:D,B80,'Grundlage Swiss DRG KVG'!L:L)&gt;0,SUMIF('Grundlage Swiss DRG KVG'!D:D,B80,'Grundlage Swiss DRG KVG'!L:L),"")</f>
        <v>11784.260144272999</v>
      </c>
      <c r="M80" s="62">
        <f t="shared" si="10"/>
        <v>5622.0045</v>
      </c>
      <c r="N80" s="61">
        <f t="shared" si="11"/>
        <v>5622.0045</v>
      </c>
      <c r="O80" s="61">
        <f t="shared" si="12"/>
        <v>5622.0045</v>
      </c>
      <c r="P80" s="40"/>
      <c r="Q80" s="40"/>
      <c r="R80" s="40"/>
      <c r="Y80" s="124">
        <f t="shared" si="13"/>
        <v>11784.260144272999</v>
      </c>
      <c r="Z80" s="23" t="str">
        <f t="shared" si="14"/>
        <v>-</v>
      </c>
    </row>
    <row r="81" spans="1:26" x14ac:dyDescent="0.2">
      <c r="A81" s="21" t="s">
        <v>246</v>
      </c>
      <c r="B81" s="21" t="s">
        <v>247</v>
      </c>
      <c r="C81" s="21" t="s">
        <v>70</v>
      </c>
      <c r="D81" s="21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>
        <v>9514</v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v>10148</v>
      </c>
      <c r="M81" s="62">
        <f t="shared" si="10"/>
        <v>8608</v>
      </c>
      <c r="N81" s="61">
        <f t="shared" si="11"/>
        <v>8608</v>
      </c>
      <c r="O81" s="61">
        <f t="shared" si="12"/>
        <v>8608</v>
      </c>
      <c r="P81" s="40"/>
      <c r="Q81" s="40"/>
      <c r="R81" s="40"/>
      <c r="Y81" s="124">
        <f t="shared" si="13"/>
        <v>10148</v>
      </c>
      <c r="Z81" s="23" t="str">
        <f t="shared" si="14"/>
        <v>Kontrolle</v>
      </c>
    </row>
    <row r="82" spans="1:26" x14ac:dyDescent="0.2">
      <c r="A82" s="20" t="s">
        <v>68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Anlage'!I:I)&gt;0,SUMIF('Grundlage Swiss DRG ohne Anlage'!D:D,B82,'Grundlage Swiss DRG ohne Anlage'!I:I),"")</f>
        <v>69287268.867592007</v>
      </c>
      <c r="F82" s="112">
        <f>IF(SUMIF('Grundlage Swiss DRG KVG'!D:D,B82,'Grundlage Swiss DRG KVG'!G:G)&gt;0,SUMIF('Grundlage Swiss DRG KVG'!D:D,B82,'Grundlage Swiss DRG KVG'!G:G),)</f>
        <v>79665796.867592007</v>
      </c>
      <c r="G82" s="112">
        <f>IF(SUMIF('Grundlage Swiss DRG KVG'!D:D,B82,'Grundlage Swiss DRG KVG'!H:H)&gt;0,SUMIF('Grundlage Swiss DRG KVG'!D:D,B82,'Grundlage Swiss DRG KVG'!H:H),)</f>
        <v>74476637.867592007</v>
      </c>
      <c r="H82" s="112">
        <f>IF(SUMIF('Grundlage Swiss DRG KVG'!D:D,B82,'Grundlage Swiss DRG KVG'!I:I)&gt;0,SUMIF('Grundlage Swiss DRG KVG'!D:D,B82,'Grundlage Swiss DRG KVG'!I:I),"")</f>
        <v>7688.3627999999999</v>
      </c>
      <c r="I82" s="112">
        <f>IF(SUMIF('Grundlage Swiss DRG KVG'!D:D,B82,'Grundlage Swiss DRG KVG'!J:J)&gt;0,SUMIF('Grundlage Swiss DRG KVG'!D:D,B82,'Grundlage Swiss DRG KVG'!J:J),"")</f>
        <v>9403</v>
      </c>
      <c r="J82" s="130">
        <f>IF(SUMIF('Grundlage Swiss DRG ohne Anlage'!D:D,B82,'Grundlage Swiss DRG ohne Anlage'!J:J)&gt;0,SUMIF('Grundlage Swiss DRG ohne Anlage'!D:D,B82,'Grundlage Swiss DRG ohne Anlage'!J:J),"")</f>
        <v>9011.9666136972992</v>
      </c>
      <c r="K82" s="130">
        <f>IF(SUMIF('Grundlage Swiss DRG KVG'!D:D,B82,'Grundlage Swiss DRG KVG'!K:K)&gt;0,SUMIF('Grundlage Swiss DRG KVG'!D:D,B82,'Grundlage Swiss DRG KVG'!K:K),"")</f>
        <v>10361.867531484</v>
      </c>
      <c r="L82" s="130">
        <f>IF(SUMIF('Grundlage Swiss DRG KVG'!D:D,B82,'Grundlage Swiss DRG KVG'!L:L)&gt;0,SUMIF('Grundlage Swiss DRG KVG'!D:D,B82,'Grundlage Swiss DRG KVG'!L:L),"")</f>
        <v>9686.9307295947001</v>
      </c>
      <c r="M82" s="62">
        <f t="shared" si="10"/>
        <v>7688.3627999999999</v>
      </c>
      <c r="N82" s="61">
        <f t="shared" si="11"/>
        <v>7688.3627999999999</v>
      </c>
      <c r="O82" s="61">
        <f t="shared" si="12"/>
        <v>7688.3627999999999</v>
      </c>
      <c r="P82" s="40"/>
      <c r="Q82" s="40"/>
      <c r="R82" s="40"/>
      <c r="Y82" s="124">
        <f t="shared" si="13"/>
        <v>9686.9307295947001</v>
      </c>
      <c r="Z82" s="23" t="str">
        <f t="shared" si="14"/>
        <v>-</v>
      </c>
    </row>
    <row r="83" spans="1:26" x14ac:dyDescent="0.2">
      <c r="A83" s="20" t="s">
        <v>278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Anlage'!I:I)&gt;0,SUMIF('Grundlage Swiss DRG ohne Anlage'!D:D,B83,'Grundlage Swiss DRG ohne Anlage'!I:I),"")</f>
        <v>73529735.313073993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62324054.249113999</v>
      </c>
      <c r="H83" s="112">
        <f>IF(SUMIF('Grundlage Swiss DRG KVG'!D:D,B83,'Grundlage Swiss DRG KVG'!I:I)&gt;0,SUMIF('Grundlage Swiss DRG KVG'!D:D,B83,'Grundlage Swiss DRG KVG'!I:I),"")</f>
        <v>5729.23</v>
      </c>
      <c r="I83" s="112">
        <f>IF(SUMIF('Grundlage Swiss DRG KVG'!D:D,B83,'Grundlage Swiss DRG KVG'!J:J)&gt;0,SUMIF('Grundlage Swiss DRG KVG'!D:D,B83,'Grundlage Swiss DRG KVG'!J:J),"")</f>
        <v>2834</v>
      </c>
      <c r="J83" s="130">
        <f>IF(SUMIF('Grundlage Swiss DRG ohne Anlage'!D:D,B83,'Grundlage Swiss DRG ohne Anlage'!J:J)&gt;0,SUMIF('Grundlage Swiss DRG ohne Anlage'!D:D,B83,'Grundlage Swiss DRG ohne Anlage'!J:J),"")</f>
        <v>9626.3495741735005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10878.260123806</v>
      </c>
      <c r="M83" s="62">
        <f t="shared" si="10"/>
        <v>5729.23</v>
      </c>
      <c r="N83" s="61" t="str">
        <f t="shared" si="11"/>
        <v>-</v>
      </c>
      <c r="O83" s="61">
        <f t="shared" si="12"/>
        <v>5729.23</v>
      </c>
      <c r="P83" s="40"/>
      <c r="Q83" s="40"/>
      <c r="R83" s="40"/>
      <c r="Y83" s="124">
        <f t="shared" si="13"/>
        <v>10878.260123806</v>
      </c>
      <c r="Z83" s="23" t="str">
        <f t="shared" si="14"/>
        <v>-</v>
      </c>
    </row>
    <row r="84" spans="1:26" x14ac:dyDescent="0.2">
      <c r="A84" s="20" t="s">
        <v>268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232098939.83769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247870782.83769</v>
      </c>
      <c r="H84" s="112">
        <f>IF(SUMIF('Grundlage Swiss DRG KVG'!D:D,B84,'Grundlage Swiss DRG KVG'!I:I)&gt;0,SUMIF('Grundlage Swiss DRG KVG'!D:D,B84,'Grundlage Swiss DRG KVG'!I:I),"")</f>
        <v>24416.9745</v>
      </c>
      <c r="I84" s="112">
        <f>IF(SUMIF('Grundlage Swiss DRG KVG'!D:D,B84,'Grundlage Swiss DRG KVG'!J:J)&gt;0,SUMIF('Grundlage Swiss DRG KVG'!D:D,B84,'Grundlage Swiss DRG KVG'!J:J),"")</f>
        <v>22086</v>
      </c>
      <c r="J84" s="130">
        <f>IF(SUMIF('Grundlage Swiss DRG ohne Anlage'!D:D,B84,'Grundlage Swiss DRG ohne Anlage'!J:J)&gt;0,SUMIF('Grundlage Swiss DRG ohne Anlage'!D:D,B84,'Grundlage Swiss DRG ohne Anlage'!J:J),"")</f>
        <v>9505.6387857424997</v>
      </c>
      <c r="K84" s="130" t="str">
        <f>IF(SUMIF('Grundlage Swiss DRG KVG'!D:D,B84,'Grundlage Swiss DRG KVG'!K:K)&gt;0,SUMIF('Grundlage Swiss DRG KVG'!D:D,B84,'Grundlage Swiss DRG KVG'!K:K),"")</f>
        <v/>
      </c>
      <c r="L84" s="130">
        <f>IF(SUMIF('Grundlage Swiss DRG KVG'!D:D,B84,'Grundlage Swiss DRG KVG'!L:L)&gt;0,SUMIF('Grundlage Swiss DRG KVG'!D:D,B84,'Grundlage Swiss DRG KVG'!L:L),"")</f>
        <v>10151.576430474001</v>
      </c>
      <c r="M84" s="62">
        <f t="shared" si="10"/>
        <v>24416.9745</v>
      </c>
      <c r="N84" s="61" t="str">
        <f t="shared" si="11"/>
        <v>-</v>
      </c>
      <c r="O84" s="61">
        <f t="shared" si="12"/>
        <v>24416.9745</v>
      </c>
      <c r="P84" s="40"/>
      <c r="Q84" s="40"/>
      <c r="R84" s="40"/>
      <c r="Y84" s="124">
        <f t="shared" si="13"/>
        <v>10151.576430474001</v>
      </c>
      <c r="Z84" s="23" t="str">
        <f t="shared" si="14"/>
        <v>-</v>
      </c>
    </row>
    <row r="85" spans="1:26" x14ac:dyDescent="0.2">
      <c r="A85" s="20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Anlage'!I:I)&gt;0,SUMIF('Grundlage Swiss DRG ohne Anlage'!D:D,B85,'Grundlage Swiss DRG ohne Anlage'!I:I),"")</f>
        <v>93680291.073999003</v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0</v>
      </c>
      <c r="H85" s="112" t="str">
        <f>IF(SUMIF('Grundlage Swiss DRG KVG'!D:D,B85,'Grundlage Swiss DRG KVG'!I:I)&gt;0,SUMIF('Grundlage Swiss DRG KVG'!D:D,B85,'Grundlage Swiss DRG KVG'!I:I),"")</f>
        <v/>
      </c>
      <c r="I85" s="112" t="str">
        <f>IF(SUMIF('Grundlage Swiss DRG KVG'!D:D,B85,'Grundlage Swiss DRG KVG'!J:J)&gt;0,SUMIF('Grundlage Swiss DRG KVG'!D:D,B85,'Grundlage Swiss DRG KVG'!J:J),"")</f>
        <v/>
      </c>
      <c r="J85" s="130">
        <f>IF(SUMIF('Grundlage Swiss DRG ohne Anlage'!D:D,B85,'Grundlage Swiss DRG ohne Anlage'!J:J)&gt;0,SUMIF('Grundlage Swiss DRG ohne Anlage'!D:D,B85,'Grundlage Swiss DRG ohne Anlage'!J:J),"")</f>
        <v>10382.755417787999</v>
      </c>
      <c r="K85" s="130" t="str">
        <f>IF(SUMIF('Grundlage Swiss DRG KVG'!D:D,B85,'Grundlage Swiss DRG KVG'!K:K)&gt;0,SUMIF('Grundlage Swiss DRG KVG'!D:D,B85,'Grundlage Swiss DRG KVG'!K:K),"")</f>
        <v/>
      </c>
      <c r="L85" s="130" t="str">
        <f>IF(SUMIF('Grundlage Swiss DRG KVG'!D:D,B85,'Grundlage Swiss DRG KVG'!L:L)&gt;0,SUMIF('Grundlage Swiss DRG KVG'!D:D,B85,'Grundlage Swiss DRG KVG'!L:L),"")</f>
        <v/>
      </c>
      <c r="M85" s="62" t="str">
        <f t="shared" si="10"/>
        <v/>
      </c>
      <c r="N85" s="61" t="str">
        <f t="shared" si="11"/>
        <v>-</v>
      </c>
      <c r="O85" s="61" t="str">
        <f t="shared" si="12"/>
        <v>-</v>
      </c>
      <c r="P85" s="40"/>
      <c r="Q85" s="40"/>
      <c r="R85" s="40"/>
      <c r="Y85" s="124" t="str">
        <f t="shared" si="13"/>
        <v/>
      </c>
      <c r="Z85" s="23" t="str">
        <f t="shared" si="14"/>
        <v>gleich</v>
      </c>
    </row>
    <row r="86" spans="1:26" x14ac:dyDescent="0.2">
      <c r="A86" s="20" t="s">
        <v>281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Anlage'!I:I)&gt;0,SUMIF('Grundlage Swiss DRG ohne Anlage'!D:D,B86,'Grundlage Swiss DRG ohne Anlage'!I:I),"")</f>
        <v>48689514.230319001</v>
      </c>
      <c r="F86" s="112">
        <f>IF(SUMIF('Grundlage Swiss DRG KVG'!D:D,B86,'Grundlage Swiss DRG KVG'!G:G)&gt;0,SUMIF('Grundlage Swiss DRG KVG'!D:D,B86,'Grundlage Swiss DRG KVG'!G:G),)</f>
        <v>44773760.924341001</v>
      </c>
      <c r="G86" s="112">
        <f>IF(SUMIF('Grundlage Swiss DRG KVG'!D:D,B86,'Grundlage Swiss DRG KVG'!H:H)&gt;0,SUMIF('Grundlage Swiss DRG KVG'!D:D,B86,'Grundlage Swiss DRG KVG'!H:H),)</f>
        <v>44086991.463129997</v>
      </c>
      <c r="H86" s="112">
        <f>IF(SUMIF('Grundlage Swiss DRG KVG'!D:D,B86,'Grundlage Swiss DRG KVG'!I:I)&gt;0,SUMIF('Grundlage Swiss DRG KVG'!D:D,B86,'Grundlage Swiss DRG KVG'!I:I),"")</f>
        <v>4100.6532999999999</v>
      </c>
      <c r="I86" s="112">
        <f>IF(SUMIF('Grundlage Swiss DRG KVG'!D:D,B86,'Grundlage Swiss DRG KVG'!J:J)&gt;0,SUMIF('Grundlage Swiss DRG KVG'!D:D,B86,'Grundlage Swiss DRG KVG'!J:J),"")</f>
        <v>5433</v>
      </c>
      <c r="J86" s="130">
        <f>IF(SUMIF('Grundlage Swiss DRG ohne Anlage'!D:D,B86,'Grundlage Swiss DRG ohne Anlage'!J:J)&gt;0,SUMIF('Grundlage Swiss DRG ohne Anlage'!D:D,B86,'Grundlage Swiss DRG ohne Anlage'!J:J),"")</f>
        <v>8998.8413594895992</v>
      </c>
      <c r="K86" s="130">
        <f>IF(SUMIF('Grundlage Swiss DRG KVG'!D:D,B86,'Grundlage Swiss DRG KVG'!K:K)&gt;0,SUMIF('Grundlage Swiss DRG KVG'!D:D,B86,'Grundlage Swiss DRG KVG'!K:K),"")</f>
        <v>10918.689693746999</v>
      </c>
      <c r="L86" s="130">
        <f>IF(SUMIF('Grundlage Swiss DRG KVG'!D:D,B86,'Grundlage Swiss DRG KVG'!L:L)&gt;0,SUMIF('Grundlage Swiss DRG KVG'!D:D,B86,'Grundlage Swiss DRG KVG'!L:L),"")</f>
        <v>10751.21163331</v>
      </c>
      <c r="M86" s="62">
        <f t="shared" si="10"/>
        <v>4100.6532999999999</v>
      </c>
      <c r="N86" s="61">
        <f t="shared" si="11"/>
        <v>4100.6532999999999</v>
      </c>
      <c r="O86" s="61">
        <f t="shared" si="12"/>
        <v>4100.6532999999999</v>
      </c>
      <c r="P86" s="40"/>
      <c r="Q86" s="40"/>
      <c r="R86" s="40"/>
      <c r="Y86" s="124">
        <f t="shared" si="13"/>
        <v>10751.21163331</v>
      </c>
      <c r="Z86" s="23" t="str">
        <f t="shared" si="14"/>
        <v>-</v>
      </c>
    </row>
    <row r="87" spans="1:26" x14ac:dyDescent="0.2">
      <c r="A87" s="20" t="s">
        <v>293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Anlage'!I:I)&gt;0,SUMIF('Grundlage Swiss DRG ohne Anlage'!D:D,B87,'Grundlage Swiss DRG ohne Anlage'!I:I),"")</f>
        <v>525139317.12436002</v>
      </c>
      <c r="F87" s="112">
        <f>IF(SUMIF('Grundlage Swiss DRG KVG'!D:D,B87,'Grundlage Swiss DRG KVG'!G:G)&gt;0,SUMIF('Grundlage Swiss DRG KVG'!D:D,B87,'Grundlage Swiss DRG KVG'!G:G),)</f>
        <v>443629682.63981003</v>
      </c>
      <c r="G87" s="112">
        <f>IF(SUMIF('Grundlage Swiss DRG KVG'!D:D,B87,'Grundlage Swiss DRG KVG'!H:H)&gt;0,SUMIF('Grundlage Swiss DRG KVG'!D:D,B87,'Grundlage Swiss DRG KVG'!H:H),)</f>
        <v>0</v>
      </c>
      <c r="H87" s="112">
        <f>IF(SUMIF('Grundlage Swiss DRG KVG'!D:D,B87,'Grundlage Swiss DRG KVG'!I:I)&gt;0,SUMIF('Grundlage Swiss DRG KVG'!D:D,B87,'Grundlage Swiss DRG KVG'!I:I),"")</f>
        <v>38660</v>
      </c>
      <c r="I87" s="112">
        <f>IF(SUMIF('Grundlage Swiss DRG KVG'!D:D,B87,'Grundlage Swiss DRG KVG'!J:J)&gt;0,SUMIF('Grundlage Swiss DRG KVG'!D:D,B87,'Grundlage Swiss DRG KVG'!J:J),"")</f>
        <v>32037</v>
      </c>
      <c r="J87" s="130">
        <f>IF(SUMIF('Grundlage Swiss DRG ohne Anlage'!D:D,B87,'Grundlage Swiss DRG ohne Anlage'!J:J)&gt;0,SUMIF('Grundlage Swiss DRG ohne Anlage'!D:D,B87,'Grundlage Swiss DRG ohne Anlage'!J:J),"")</f>
        <v>10108.747370003999</v>
      </c>
      <c r="K87" s="130">
        <f>IF(SUMIF('Grundlage Swiss DRG KVG'!D:D,B87,'Grundlage Swiss DRG KVG'!K:K)&gt;0,SUMIF('Grundlage Swiss DRG KVG'!D:D,B87,'Grundlage Swiss DRG KVG'!K:K),"")</f>
        <v>11475.159923429999</v>
      </c>
      <c r="L87" s="130" t="str">
        <f>IF(SUMIF('Grundlage Swiss DRG KVG'!D:D,B87,'Grundlage Swiss DRG KVG'!L:L)&gt;0,SUMIF('Grundlage Swiss DRG KVG'!D:D,B87,'Grundlage Swiss DRG KVG'!L:L),"")</f>
        <v/>
      </c>
      <c r="M87" s="62">
        <f t="shared" si="10"/>
        <v>38660</v>
      </c>
      <c r="N87" s="61">
        <f t="shared" si="11"/>
        <v>38660</v>
      </c>
      <c r="O87" s="61" t="str">
        <f t="shared" si="12"/>
        <v>-</v>
      </c>
      <c r="P87" s="40"/>
      <c r="Q87" s="40"/>
      <c r="R87" s="40"/>
      <c r="Y87" s="124" t="str">
        <f t="shared" si="13"/>
        <v/>
      </c>
      <c r="Z87" s="23" t="str">
        <f t="shared" si="14"/>
        <v>Kontrolle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ref="M88:M109" si="15">H88</f>
        <v>7638.3819999999996</v>
      </c>
      <c r="N88" s="61">
        <f t="shared" ref="N88:N109" si="16">IF(F88&gt;0,H88,"-")</f>
        <v>7638.3819999999996</v>
      </c>
      <c r="O88" s="61">
        <f t="shared" ref="O88:O109" si="17">IF(G88&gt;0,H88,"-")</f>
        <v>7638.3819999999996</v>
      </c>
      <c r="P88" s="40"/>
      <c r="Q88" s="40"/>
      <c r="R88" s="40"/>
      <c r="Y88" s="124">
        <f t="shared" ref="Y88:Y109" si="18">L88</f>
        <v>10607.453687584</v>
      </c>
      <c r="Z88" s="23" t="str">
        <f t="shared" ref="Z88:Z109" si="19">IF(L88&gt;0,IF(K88&gt;L88,"-",IF(K88=L88,"gleich","Kontrolle")),"")</f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15"/>
        <v/>
      </c>
      <c r="N89" s="61" t="str">
        <f t="shared" si="16"/>
        <v>-</v>
      </c>
      <c r="O89" s="61" t="str">
        <f t="shared" si="17"/>
        <v>-</v>
      </c>
      <c r="P89" s="40"/>
      <c r="Q89" s="40"/>
      <c r="R89" s="40"/>
      <c r="Y89" s="124" t="str">
        <f t="shared" si="18"/>
        <v/>
      </c>
      <c r="Z89" s="23" t="str">
        <f t="shared" si="19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15"/>
        <v>836.09839999999997</v>
      </c>
      <c r="N90" s="61" t="str">
        <f t="shared" si="16"/>
        <v>-</v>
      </c>
      <c r="O90" s="61">
        <f t="shared" si="17"/>
        <v>836.09839999999997</v>
      </c>
      <c r="P90" s="40"/>
      <c r="Q90" s="40"/>
      <c r="R90" s="40"/>
      <c r="Y90" s="124">
        <f t="shared" si="18"/>
        <v>11724.700494090001</v>
      </c>
      <c r="Z90" s="23" t="str">
        <f t="shared" si="19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15"/>
        <v/>
      </c>
      <c r="N91" s="61" t="str">
        <f t="shared" si="16"/>
        <v>-</v>
      </c>
      <c r="O91" s="61" t="str">
        <f t="shared" si="17"/>
        <v>-</v>
      </c>
      <c r="P91" s="40"/>
      <c r="Q91" s="40"/>
      <c r="R91" s="40"/>
      <c r="Y91" s="124" t="str">
        <f t="shared" si="18"/>
        <v/>
      </c>
      <c r="Z91" s="23" t="str">
        <f t="shared" si="19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15"/>
        <v>51949</v>
      </c>
      <c r="N92" s="61">
        <f t="shared" si="16"/>
        <v>51949</v>
      </c>
      <c r="O92" s="61">
        <f t="shared" si="17"/>
        <v>51949</v>
      </c>
      <c r="P92" s="40"/>
      <c r="Q92" s="40"/>
      <c r="R92" s="40"/>
      <c r="Y92" s="124">
        <f t="shared" si="18"/>
        <v>10960.883657517001</v>
      </c>
      <c r="Z92" s="23" t="str">
        <f t="shared" si="19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15"/>
        <v/>
      </c>
      <c r="N93" s="61" t="str">
        <f t="shared" si="16"/>
        <v>-</v>
      </c>
      <c r="O93" s="61" t="str">
        <f t="shared" si="17"/>
        <v>-</v>
      </c>
      <c r="P93" s="40"/>
      <c r="Q93" s="40"/>
      <c r="R93" s="40"/>
      <c r="Y93" s="124" t="str">
        <f t="shared" si="18"/>
        <v/>
      </c>
      <c r="Z93" s="23" t="str">
        <f t="shared" si="19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15"/>
        <v>4168.0730000000003</v>
      </c>
      <c r="N94" s="61">
        <f t="shared" si="16"/>
        <v>4168.0730000000003</v>
      </c>
      <c r="O94" s="61">
        <f t="shared" si="17"/>
        <v>4168.0730000000003</v>
      </c>
      <c r="P94" s="40"/>
      <c r="Q94" s="40"/>
      <c r="R94" s="40"/>
      <c r="Y94" s="124">
        <f t="shared" si="18"/>
        <v>10195.711900769</v>
      </c>
      <c r="Z94" s="23" t="str">
        <f t="shared" si="19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15"/>
        <v/>
      </c>
      <c r="N95" s="61" t="str">
        <f t="shared" si="16"/>
        <v>-</v>
      </c>
      <c r="O95" s="61" t="str">
        <f t="shared" si="17"/>
        <v>-</v>
      </c>
      <c r="P95" s="40"/>
      <c r="Q95" s="40"/>
      <c r="R95" s="40"/>
      <c r="Y95" s="124" t="str">
        <f t="shared" si="18"/>
        <v/>
      </c>
      <c r="Z95" s="23" t="str">
        <f t="shared" si="19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15"/>
        <v/>
      </c>
      <c r="N96" s="61" t="str">
        <f t="shared" si="16"/>
        <v>-</v>
      </c>
      <c r="O96" s="61" t="str">
        <f t="shared" si="17"/>
        <v>-</v>
      </c>
      <c r="P96" s="40"/>
      <c r="Q96" s="40"/>
      <c r="R96" s="40"/>
      <c r="Y96" s="124" t="str">
        <f t="shared" si="18"/>
        <v/>
      </c>
      <c r="Z96" s="23" t="str">
        <f t="shared" si="19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15"/>
        <v>13595.97</v>
      </c>
      <c r="N97" s="61">
        <f t="shared" si="16"/>
        <v>13595.97</v>
      </c>
      <c r="O97" s="61" t="str">
        <f t="shared" si="17"/>
        <v>-</v>
      </c>
      <c r="P97" s="40"/>
      <c r="Q97" s="40"/>
      <c r="R97" s="40"/>
      <c r="Y97" s="124" t="str">
        <f t="shared" si="18"/>
        <v/>
      </c>
      <c r="Z97" s="23" t="str">
        <f t="shared" si="19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15"/>
        <v/>
      </c>
      <c r="N98" s="61" t="str">
        <f t="shared" si="16"/>
        <v>-</v>
      </c>
      <c r="O98" s="61" t="str">
        <f t="shared" si="17"/>
        <v>-</v>
      </c>
      <c r="P98" s="40"/>
      <c r="Q98" s="40"/>
      <c r="R98" s="40"/>
      <c r="Y98" s="124" t="str">
        <f t="shared" si="18"/>
        <v/>
      </c>
      <c r="Z98" s="23" t="str">
        <f t="shared" si="19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15"/>
        <v/>
      </c>
      <c r="N99" s="61" t="str">
        <f t="shared" si="16"/>
        <v>-</v>
      </c>
      <c r="O99" s="61" t="str">
        <f t="shared" si="17"/>
        <v>-</v>
      </c>
      <c r="P99" s="40"/>
      <c r="Q99" s="40"/>
      <c r="R99" s="40"/>
      <c r="Y99" s="124" t="str">
        <f t="shared" si="18"/>
        <v/>
      </c>
      <c r="Z99" s="23" t="str">
        <f t="shared" si="19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15"/>
        <v/>
      </c>
      <c r="N100" s="61" t="str">
        <f t="shared" si="16"/>
        <v>-</v>
      </c>
      <c r="O100" s="61" t="str">
        <f t="shared" si="17"/>
        <v>-</v>
      </c>
      <c r="P100" s="40"/>
      <c r="Q100" s="40"/>
      <c r="R100" s="40"/>
      <c r="Y100" s="124" t="str">
        <f t="shared" si="18"/>
        <v/>
      </c>
      <c r="Z100" s="23" t="str">
        <f t="shared" si="19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15"/>
        <v/>
      </c>
      <c r="N101" s="61" t="str">
        <f t="shared" si="16"/>
        <v>-</v>
      </c>
      <c r="O101" s="61" t="str">
        <f t="shared" si="17"/>
        <v>-</v>
      </c>
      <c r="P101" s="40"/>
      <c r="Q101" s="40"/>
      <c r="R101" s="40"/>
      <c r="Y101" s="124" t="str">
        <f t="shared" si="18"/>
        <v/>
      </c>
      <c r="Z101" s="23" t="str">
        <f t="shared" si="19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15"/>
        <v/>
      </c>
      <c r="N102" s="61" t="str">
        <f t="shared" si="16"/>
        <v>-</v>
      </c>
      <c r="O102" s="61" t="str">
        <f t="shared" si="17"/>
        <v>-</v>
      </c>
      <c r="P102" s="40"/>
      <c r="Q102" s="40"/>
      <c r="R102" s="40"/>
      <c r="Y102" s="124" t="str">
        <f t="shared" si="18"/>
        <v/>
      </c>
      <c r="Z102" s="23" t="str">
        <f t="shared" si="19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15"/>
        <v/>
      </c>
      <c r="N103" s="61" t="str">
        <f t="shared" si="16"/>
        <v>-</v>
      </c>
      <c r="O103" s="61" t="str">
        <f t="shared" si="17"/>
        <v>-</v>
      </c>
      <c r="P103" s="40"/>
      <c r="Q103" s="40"/>
      <c r="R103" s="40"/>
      <c r="Y103" s="124" t="str">
        <f t="shared" si="18"/>
        <v/>
      </c>
      <c r="Z103" s="23" t="str">
        <f t="shared" si="19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15"/>
        <v>5410.6425799999997</v>
      </c>
      <c r="N104" s="61" t="str">
        <f t="shared" si="16"/>
        <v>-</v>
      </c>
      <c r="O104" s="61">
        <f t="shared" si="17"/>
        <v>5410.6425799999997</v>
      </c>
      <c r="P104" s="40"/>
      <c r="Q104" s="40"/>
      <c r="R104" s="40"/>
      <c r="Y104" s="124">
        <f t="shared" si="18"/>
        <v>10006.718532925001</v>
      </c>
      <c r="Z104" s="23" t="str">
        <f t="shared" si="19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15"/>
        <v/>
      </c>
      <c r="N105" s="61" t="str">
        <f t="shared" si="16"/>
        <v>-</v>
      </c>
      <c r="O105" s="61" t="str">
        <f t="shared" si="17"/>
        <v>-</v>
      </c>
      <c r="P105" s="40"/>
      <c r="Q105" s="40"/>
      <c r="R105" s="40"/>
      <c r="Y105" s="124" t="str">
        <f t="shared" si="18"/>
        <v/>
      </c>
      <c r="Z105" s="23" t="str">
        <f t="shared" si="19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15"/>
        <v/>
      </c>
      <c r="N106" s="61" t="str">
        <f t="shared" si="16"/>
        <v>-</v>
      </c>
      <c r="O106" s="61" t="str">
        <f t="shared" si="17"/>
        <v>-</v>
      </c>
      <c r="P106" s="40"/>
      <c r="Q106" s="40"/>
      <c r="R106" s="40"/>
      <c r="Y106" s="124" t="str">
        <f t="shared" si="18"/>
        <v/>
      </c>
      <c r="Z106" s="23" t="str">
        <f t="shared" si="19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15"/>
        <v/>
      </c>
      <c r="N107" s="61" t="str">
        <f t="shared" si="16"/>
        <v>-</v>
      </c>
      <c r="O107" s="61" t="str">
        <f t="shared" si="17"/>
        <v>-</v>
      </c>
      <c r="P107" s="40"/>
      <c r="Q107" s="40"/>
      <c r="R107" s="40"/>
      <c r="Y107" s="124" t="str">
        <f t="shared" si="18"/>
        <v/>
      </c>
      <c r="Z107" s="23" t="str">
        <f t="shared" si="19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15"/>
        <v/>
      </c>
      <c r="N108" s="61" t="str">
        <f t="shared" si="16"/>
        <v>-</v>
      </c>
      <c r="O108" s="61" t="str">
        <f t="shared" si="17"/>
        <v>-</v>
      </c>
      <c r="P108" s="40"/>
      <c r="Q108" s="40"/>
      <c r="R108" s="40"/>
      <c r="Y108" s="124" t="str">
        <f t="shared" si="18"/>
        <v/>
      </c>
      <c r="Z108" s="23" t="str">
        <f t="shared" si="19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15"/>
        <v/>
      </c>
      <c r="N109" s="61" t="str">
        <f t="shared" si="16"/>
        <v>-</v>
      </c>
      <c r="O109" s="61" t="str">
        <f t="shared" si="17"/>
        <v>-</v>
      </c>
      <c r="P109" s="40"/>
      <c r="Q109" s="40"/>
      <c r="R109" s="40"/>
      <c r="Y109" s="124" t="str">
        <f t="shared" si="18"/>
        <v/>
      </c>
      <c r="Z109" s="23" t="str">
        <f t="shared" si="19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7908387326.2678881</v>
      </c>
      <c r="G110" s="43">
        <f>SUM(G11:G109)</f>
        <v>7999623849.7228889</v>
      </c>
      <c r="H110" s="43">
        <f>SUM(H11:H109)</f>
        <v>847391.21097999683</v>
      </c>
      <c r="I110" s="43">
        <f>SUM(I11:I109)</f>
        <v>798604</v>
      </c>
      <c r="J110" s="63">
        <f>E110/M110</f>
        <v>10104.993853485237</v>
      </c>
      <c r="K110" s="63">
        <f>F110/N110</f>
        <v>10853.213719961512</v>
      </c>
      <c r="L110" s="63">
        <f>G110/O110</f>
        <v>10564.90771636385</v>
      </c>
      <c r="M110" s="62">
        <f>SUM(M11:M109)</f>
        <v>847391.21097999683</v>
      </c>
      <c r="N110" s="61">
        <f>SUM(N11:N109)</f>
        <v>728667.7964999968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847391.21097999683</v>
      </c>
      <c r="K113" s="47">
        <f>N110</f>
        <v>728667.7964999968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9874.5309214509889</v>
      </c>
      <c r="K116" s="50">
        <f>SUM(K11:K109)/K112</f>
        <v>11026.376448508126</v>
      </c>
      <c r="L116" s="50">
        <f>SUM(L11:L109)/L112</f>
        <v>10772.439134570057</v>
      </c>
      <c r="M116" s="62">
        <f>K116-'Grundlage Swiss DRG KVG'!K107</f>
        <v>11026.376448508126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10104.993853485237</v>
      </c>
      <c r="K120" s="64">
        <f>K110</f>
        <v>10853.213719961512</v>
      </c>
      <c r="L120" s="64">
        <f>L110</f>
        <v>10564.90771636385</v>
      </c>
      <c r="M120" s="62">
        <f>K120-'Grundlage Swiss DRG KVG'!K112</f>
        <v>10853.213719961512</v>
      </c>
      <c r="N120" s="62">
        <f>L120-'Grundlage Swiss DRG KVG'!L112</f>
        <v>10564.90771636385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A125" s="23" t="s">
        <v>774</v>
      </c>
      <c r="F125" s="28"/>
      <c r="G125" s="28"/>
      <c r="M125" s="23"/>
    </row>
    <row r="126" spans="1:18" x14ac:dyDescent="0.2">
      <c r="A126" s="23" t="s">
        <v>775</v>
      </c>
      <c r="F126" s="28"/>
      <c r="G126" s="28"/>
      <c r="M126" s="23"/>
    </row>
    <row r="127" spans="1:18" x14ac:dyDescent="0.2">
      <c r="A127" s="23" t="s">
        <v>776</v>
      </c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9.453125" style="28" customWidth="1"/>
    <col min="5" max="5" width="10.453125" style="28" customWidth="1"/>
    <col min="6" max="6" width="11.453125" style="28" customWidth="1"/>
    <col min="7" max="7" width="14.453125" style="28" customWidth="1"/>
    <col min="8" max="8" width="12.26953125" style="28" customWidth="1"/>
    <col min="9" max="16384" width="9.1796875" style="23"/>
  </cols>
  <sheetData>
    <row r="1" spans="1:8" ht="10.5" x14ac:dyDescent="0.25">
      <c r="D1" s="24" t="s">
        <v>395</v>
      </c>
      <c r="E1" s="25"/>
      <c r="F1" s="26"/>
      <c r="G1" s="26"/>
      <c r="H1" s="27"/>
    </row>
    <row r="4" spans="1:8" ht="10.5" x14ac:dyDescent="0.25">
      <c r="A4" s="29"/>
      <c r="B4" s="30"/>
      <c r="C4" s="31"/>
      <c r="E4" s="133" t="s">
        <v>709</v>
      </c>
      <c r="F4" s="134"/>
      <c r="G4" s="134"/>
      <c r="H4" s="135"/>
    </row>
    <row r="5" spans="1:8" s="37" customFormat="1" ht="15.75" customHeight="1" x14ac:dyDescent="0.2">
      <c r="A5" s="32"/>
      <c r="B5" s="33"/>
      <c r="C5" s="34"/>
      <c r="D5" s="36"/>
    </row>
    <row r="6" spans="1:8" ht="13" x14ac:dyDescent="0.3">
      <c r="A6" s="136" t="s">
        <v>692</v>
      </c>
      <c r="B6" s="137"/>
      <c r="C6" s="138"/>
      <c r="D6" s="36"/>
    </row>
    <row r="7" spans="1:8" ht="10.5" x14ac:dyDescent="0.25">
      <c r="A7" s="38" t="s">
        <v>707</v>
      </c>
      <c r="B7" s="33"/>
      <c r="C7" s="34"/>
      <c r="D7" s="36"/>
      <c r="E7" s="32"/>
      <c r="H7" s="37"/>
    </row>
    <row r="8" spans="1:8" ht="10.5" x14ac:dyDescent="0.25">
      <c r="A8" s="38"/>
      <c r="B8" s="33"/>
      <c r="C8" s="34"/>
      <c r="D8" s="36"/>
      <c r="E8" s="32"/>
      <c r="H8" s="37"/>
    </row>
    <row r="9" spans="1:8" ht="10.5" x14ac:dyDescent="0.25">
      <c r="A9" s="38"/>
      <c r="B9" s="33"/>
      <c r="C9" s="34"/>
      <c r="D9" s="36"/>
      <c r="E9" s="54"/>
      <c r="F9" s="55"/>
      <c r="G9" s="55" t="s">
        <v>407</v>
      </c>
      <c r="H9" s="56">
        <f>COUNT(D13:D111)</f>
        <v>73</v>
      </c>
    </row>
    <row r="10" spans="1:8" ht="10.5" x14ac:dyDescent="0.25">
      <c r="A10" s="38"/>
      <c r="B10" s="33"/>
      <c r="C10" s="34"/>
      <c r="D10" s="36"/>
      <c r="E10" s="251"/>
      <c r="F10" s="131"/>
      <c r="G10" s="131"/>
      <c r="H10" s="250"/>
    </row>
    <row r="11" spans="1:8" x14ac:dyDescent="0.2">
      <c r="A11" s="40"/>
      <c r="B11" s="52" t="s">
        <v>397</v>
      </c>
      <c r="C11" s="53" t="s">
        <v>397</v>
      </c>
      <c r="D11" s="15" t="s">
        <v>688</v>
      </c>
      <c r="E11" s="15" t="s">
        <v>689</v>
      </c>
      <c r="F11" s="15" t="s">
        <v>705</v>
      </c>
      <c r="G11" s="15" t="s">
        <v>690</v>
      </c>
      <c r="H11" s="15" t="s">
        <v>691</v>
      </c>
    </row>
    <row r="12" spans="1:8" ht="31.5" x14ac:dyDescent="0.25">
      <c r="A12" s="16" t="s">
        <v>2</v>
      </c>
      <c r="B12" s="16" t="s">
        <v>404</v>
      </c>
      <c r="C12" s="16" t="s">
        <v>4</v>
      </c>
      <c r="D12" s="17" t="s">
        <v>683</v>
      </c>
      <c r="E12" s="17" t="s">
        <v>11</v>
      </c>
      <c r="F12" s="41" t="s">
        <v>701</v>
      </c>
      <c r="G12" s="41" t="s">
        <v>684</v>
      </c>
      <c r="H12" s="41" t="s">
        <v>685</v>
      </c>
    </row>
    <row r="13" spans="1:8" x14ac:dyDescent="0.2">
      <c r="A13" s="18" t="s">
        <v>60</v>
      </c>
      <c r="B13" s="19" t="s">
        <v>61</v>
      </c>
      <c r="C13" s="19" t="s">
        <v>34</v>
      </c>
      <c r="D13" s="59">
        <f>IF(SUMIF('Grundlage Swiss DRG KVG'!D:D,B13,'Grundlage Swiss DRG KVG'!I:I)&gt;0,SUMIF('Grundlage Swiss DRG KVG'!D:D,B13,'Grundlage Swiss DRG KVG'!I:I),"")</f>
        <v>4831.6000000000004</v>
      </c>
      <c r="E13" s="59">
        <f>IF(SUMIF('Grundlage Swiss DRG KVG'!D:D,B13,'Grundlage Swiss DRG KVG'!J:J)&gt;0,SUMIF('Grundlage Swiss DRG KVG'!D:D,B13,'Grundlage Swiss DRG KVG'!J:J),"")</f>
        <v>5814</v>
      </c>
      <c r="F13" s="60">
        <f>IF(SUMIF('Grundlage Swiss DRG ohne Anlage'!D:D,B13,'Grundlage Swiss DRG ohne Anlage'!J:J)&gt;0,SUMIF('Grundlage Swiss DRG ohne Anlage'!D:D,B13,'Grundlage Swiss DRG ohne Anlage'!J:J),"")</f>
        <v>8704.2224873772993</v>
      </c>
      <c r="G13" s="60">
        <f>IF(SUMIF('Grundlage Swiss DRG KVG'!D:D,B13,'Grundlage Swiss DRG KVG'!K:K)&gt;0,SUMIF('Grundlage Swiss DRG KVG'!D:D,B13,'Grundlage Swiss DRG KVG'!K:K),"")</f>
        <v>10290.307030799</v>
      </c>
      <c r="H13" s="60">
        <f>IF(SUMIF('Grundlage Swiss DRG KVG'!D:D,B13,'Grundlage Swiss DRG KVG'!L:L)&gt;0,SUMIF('Grundlage Swiss DRG KVG'!D:D,B13,'Grundlage Swiss DRG KVG'!L:L),"")</f>
        <v>9893.7032142581993</v>
      </c>
    </row>
    <row r="14" spans="1:8" x14ac:dyDescent="0.2">
      <c r="A14" s="20" t="s">
        <v>236</v>
      </c>
      <c r="B14" s="21" t="s">
        <v>237</v>
      </c>
      <c r="C14" s="21" t="s">
        <v>66</v>
      </c>
      <c r="D14" s="112">
        <f>IF(SUMIF('Grundlage Swiss DRG KVG'!D:D,B14,'Grundlage Swiss DRG KVG'!I:I)&gt;0,SUMIF('Grundlage Swiss DRG KVG'!D:D,B14,'Grundlage Swiss DRG KVG'!I:I),"")</f>
        <v>466.45</v>
      </c>
      <c r="E14" s="112">
        <f>IF(SUMIF('Grundlage Swiss DRG KVG'!D:D,B14,'Grundlage Swiss DRG KVG'!J:J)&gt;0,SUMIF('Grundlage Swiss DRG KVG'!D:D,B14,'Grundlage Swiss DRG KVG'!J:J),"")</f>
        <v>542</v>
      </c>
      <c r="F14" s="130">
        <f>IF(SUMIF('Grundlage Swiss DRG ohne Anlage'!D:D,B14,'Grundlage Swiss DRG ohne Anlage'!J:J)&gt;0,SUMIF('Grundlage Swiss DRG ohne Anlage'!D:D,B14,'Grundlage Swiss DRG ohne Anlage'!J:J),"")</f>
        <v>8762.6814768817003</v>
      </c>
      <c r="G14" s="130">
        <f>IF(SUMIF('Grundlage Swiss DRG KVG'!D:D,B14,'Grundlage Swiss DRG KVG'!K:K)&gt;0,SUMIF('Grundlage Swiss DRG KVG'!D:D,B14,'Grundlage Swiss DRG KVG'!K:K),"")</f>
        <v>9716.0258596577005</v>
      </c>
      <c r="H14" s="130">
        <f>IF(SUMIF('Grundlage Swiss DRG KVG'!D:D,B14,'Grundlage Swiss DRG KVG'!L:L)&gt;0,SUMIF('Grundlage Swiss DRG KVG'!D:D,B14,'Grundlage Swiss DRG KVG'!L:L),"")</f>
        <v>9716.0258596577005</v>
      </c>
    </row>
    <row r="15" spans="1:8" x14ac:dyDescent="0.2">
      <c r="A15" s="20" t="s">
        <v>97</v>
      </c>
      <c r="B15" s="21" t="s">
        <v>98</v>
      </c>
      <c r="C15" s="21" t="s">
        <v>99</v>
      </c>
      <c r="D15" s="112">
        <f>IF(SUMIF('Grundlage Swiss DRG KVG'!D:D,B15,'Grundlage Swiss DRG KVG'!I:I)&gt;0,SUMIF('Grundlage Swiss DRG KVG'!D:D,B15,'Grundlage Swiss DRG KVG'!I:I),"")</f>
        <v>29350.818599999999</v>
      </c>
      <c r="E15" s="112">
        <f>IF(SUMIF('Grundlage Swiss DRG KVG'!D:D,B15,'Grundlage Swiss DRG KVG'!J:J)&gt;0,SUMIF('Grundlage Swiss DRG KVG'!D:D,B15,'Grundlage Swiss DRG KVG'!J:J),"")</f>
        <v>30147</v>
      </c>
      <c r="F15" s="130">
        <f>IF(SUMIF('Grundlage Swiss DRG ohne Anlage'!D:D,B15,'Grundlage Swiss DRG ohne Anlage'!J:J)&gt;0,SUMIF('Grundlage Swiss DRG ohne Anlage'!D:D,B15,'Grundlage Swiss DRG ohne Anlage'!J:J),"")</f>
        <v>9000.8439551907995</v>
      </c>
      <c r="G15" s="130">
        <f>IF(SUMIF('Grundlage Swiss DRG KVG'!D:D,B15,'Grundlage Swiss DRG KVG'!K:K)&gt;0,SUMIF('Grundlage Swiss DRG KVG'!D:D,B15,'Grundlage Swiss DRG KVG'!K:K),"")</f>
        <v>9843.8412738414008</v>
      </c>
      <c r="H15" s="130">
        <f>IF(SUMIF('Grundlage Swiss DRG KVG'!D:D,B15,'Grundlage Swiss DRG KVG'!L:L)&gt;0,SUMIF('Grundlage Swiss DRG KVG'!D:D,B15,'Grundlage Swiss DRG KVG'!L:L),"")</f>
        <v>9381.0257621132005</v>
      </c>
    </row>
    <row r="16" spans="1:8" x14ac:dyDescent="0.2">
      <c r="A16" s="20" t="s">
        <v>253</v>
      </c>
      <c r="B16" s="21" t="s">
        <v>254</v>
      </c>
      <c r="C16" s="21" t="s">
        <v>55</v>
      </c>
      <c r="D16" s="112">
        <f>IF(SUMIF('Grundlage Swiss DRG KVG'!D:D,B16,'Grundlage Swiss DRG KVG'!I:I)&gt;0,SUMIF('Grundlage Swiss DRG KVG'!D:D,B16,'Grundlage Swiss DRG KVG'!I:I),"")</f>
        <v>5053.3521000000001</v>
      </c>
      <c r="E16" s="112">
        <f>IF(SUMIF('Grundlage Swiss DRG KVG'!D:D,B16,'Grundlage Swiss DRG KVG'!J:J)&gt;0,SUMIF('Grundlage Swiss DRG KVG'!D:D,B16,'Grundlage Swiss DRG KVG'!J:J),"")</f>
        <v>4703</v>
      </c>
      <c r="F16" s="130">
        <f>IF(SUMIF('Grundlage Swiss DRG ohne Anlage'!D:D,B16,'Grundlage Swiss DRG ohne Anlage'!J:J)&gt;0,SUMIF('Grundlage Swiss DRG ohne Anlage'!D:D,B16,'Grundlage Swiss DRG ohne Anlage'!J:J),"")</f>
        <v>8975.1469564453</v>
      </c>
      <c r="G16" s="130">
        <f>IF(SUMIF('Grundlage Swiss DRG KVG'!D:D,B16,'Grundlage Swiss DRG KVG'!K:K)&gt;0,SUMIF('Grundlage Swiss DRG KVG'!D:D,B16,'Grundlage Swiss DRG KVG'!K:K),"")</f>
        <v>12937.138220085</v>
      </c>
      <c r="H16" s="130" t="str">
        <f>IF(SUMIF('Grundlage Swiss DRG KVG'!D:D,B16,'Grundlage Swiss DRG KVG'!L:L)&gt;0,SUMIF('Grundlage Swiss DRG KVG'!D:D,B16,'Grundlage Swiss DRG KVG'!L:L),"")</f>
        <v/>
      </c>
    </row>
    <row r="17" spans="1:8" x14ac:dyDescent="0.2">
      <c r="A17" s="20" t="s">
        <v>202</v>
      </c>
      <c r="B17" s="21" t="s">
        <v>203</v>
      </c>
      <c r="C17" s="21" t="s">
        <v>55</v>
      </c>
      <c r="D17" s="112">
        <f>IF(SUMIF('Grundlage Swiss DRG KVG'!D:D,B17,'Grundlage Swiss DRG KVG'!I:I)&gt;0,SUMIF('Grundlage Swiss DRG KVG'!D:D,B17,'Grundlage Swiss DRG KVG'!I:I),"")</f>
        <v>6896</v>
      </c>
      <c r="E17" s="112">
        <f>IF(SUMIF('Grundlage Swiss DRG KVG'!D:D,B17,'Grundlage Swiss DRG KVG'!J:J)&gt;0,SUMIF('Grundlage Swiss DRG KVG'!D:D,B17,'Grundlage Swiss DRG KVG'!J:J),"")</f>
        <v>8553</v>
      </c>
      <c r="F17" s="130">
        <f>IF(SUMIF('Grundlage Swiss DRG ohne Anlage'!D:D,B17,'Grundlage Swiss DRG ohne Anlage'!J:J)&gt;0,SUMIF('Grundlage Swiss DRG ohne Anlage'!D:D,B17,'Grundlage Swiss DRG ohne Anlage'!J:J),"")</f>
        <v>9013.8752892999</v>
      </c>
      <c r="G17" s="130" t="str">
        <f>IF(SUMIF('Grundlage Swiss DRG KVG'!D:D,B17,'Grundlage Swiss DRG KVG'!K:K)&gt;0,SUMIF('Grundlage Swiss DRG KVG'!D:D,B17,'Grundlage Swiss DRG KVG'!K:K),"")</f>
        <v/>
      </c>
      <c r="H17" s="130">
        <f>IF(SUMIF('Grundlage Swiss DRG KVG'!D:D,B17,'Grundlage Swiss DRG KVG'!L:L)&gt;0,SUMIF('Grundlage Swiss DRG KVG'!D:D,B17,'Grundlage Swiss DRG KVG'!L:L),"")</f>
        <v>10030.755328477</v>
      </c>
    </row>
    <row r="18" spans="1:8" x14ac:dyDescent="0.2">
      <c r="A18" s="20" t="s">
        <v>205</v>
      </c>
      <c r="B18" s="21" t="s">
        <v>206</v>
      </c>
      <c r="C18" s="21" t="s">
        <v>66</v>
      </c>
      <c r="D18" s="112" t="str">
        <f>IF(SUMIF('Grundlage Swiss DRG KVG'!D:D,B18,'Grundlage Swiss DRG KVG'!I:I)&gt;0,SUMIF('Grundlage Swiss DRG KVG'!D:D,B18,'Grundlage Swiss DRG KVG'!I:I),"")</f>
        <v/>
      </c>
      <c r="E18" s="112" t="str">
        <f>IF(SUMIF('Grundlage Swiss DRG KVG'!D:D,B18,'Grundlage Swiss DRG KVG'!J:J)&gt;0,SUMIF('Grundlage Swiss DRG KVG'!D:D,B18,'Grundlage Swiss DRG KVG'!J:J),"")</f>
        <v/>
      </c>
      <c r="F18" s="130">
        <f>IF(SUMIF('Grundlage Swiss DRG ohne Anlage'!D:D,B18,'Grundlage Swiss DRG ohne Anlage'!J:J)&gt;0,SUMIF('Grundlage Swiss DRG ohne Anlage'!D:D,B18,'Grundlage Swiss DRG ohne Anlage'!J:J),"")</f>
        <v>9156.9928300529991</v>
      </c>
      <c r="G18" s="130" t="str">
        <f>IF(SUMIF('Grundlage Swiss DRG KVG'!D:D,B18,'Grundlage Swiss DRG KVG'!K:K)&gt;0,SUMIF('Grundlage Swiss DRG KVG'!D:D,B18,'Grundlage Swiss DRG KVG'!K:K),"")</f>
        <v/>
      </c>
      <c r="H18" s="130" t="str">
        <f>IF(SUMIF('Grundlage Swiss DRG KVG'!D:D,B18,'Grundlage Swiss DRG KVG'!L:L)&gt;0,SUMIF('Grundlage Swiss DRG KVG'!D:D,B18,'Grundlage Swiss DRG KVG'!L:L),"")</f>
        <v/>
      </c>
    </row>
    <row r="19" spans="1:8" x14ac:dyDescent="0.2">
      <c r="A19" s="20" t="s">
        <v>161</v>
      </c>
      <c r="B19" s="21" t="s">
        <v>162</v>
      </c>
      <c r="C19" s="21" t="s">
        <v>70</v>
      </c>
      <c r="D19" s="112">
        <f>IF(SUMIF('Grundlage Swiss DRG KVG'!D:D,B19,'Grundlage Swiss DRG KVG'!I:I)&gt;0,SUMIF('Grundlage Swiss DRG KVG'!D:D,B19,'Grundlage Swiss DRG KVG'!I:I),"")</f>
        <v>4176.6917000000003</v>
      </c>
      <c r="E19" s="112">
        <f>IF(SUMIF('Grundlage Swiss DRG KVG'!D:D,B19,'Grundlage Swiss DRG KVG'!J:J)&gt;0,SUMIF('Grundlage Swiss DRG KVG'!D:D,B19,'Grundlage Swiss DRG KVG'!J:J),"")</f>
        <v>4726</v>
      </c>
      <c r="F19" s="130">
        <f>IF(SUMIF('Grundlage Swiss DRG ohne Anlage'!D:D,B19,'Grundlage Swiss DRG ohne Anlage'!J:J)&gt;0,SUMIF('Grundlage Swiss DRG ohne Anlage'!D:D,B19,'Grundlage Swiss DRG ohne Anlage'!J:J),"")</f>
        <v>8910.2829409942005</v>
      </c>
      <c r="G19" s="130">
        <f>IF(SUMIF('Grundlage Swiss DRG KVG'!D:D,B19,'Grundlage Swiss DRG KVG'!K:K)&gt;0,SUMIF('Grundlage Swiss DRG KVG'!D:D,B19,'Grundlage Swiss DRG KVG'!K:K),"")</f>
        <v>10360.014021257</v>
      </c>
      <c r="H19" s="130">
        <f>IF(SUMIF('Grundlage Swiss DRG KVG'!D:D,B19,'Grundlage Swiss DRG KVG'!L:L)&gt;0,SUMIF('Grundlage Swiss DRG KVG'!D:D,B19,'Grundlage Swiss DRG KVG'!L:L),"")</f>
        <v>10360.014021257</v>
      </c>
    </row>
    <row r="20" spans="1:8" x14ac:dyDescent="0.2">
      <c r="A20" s="20" t="s">
        <v>304</v>
      </c>
      <c r="B20" s="21" t="s">
        <v>304</v>
      </c>
      <c r="C20" s="21" t="s">
        <v>16</v>
      </c>
      <c r="D20" s="112">
        <f>IF(SUMIF('Grundlage Swiss DRG KVG'!D:D,B20,'Grundlage Swiss DRG KVG'!I:I)&gt;0,SUMIF('Grundlage Swiss DRG KVG'!D:D,B20,'Grundlage Swiss DRG KVG'!I:I),"")</f>
        <v>828.85199999999998</v>
      </c>
      <c r="E20" s="112">
        <f>IF(SUMIF('Grundlage Swiss DRG KVG'!D:D,B20,'Grundlage Swiss DRG KVG'!J:J)&gt;0,SUMIF('Grundlage Swiss DRG KVG'!D:D,B20,'Grundlage Swiss DRG KVG'!J:J),"")</f>
        <v>578</v>
      </c>
      <c r="F20" s="130">
        <f>IF(SUMIF('Grundlage Swiss DRG ohne Anlage'!D:D,B20,'Grundlage Swiss DRG ohne Anlage'!J:J)&gt;0,SUMIF('Grundlage Swiss DRG ohne Anlage'!D:D,B20,'Grundlage Swiss DRG ohne Anlage'!J:J),"")</f>
        <v>8847.4596719679994</v>
      </c>
      <c r="G20" s="130">
        <f>IF(SUMIF('Grundlage Swiss DRG KVG'!D:D,B20,'Grundlage Swiss DRG KVG'!K:K)&gt;0,SUMIF('Grundlage Swiss DRG KVG'!D:D,B20,'Grundlage Swiss DRG KVG'!K:K),"")</f>
        <v>10019.541056823</v>
      </c>
      <c r="H20" s="130">
        <f>IF(SUMIF('Grundlage Swiss DRG KVG'!D:D,B20,'Grundlage Swiss DRG KVG'!L:L)&gt;0,SUMIF('Grundlage Swiss DRG KVG'!D:D,B20,'Grundlage Swiss DRG KVG'!L:L),"")</f>
        <v>9599.0561842334992</v>
      </c>
    </row>
    <row r="21" spans="1:8" x14ac:dyDescent="0.2">
      <c r="A21" s="20" t="s">
        <v>53</v>
      </c>
      <c r="B21" s="21" t="s">
        <v>54</v>
      </c>
      <c r="C21" s="21" t="s">
        <v>55</v>
      </c>
      <c r="D21" s="112">
        <f>IF(SUMIF('Grundlage Swiss DRG KVG'!D:D,B21,'Grundlage Swiss DRG KVG'!I:I)&gt;0,SUMIF('Grundlage Swiss DRG KVG'!D:D,B21,'Grundlage Swiss DRG KVG'!I:I),"")</f>
        <v>7146.1046999999999</v>
      </c>
      <c r="E21" s="112">
        <f>IF(SUMIF('Grundlage Swiss DRG KVG'!D:D,B21,'Grundlage Swiss DRG KVG'!J:J)&gt;0,SUMIF('Grundlage Swiss DRG KVG'!D:D,B21,'Grundlage Swiss DRG KVG'!J:J),"")</f>
        <v>8673</v>
      </c>
      <c r="F21" s="130">
        <f>IF(SUMIF('Grundlage Swiss DRG ohne Anlage'!D:D,B21,'Grundlage Swiss DRG ohne Anlage'!J:J)&gt;0,SUMIF('Grundlage Swiss DRG ohne Anlage'!D:D,B21,'Grundlage Swiss DRG ohne Anlage'!J:J),"")</f>
        <v>8899.0595783138997</v>
      </c>
      <c r="G21" s="130">
        <f>IF(SUMIF('Grundlage Swiss DRG KVG'!D:D,B21,'Grundlage Swiss DRG KVG'!K:K)&gt;0,SUMIF('Grundlage Swiss DRG KVG'!D:D,B21,'Grundlage Swiss DRG KVG'!K:K),"")</f>
        <v>9875.7328026467003</v>
      </c>
      <c r="H21" s="130">
        <f>IF(SUMIF('Grundlage Swiss DRG KVG'!D:D,B21,'Grundlage Swiss DRG KVG'!L:L)&gt;0,SUMIF('Grundlage Swiss DRG KVG'!D:D,B21,'Grundlage Swiss DRG KVG'!L:L),"")</f>
        <v>9616.6662556734009</v>
      </c>
    </row>
    <row r="22" spans="1:8" x14ac:dyDescent="0.2">
      <c r="A22" s="20" t="s">
        <v>68</v>
      </c>
      <c r="B22" s="21" t="s">
        <v>69</v>
      </c>
      <c r="C22" s="21" t="s">
        <v>70</v>
      </c>
      <c r="D22" s="112">
        <f>IF(SUMIF('Grundlage Swiss DRG KVG'!D:D,B22,'Grundlage Swiss DRG KVG'!I:I)&gt;0,SUMIF('Grundlage Swiss DRG KVG'!D:D,B22,'Grundlage Swiss DRG KVG'!I:I),"")</f>
        <v>7688.3627999999999</v>
      </c>
      <c r="E22" s="112">
        <f>IF(SUMIF('Grundlage Swiss DRG KVG'!D:D,B22,'Grundlage Swiss DRG KVG'!J:J)&gt;0,SUMIF('Grundlage Swiss DRG KVG'!D:D,B22,'Grundlage Swiss DRG KVG'!J:J),"")</f>
        <v>9403</v>
      </c>
      <c r="F22" s="130">
        <f>IF(SUMIF('Grundlage Swiss DRG ohne Anlage'!D:D,B22,'Grundlage Swiss DRG ohne Anlage'!J:J)&gt;0,SUMIF('Grundlage Swiss DRG ohne Anlage'!D:D,B22,'Grundlage Swiss DRG ohne Anlage'!J:J),"")</f>
        <v>9011.9666136972992</v>
      </c>
      <c r="G22" s="130">
        <f>IF(SUMIF('Grundlage Swiss DRG KVG'!D:D,B22,'Grundlage Swiss DRG KVG'!K:K)&gt;0,SUMIF('Grundlage Swiss DRG KVG'!D:D,B22,'Grundlage Swiss DRG KVG'!K:K),"")</f>
        <v>10361.867531484</v>
      </c>
      <c r="H22" s="130">
        <f>IF(SUMIF('Grundlage Swiss DRG KVG'!D:D,B22,'Grundlage Swiss DRG KVG'!L:L)&gt;0,SUMIF('Grundlage Swiss DRG KVG'!D:D,B22,'Grundlage Swiss DRG KVG'!L:L),"")</f>
        <v>9686.9307295947001</v>
      </c>
    </row>
    <row r="23" spans="1:8" x14ac:dyDescent="0.2">
      <c r="A23" s="20" t="s">
        <v>167</v>
      </c>
      <c r="B23" s="21" t="s">
        <v>168</v>
      </c>
      <c r="C23" s="21" t="s">
        <v>169</v>
      </c>
      <c r="D23" s="112">
        <f>IF(SUMIF('Grundlage Swiss DRG KVG'!D:D,B23,'Grundlage Swiss DRG KVG'!I:I)&gt;0,SUMIF('Grundlage Swiss DRG KVG'!D:D,B23,'Grundlage Swiss DRG KVG'!I:I),"")</f>
        <v>38377.632899999997</v>
      </c>
      <c r="E23" s="112">
        <f>IF(SUMIF('Grundlage Swiss DRG KVG'!D:D,B23,'Grundlage Swiss DRG KVG'!J:J)&gt;0,SUMIF('Grundlage Swiss DRG KVG'!D:D,B23,'Grundlage Swiss DRG KVG'!J:J),"")</f>
        <v>35730</v>
      </c>
      <c r="F23" s="130">
        <f>IF(SUMIF('Grundlage Swiss DRG ohne Anlage'!D:D,B23,'Grundlage Swiss DRG ohne Anlage'!J:J)&gt;0,SUMIF('Grundlage Swiss DRG ohne Anlage'!D:D,B23,'Grundlage Swiss DRG ohne Anlage'!J:J),"")</f>
        <v>9194.0662670079</v>
      </c>
      <c r="G23" s="130">
        <f>IF(SUMIF('Grundlage Swiss DRG KVG'!D:D,B23,'Grundlage Swiss DRG KVG'!K:K)&gt;0,SUMIF('Grundlage Swiss DRG KVG'!D:D,B23,'Grundlage Swiss DRG KVG'!K:K),"")</f>
        <v>10158.320917534</v>
      </c>
      <c r="H23" s="130">
        <f>IF(SUMIF('Grundlage Swiss DRG KVG'!D:D,B23,'Grundlage Swiss DRG KVG'!L:L)&gt;0,SUMIF('Grundlage Swiss DRG KVG'!D:D,B23,'Grundlage Swiss DRG KVG'!L:L),"")</f>
        <v>9742.6786594099995</v>
      </c>
    </row>
    <row r="24" spans="1:8" x14ac:dyDescent="0.2">
      <c r="A24" s="20" t="s">
        <v>177</v>
      </c>
      <c r="B24" s="21" t="s">
        <v>178</v>
      </c>
      <c r="C24" s="21" t="s">
        <v>66</v>
      </c>
      <c r="D24" s="112" t="str">
        <f>IF(SUMIF('Grundlage Swiss DRG KVG'!D:D,B24,'Grundlage Swiss DRG KVG'!I:I)&gt;0,SUMIF('Grundlage Swiss DRG KVG'!D:D,B24,'Grundlage Swiss DRG KVG'!I:I),"")</f>
        <v/>
      </c>
      <c r="E24" s="112" t="str">
        <f>IF(SUMIF('Grundlage Swiss DRG KVG'!D:D,B24,'Grundlage Swiss DRG KVG'!J:J)&gt;0,SUMIF('Grundlage Swiss DRG KVG'!D:D,B24,'Grundlage Swiss DRG KVG'!J:J),"")</f>
        <v/>
      </c>
      <c r="F24" s="130">
        <f>IF(SUMIF('Grundlage Swiss DRG ohne Anlage'!D:D,B24,'Grundlage Swiss DRG ohne Anlage'!J:J)&gt;0,SUMIF('Grundlage Swiss DRG ohne Anlage'!D:D,B24,'Grundlage Swiss DRG ohne Anlage'!J:J),"")</f>
        <v>9013.3448332362004</v>
      </c>
      <c r="G24" s="130" t="str">
        <f>IF(SUMIF('Grundlage Swiss DRG KVG'!D:D,B24,'Grundlage Swiss DRG KVG'!K:K)&gt;0,SUMIF('Grundlage Swiss DRG KVG'!D:D,B24,'Grundlage Swiss DRG KVG'!K:K),"")</f>
        <v/>
      </c>
      <c r="H24" s="130" t="str">
        <f>IF(SUMIF('Grundlage Swiss DRG KVG'!D:D,B24,'Grundlage Swiss DRG KVG'!L:L)&gt;0,SUMIF('Grundlage Swiss DRG KVG'!D:D,B24,'Grundlage Swiss DRG KVG'!L:L),"")</f>
        <v/>
      </c>
    </row>
    <row r="25" spans="1:8" x14ac:dyDescent="0.2">
      <c r="A25" s="20" t="s">
        <v>256</v>
      </c>
      <c r="B25" s="21" t="s">
        <v>257</v>
      </c>
      <c r="C25" s="21" t="s">
        <v>228</v>
      </c>
      <c r="D25" s="112">
        <f>IF(SUMIF('Grundlage Swiss DRG KVG'!D:D,B25,'Grundlage Swiss DRG KVG'!I:I)&gt;0,SUMIF('Grundlage Swiss DRG KVG'!D:D,B25,'Grundlage Swiss DRG KVG'!I:I),"")</f>
        <v>6380.9012000000002</v>
      </c>
      <c r="E25" s="112">
        <f>IF(SUMIF('Grundlage Swiss DRG KVG'!D:D,B25,'Grundlage Swiss DRG KVG'!J:J)&gt;0,SUMIF('Grundlage Swiss DRG KVG'!D:D,B25,'Grundlage Swiss DRG KVG'!J:J),"")</f>
        <v>6213</v>
      </c>
      <c r="F25" s="130">
        <f>IF(SUMIF('Grundlage Swiss DRG ohne Anlage'!D:D,B25,'Grundlage Swiss DRG ohne Anlage'!J:J)&gt;0,SUMIF('Grundlage Swiss DRG ohne Anlage'!D:D,B25,'Grundlage Swiss DRG ohne Anlage'!J:J),"")</f>
        <v>9295.9496958021009</v>
      </c>
      <c r="G25" s="130">
        <f>IF(SUMIF('Grundlage Swiss DRG KVG'!D:D,B25,'Grundlage Swiss DRG KVG'!K:K)&gt;0,SUMIF('Grundlage Swiss DRG KVG'!D:D,B25,'Grundlage Swiss DRG KVG'!K:K),"")</f>
        <v>9395.0563925609003</v>
      </c>
      <c r="H25" s="130" t="str">
        <f>IF(SUMIF('Grundlage Swiss DRG KVG'!D:D,B25,'Grundlage Swiss DRG KVG'!L:L)&gt;0,SUMIF('Grundlage Swiss DRG KVG'!D:D,B25,'Grundlage Swiss DRG KVG'!L:L),"")</f>
        <v/>
      </c>
    </row>
    <row r="26" spans="1:8" x14ac:dyDescent="0.2">
      <c r="A26" s="20" t="s">
        <v>47</v>
      </c>
      <c r="B26" s="21" t="s">
        <v>48</v>
      </c>
      <c r="C26" s="21" t="s">
        <v>26</v>
      </c>
      <c r="D26" s="112">
        <f>IF(SUMIF('Grundlage Swiss DRG KVG'!D:D,B26,'Grundlage Swiss DRG KVG'!I:I)&gt;0,SUMIF('Grundlage Swiss DRG KVG'!D:D,B26,'Grundlage Swiss DRG KVG'!I:I),"")</f>
        <v>34339.630799999999</v>
      </c>
      <c r="E26" s="112">
        <f>IF(SUMIF('Grundlage Swiss DRG KVG'!D:D,B26,'Grundlage Swiss DRG KVG'!J:J)&gt;0,SUMIF('Grundlage Swiss DRG KVG'!D:D,B26,'Grundlage Swiss DRG KVG'!J:J),"")</f>
        <v>35155</v>
      </c>
      <c r="F26" s="130">
        <f>IF(SUMIF('Grundlage Swiss DRG ohne Anlage'!D:D,B26,'Grundlage Swiss DRG ohne Anlage'!J:J)&gt;0,SUMIF('Grundlage Swiss DRG ohne Anlage'!D:D,B26,'Grundlage Swiss DRG ohne Anlage'!J:J),"")</f>
        <v>9291.5184558710007</v>
      </c>
      <c r="G26" s="130">
        <f>IF(SUMIF('Grundlage Swiss DRG KVG'!D:D,B26,'Grundlage Swiss DRG KVG'!L:L)&gt;0,SUMIF('Grundlage Swiss DRG KVG'!D:D,B26,'Grundlage Swiss DRG KVG'!L:L),"")</f>
        <v>9825.0070104420993</v>
      </c>
      <c r="H26" s="130">
        <f>IF(SUMIF('Grundlage Swiss DRG KVG'!D:D,B26,'Grundlage Swiss DRG KVG'!K:K)&gt;0,SUMIF('Grundlage Swiss DRG KVG'!D:D,B26,'Grundlage Swiss DRG KVG'!K:K),"")</f>
        <v>10345.446502179</v>
      </c>
    </row>
    <row r="27" spans="1:8" x14ac:dyDescent="0.2">
      <c r="A27" s="20" t="s">
        <v>43</v>
      </c>
      <c r="B27" s="21" t="s">
        <v>44</v>
      </c>
      <c r="C27" s="21" t="s">
        <v>21</v>
      </c>
      <c r="D27" s="112">
        <f>IF(SUMIF('Grundlage Swiss DRG KVG'!D:D,B27,'Grundlage Swiss DRG KVG'!I:I)&gt;0,SUMIF('Grundlage Swiss DRG KVG'!D:D,B27,'Grundlage Swiss DRG KVG'!I:I),"")</f>
        <v>8825.9207000000006</v>
      </c>
      <c r="E27" s="112">
        <f>IF(SUMIF('Grundlage Swiss DRG KVG'!D:D,B27,'Grundlage Swiss DRG KVG'!J:J)&gt;0,SUMIF('Grundlage Swiss DRG KVG'!D:D,B27,'Grundlage Swiss DRG KVG'!J:J),"")</f>
        <v>10762</v>
      </c>
      <c r="F27" s="130">
        <f>IF(SUMIF('Grundlage Swiss DRG ohne Anlage'!D:D,B27,'Grundlage Swiss DRG ohne Anlage'!J:J)&gt;0,SUMIF('Grundlage Swiss DRG ohne Anlage'!D:D,B27,'Grundlage Swiss DRG ohne Anlage'!J:J),"")</f>
        <v>9846.6157809249999</v>
      </c>
      <c r="G27" s="130">
        <f>IF(SUMIF('Grundlage Swiss DRG KVG'!D:D,B27,'Grundlage Swiss DRG KVG'!K:K)&gt;0,SUMIF('Grundlage Swiss DRG KVG'!D:D,B27,'Grundlage Swiss DRG KVG'!K:K),"")</f>
        <v>10727.798796765999</v>
      </c>
      <c r="H27" s="130">
        <f>IF(SUMIF('Grundlage Swiss DRG KVG'!D:D,B27,'Grundlage Swiss DRG KVG'!L:L)&gt;0,SUMIF('Grundlage Swiss DRG KVG'!D:D,B27,'Grundlage Swiss DRG KVG'!L:L),"")</f>
        <v>9846.6157809249999</v>
      </c>
    </row>
    <row r="28" spans="1:8" x14ac:dyDescent="0.2">
      <c r="A28" s="20" t="s">
        <v>281</v>
      </c>
      <c r="B28" s="21" t="s">
        <v>282</v>
      </c>
      <c r="C28" s="21" t="s">
        <v>70</v>
      </c>
      <c r="D28" s="112">
        <f>IF(SUMIF('Grundlage Swiss DRG KVG'!D:D,B28,'Grundlage Swiss DRG KVG'!I:I)&gt;0,SUMIF('Grundlage Swiss DRG KVG'!D:D,B28,'Grundlage Swiss DRG KVG'!I:I),"")</f>
        <v>4100.6532999999999</v>
      </c>
      <c r="E28" s="112">
        <f>IF(SUMIF('Grundlage Swiss DRG KVG'!D:D,B28,'Grundlage Swiss DRG KVG'!J:J)&gt;0,SUMIF('Grundlage Swiss DRG KVG'!D:D,B28,'Grundlage Swiss DRG KVG'!J:J),"")</f>
        <v>5433</v>
      </c>
      <c r="F28" s="130">
        <f>IF(SUMIF('Grundlage Swiss DRG ohne Anlage'!D:D,B28,'Grundlage Swiss DRG ohne Anlage'!J:J)&gt;0,SUMIF('Grundlage Swiss DRG ohne Anlage'!D:D,B28,'Grundlage Swiss DRG ohne Anlage'!J:J),"")</f>
        <v>8998.8413594895992</v>
      </c>
      <c r="G28" s="130">
        <f>IF(SUMIF('Grundlage Swiss DRG KVG'!D:D,B28,'Grundlage Swiss DRG KVG'!K:K)&gt;0,SUMIF('Grundlage Swiss DRG KVG'!D:D,B28,'Grundlage Swiss DRG KVG'!K:K),"")</f>
        <v>10918.689693746999</v>
      </c>
      <c r="H28" s="130">
        <f>IF(SUMIF('Grundlage Swiss DRG KVG'!D:D,B28,'Grundlage Swiss DRG KVG'!L:L)&gt;0,SUMIF('Grundlage Swiss DRG KVG'!D:D,B28,'Grundlage Swiss DRG KVG'!L:L),"")</f>
        <v>10751.21163331</v>
      </c>
    </row>
    <row r="29" spans="1:8" x14ac:dyDescent="0.2">
      <c r="A29" s="20" t="s">
        <v>158</v>
      </c>
      <c r="B29" s="21" t="s">
        <v>159</v>
      </c>
      <c r="C29" s="21" t="s">
        <v>70</v>
      </c>
      <c r="D29" s="112" t="str">
        <f>IF(SUMIF('Grundlage Swiss DRG KVG'!D:D,B29,'Grundlage Swiss DRG KVG'!I:I)&gt;0,SUMIF('Grundlage Swiss DRG KVG'!D:D,B29,'Grundlage Swiss DRG KVG'!I:I),"")</f>
        <v/>
      </c>
      <c r="E29" s="112" t="str">
        <f>IF(SUMIF('Grundlage Swiss DRG KVG'!D:D,B29,'Grundlage Swiss DRG KVG'!J:J)&gt;0,SUMIF('Grundlage Swiss DRG KVG'!D:D,B29,'Grundlage Swiss DRG KVG'!J:J),"")</f>
        <v/>
      </c>
      <c r="F29" s="130">
        <f>IF(SUMIF('Grundlage Swiss DRG ohne Anlage'!D:D,B29,'Grundlage Swiss DRG ohne Anlage'!J:J)&gt;0,SUMIF('Grundlage Swiss DRG ohne Anlage'!D:D,B29,'Grundlage Swiss DRG ohne Anlage'!J:J),"")</f>
        <v>9231.1524999047997</v>
      </c>
      <c r="G29" s="130" t="str">
        <f>IF(SUMIF('Grundlage Swiss DRG KVG'!D:D,B29,'Grundlage Swiss DRG KVG'!K:K)&gt;0,SUMIF('Grundlage Swiss DRG KVG'!D:D,B29,'Grundlage Swiss DRG KVG'!K:K),"")</f>
        <v/>
      </c>
      <c r="H29" s="130" t="str">
        <f>IF(SUMIF('Grundlage Swiss DRG KVG'!D:D,B29,'Grundlage Swiss DRG KVG'!L:L)&gt;0,SUMIF('Grundlage Swiss DRG KVG'!D:D,B29,'Grundlage Swiss DRG KVG'!L:L),"")</f>
        <v/>
      </c>
    </row>
    <row r="30" spans="1:8" x14ac:dyDescent="0.2">
      <c r="A30" s="20" t="s">
        <v>40</v>
      </c>
      <c r="B30" s="21" t="s">
        <v>41</v>
      </c>
      <c r="C30" s="21" t="s">
        <v>21</v>
      </c>
      <c r="D30" s="112">
        <f>IF(SUMIF('Grundlage Swiss DRG KVG'!D:D,B30,'Grundlage Swiss DRG KVG'!I:I)&gt;0,SUMIF('Grundlage Swiss DRG KVG'!D:D,B30,'Grundlage Swiss DRG KVG'!I:I),"")</f>
        <v>1139.24</v>
      </c>
      <c r="E30" s="112">
        <f>IF(SUMIF('Grundlage Swiss DRG KVG'!D:D,B30,'Grundlage Swiss DRG KVG'!J:J)&gt;0,SUMIF('Grundlage Swiss DRG KVG'!D:D,B30,'Grundlage Swiss DRG KVG'!J:J),"")</f>
        <v>1542</v>
      </c>
      <c r="F30" s="130">
        <f>IF(SUMIF('Grundlage Swiss DRG ohne Anlage'!D:D,B30,'Grundlage Swiss DRG ohne Anlage'!J:J)&gt;0,SUMIF('Grundlage Swiss DRG ohne Anlage'!D:D,B30,'Grundlage Swiss DRG ohne Anlage'!J:J),"")</f>
        <v>9384.6642948458993</v>
      </c>
      <c r="G30" s="130">
        <f>IF(SUMIF('Grundlage Swiss DRG KVG'!D:D,B30,'Grundlage Swiss DRG KVG'!K:K)&gt;0,SUMIF('Grundlage Swiss DRG KVG'!D:D,B30,'Grundlage Swiss DRG KVG'!K:K),"")</f>
        <v>11109.085709346</v>
      </c>
      <c r="H30" s="130">
        <f>IF(SUMIF('Grundlage Swiss DRG KVG'!D:D,B30,'Grundlage Swiss DRG KVG'!L:L)&gt;0,SUMIF('Grundlage Swiss DRG KVG'!D:D,B30,'Grundlage Swiss DRG KVG'!L:L),"")</f>
        <v>10306.347041462001</v>
      </c>
    </row>
    <row r="31" spans="1:8" x14ac:dyDescent="0.2">
      <c r="A31" s="20" t="s">
        <v>220</v>
      </c>
      <c r="B31" s="21" t="s">
        <v>221</v>
      </c>
      <c r="C31" s="21" t="s">
        <v>16</v>
      </c>
      <c r="D31" s="112">
        <f>IF(SUMIF('Grundlage Swiss DRG KVG'!D:D,B31,'Grundlage Swiss DRG KVG'!I:I)&gt;0,SUMIF('Grundlage Swiss DRG KVG'!D:D,B31,'Grundlage Swiss DRG KVG'!I:I),"")</f>
        <v>2243.1799999999998</v>
      </c>
      <c r="E31" s="112">
        <f>IF(SUMIF('Grundlage Swiss DRG KVG'!D:D,B31,'Grundlage Swiss DRG KVG'!J:J)&gt;0,SUMIF('Grundlage Swiss DRG KVG'!D:D,B31,'Grundlage Swiss DRG KVG'!J:J),"")</f>
        <v>3127</v>
      </c>
      <c r="F31" s="130">
        <f>IF(SUMIF('Grundlage Swiss DRG ohne Anlage'!D:D,B31,'Grundlage Swiss DRG ohne Anlage'!J:J)&gt;0,SUMIF('Grundlage Swiss DRG ohne Anlage'!D:D,B31,'Grundlage Swiss DRG ohne Anlage'!J:J),"")</f>
        <v>8938.3812706560002</v>
      </c>
      <c r="G31" s="130">
        <f>IF(SUMIF('Grundlage Swiss DRG KVG'!D:D,B31,'Grundlage Swiss DRG KVG'!K:K)&gt;0,SUMIF('Grundlage Swiss DRG KVG'!D:D,B31,'Grundlage Swiss DRG KVG'!K:K),"")</f>
        <v>9686.6255402141996</v>
      </c>
      <c r="H31" s="130">
        <f>IF(SUMIF('Grundlage Swiss DRG KVG'!D:D,B31,'Grundlage Swiss DRG KVG'!L:L)&gt;0,SUMIF('Grundlage Swiss DRG KVG'!D:D,B31,'Grundlage Swiss DRG KVG'!L:L),"")</f>
        <v>9521</v>
      </c>
    </row>
    <row r="32" spans="1:8" x14ac:dyDescent="0.2">
      <c r="A32" s="20" t="s">
        <v>223</v>
      </c>
      <c r="B32" s="21" t="s">
        <v>224</v>
      </c>
      <c r="C32" s="21" t="s">
        <v>70</v>
      </c>
      <c r="D32" s="112">
        <f>IF(SUMIF('Grundlage Swiss DRG KVG'!D:D,B32,'Grundlage Swiss DRG KVG'!I:I)&gt;0,SUMIF('Grundlage Swiss DRG KVG'!D:D,B32,'Grundlage Swiss DRG KVG'!I:I),"")</f>
        <v>9152.4969999999994</v>
      </c>
      <c r="E32" s="112">
        <f>IF(SUMIF('Grundlage Swiss DRG KVG'!D:D,B32,'Grundlage Swiss DRG KVG'!J:J)&gt;0,SUMIF('Grundlage Swiss DRG KVG'!D:D,B32,'Grundlage Swiss DRG KVG'!J:J),"")</f>
        <v>10586</v>
      </c>
      <c r="F32" s="130">
        <f>IF(SUMIF('Grundlage Swiss DRG ohne Anlage'!D:D,B32,'Grundlage Swiss DRG ohne Anlage'!J:J)&gt;0,SUMIF('Grundlage Swiss DRG ohne Anlage'!D:D,B32,'Grundlage Swiss DRG ohne Anlage'!J:J),"")</f>
        <v>9338.3718628417992</v>
      </c>
      <c r="G32" s="130" t="str">
        <f>IF(SUMIF('Grundlage Swiss DRG KVG'!D:D,B32,'Grundlage Swiss DRG KVG'!K:K)&gt;0,SUMIF('Grundlage Swiss DRG KVG'!D:D,B32,'Grundlage Swiss DRG KVG'!K:K),"")</f>
        <v/>
      </c>
      <c r="H32" s="130">
        <f>IF(SUMIF('Grundlage Swiss DRG KVG'!D:D,B32,'Grundlage Swiss DRG KVG'!L:L)&gt;0,SUMIF('Grundlage Swiss DRG KVG'!D:D,B32,'Grundlage Swiss DRG KVG'!L:L),"")</f>
        <v>10105.869707419</v>
      </c>
    </row>
    <row r="33" spans="1:8" x14ac:dyDescent="0.2">
      <c r="A33" s="20" t="s">
        <v>226</v>
      </c>
      <c r="B33" s="21" t="s">
        <v>227</v>
      </c>
      <c r="C33" s="21" t="s">
        <v>228</v>
      </c>
      <c r="D33" s="112">
        <f>IF(SUMIF('Grundlage Swiss DRG KVG'!D:D,B33,'Grundlage Swiss DRG KVG'!I:I)&gt;0,SUMIF('Grundlage Swiss DRG KVG'!D:D,B33,'Grundlage Swiss DRG KVG'!I:I),"")</f>
        <v>1577.7550000000001</v>
      </c>
      <c r="E33" s="112">
        <f>IF(SUMIF('Grundlage Swiss DRG KVG'!D:D,B33,'Grundlage Swiss DRG KVG'!J:J)&gt;0,SUMIF('Grundlage Swiss DRG KVG'!D:D,B33,'Grundlage Swiss DRG KVG'!J:J),"")</f>
        <v>1492</v>
      </c>
      <c r="F33" s="130">
        <f>IF(SUMIF('Grundlage Swiss DRG ohne Anlage'!D:D,B33,'Grundlage Swiss DRG ohne Anlage'!J:J)&gt;0,SUMIF('Grundlage Swiss DRG ohne Anlage'!D:D,B33,'Grundlage Swiss DRG ohne Anlage'!J:J),"")</f>
        <v>9489.5529979079001</v>
      </c>
      <c r="G33" s="130">
        <f>IF(SUMIF('Grundlage Swiss DRG KVG'!D:D,B33,'Grundlage Swiss DRG KVG'!K:K)&gt;0,SUMIF('Grundlage Swiss DRG KVG'!D:D,B33,'Grundlage Swiss DRG KVG'!K:K),"")</f>
        <v>9232.9154023130995</v>
      </c>
      <c r="H33" s="130">
        <f>IF(SUMIF('Grundlage Swiss DRG KVG'!D:D,B33,'Grundlage Swiss DRG KVG'!L:L)&gt;0,SUMIF('Grundlage Swiss DRG KVG'!D:D,B33,'Grundlage Swiss DRG KVG'!L:L),"")</f>
        <v>9197.2878229486996</v>
      </c>
    </row>
    <row r="34" spans="1:8" x14ac:dyDescent="0.2">
      <c r="A34" s="20" t="s">
        <v>246</v>
      </c>
      <c r="B34" s="21" t="s">
        <v>247</v>
      </c>
      <c r="C34" s="21" t="s">
        <v>70</v>
      </c>
      <c r="D34" s="112">
        <v>8608</v>
      </c>
      <c r="E34" s="112">
        <v>10119</v>
      </c>
      <c r="F34" s="130">
        <v>9514</v>
      </c>
      <c r="G34" s="130">
        <f>IF(SUMIF('Grundlage Swiss DRG KVG'!D:D,B34,'Grundlage Swiss DRG KVG'!K:K)&gt;0,SUMIF('Grundlage Swiss DRG KVG'!D:D,B34,'Grundlage Swiss DRG KVG'!K:K),"")</f>
        <v>10066.986498671</v>
      </c>
      <c r="H34" s="130">
        <v>10148</v>
      </c>
    </row>
    <row r="35" spans="1:8" x14ac:dyDescent="0.2">
      <c r="A35" s="20" t="s">
        <v>268</v>
      </c>
      <c r="B35" s="21" t="s">
        <v>269</v>
      </c>
      <c r="C35" s="21" t="s">
        <v>70</v>
      </c>
      <c r="D35" s="112">
        <f>IF(SUMIF('Grundlage Swiss DRG KVG'!D:D,B35,'Grundlage Swiss DRG KVG'!I:I)&gt;0,SUMIF('Grundlage Swiss DRG KVG'!D:D,B35,'Grundlage Swiss DRG KVG'!I:I),"")</f>
        <v>24416.9745</v>
      </c>
      <c r="E35" s="112">
        <f>IF(SUMIF('Grundlage Swiss DRG KVG'!D:D,B35,'Grundlage Swiss DRG KVG'!J:J)&gt;0,SUMIF('Grundlage Swiss DRG KVG'!D:D,B35,'Grundlage Swiss DRG KVG'!J:J),"")</f>
        <v>22086</v>
      </c>
      <c r="F35" s="130">
        <f>IF(SUMIF('Grundlage Swiss DRG ohne Anlage'!D:D,B35,'Grundlage Swiss DRG ohne Anlage'!J:J)&gt;0,SUMIF('Grundlage Swiss DRG ohne Anlage'!D:D,B35,'Grundlage Swiss DRG ohne Anlage'!J:J),"")</f>
        <v>9505.6387857424997</v>
      </c>
      <c r="G35" s="130" t="str">
        <f>IF(SUMIF('Grundlage Swiss DRG KVG'!D:D,B35,'Grundlage Swiss DRG KVG'!K:K)&gt;0,SUMIF('Grundlage Swiss DRG KVG'!D:D,B35,'Grundlage Swiss DRG KVG'!K:K),"")</f>
        <v/>
      </c>
      <c r="H35" s="130">
        <f>IF(SUMIF('Grundlage Swiss DRG KVG'!D:D,B35,'Grundlage Swiss DRG KVG'!L:L)&gt;0,SUMIF('Grundlage Swiss DRG KVG'!D:D,B35,'Grundlage Swiss DRG KVG'!L:L),"")</f>
        <v>10151.576430474001</v>
      </c>
    </row>
    <row r="36" spans="1:8" x14ac:dyDescent="0.2">
      <c r="A36" s="20" t="s">
        <v>129</v>
      </c>
      <c r="B36" s="21" t="s">
        <v>130</v>
      </c>
      <c r="C36" s="21" t="s">
        <v>131</v>
      </c>
      <c r="D36" s="112" t="str">
        <f>IF(SUMIF('Grundlage Swiss DRG KVG'!D:D,B36,'Grundlage Swiss DRG KVG'!I:I)&gt;0,SUMIF('Grundlage Swiss DRG KVG'!D:D,B36,'Grundlage Swiss DRG KVG'!I:I),"")</f>
        <v/>
      </c>
      <c r="E36" s="112" t="str">
        <f>IF(SUMIF('Grundlage Swiss DRG KVG'!D:D,B36,'Grundlage Swiss DRG KVG'!J:J)&gt;0,SUMIF('Grundlage Swiss DRG KVG'!D:D,B36,'Grundlage Swiss DRG KVG'!J:J),"")</f>
        <v/>
      </c>
      <c r="F36" s="130">
        <f>IF(SUMIF('Grundlage Swiss DRG ohne Anlage'!D:D,B36,'Grundlage Swiss DRG ohne Anlage'!J:J)&gt;0,SUMIF('Grundlage Swiss DRG ohne Anlage'!D:D,B36,'Grundlage Swiss DRG ohne Anlage'!J:J),"")</f>
        <v>9125.5775389187002</v>
      </c>
      <c r="G36" s="130" t="str">
        <f>IF(SUMIF('Grundlage Swiss DRG KVG'!D:D,B36,'Grundlage Swiss DRG KVG'!K:K)&gt;0,SUMIF('Grundlage Swiss DRG KVG'!D:D,B36,'Grundlage Swiss DRG KVG'!K:K),"")</f>
        <v/>
      </c>
      <c r="H36" s="130" t="str">
        <f>IF(SUMIF('Grundlage Swiss DRG KVG'!D:D,B36,'Grundlage Swiss DRG KVG'!L:L)&gt;0,SUMIF('Grundlage Swiss DRG KVG'!D:D,B36,'Grundlage Swiss DRG KVG'!L:L),"")</f>
        <v/>
      </c>
    </row>
    <row r="37" spans="1:8" x14ac:dyDescent="0.2">
      <c r="A37" s="20" t="s">
        <v>133</v>
      </c>
      <c r="B37" s="21" t="s">
        <v>134</v>
      </c>
      <c r="C37" s="21" t="s">
        <v>34</v>
      </c>
      <c r="D37" s="112">
        <f>IF(SUMIF('Grundlage Swiss DRG KVG'!D:D,B37,'Grundlage Swiss DRG KVG'!I:I)&gt;0,SUMIF('Grundlage Swiss DRG KVG'!D:D,B37,'Grundlage Swiss DRG KVG'!I:I),"")</f>
        <v>15946.502</v>
      </c>
      <c r="E37" s="112">
        <f>IF(SUMIF('Grundlage Swiss DRG KVG'!D:D,B37,'Grundlage Swiss DRG KVG'!J:J)&gt;0,SUMIF('Grundlage Swiss DRG KVG'!D:D,B37,'Grundlage Swiss DRG KVG'!J:J),"")</f>
        <v>15406</v>
      </c>
      <c r="F37" s="130">
        <f>IF(SUMIF('Grundlage Swiss DRG ohne Anlage'!D:D,B37,'Grundlage Swiss DRG ohne Anlage'!J:J)&gt;0,SUMIF('Grundlage Swiss DRG ohne Anlage'!D:D,B37,'Grundlage Swiss DRG ohne Anlage'!J:J),"")</f>
        <v>9366.4747946392999</v>
      </c>
      <c r="G37" s="130">
        <f>IF(SUMIF('Grundlage Swiss DRG KVG'!D:D,B37,'Grundlage Swiss DRG KVG'!K:K)&gt;0,SUMIF('Grundlage Swiss DRG KVG'!D:D,B37,'Grundlage Swiss DRG KVG'!K:K),"")</f>
        <v>10587.339448844001</v>
      </c>
      <c r="H37" s="130">
        <f>IF(SUMIF('Grundlage Swiss DRG KVG'!D:D,B37,'Grundlage Swiss DRG KVG'!L:L)&gt;0,SUMIF('Grundlage Swiss DRG KVG'!D:D,B37,'Grundlage Swiss DRG KVG'!L:L),"")</f>
        <v>10210.437497969</v>
      </c>
    </row>
    <row r="38" spans="1:8" x14ac:dyDescent="0.2">
      <c r="A38" s="20" t="s">
        <v>217</v>
      </c>
      <c r="B38" s="21" t="s">
        <v>218</v>
      </c>
      <c r="C38" s="21" t="s">
        <v>70</v>
      </c>
      <c r="D38" s="112">
        <f>IF(SUMIF('Grundlage Swiss DRG KVG'!D:D,B38,'Grundlage Swiss DRG KVG'!I:I)&gt;0,SUMIF('Grundlage Swiss DRG KVG'!D:D,B38,'Grundlage Swiss DRG KVG'!I:I),"")</f>
        <v>10758.429599999999</v>
      </c>
      <c r="E38" s="112">
        <f>IF(SUMIF('Grundlage Swiss DRG KVG'!D:D,B38,'Grundlage Swiss DRG KVG'!J:J)&gt;0,SUMIF('Grundlage Swiss DRG KVG'!D:D,B38,'Grundlage Swiss DRG KVG'!J:J),"")</f>
        <v>11567</v>
      </c>
      <c r="F38" s="130">
        <f>IF(SUMIF('Grundlage Swiss DRG ohne Anlage'!D:D,B38,'Grundlage Swiss DRG ohne Anlage'!J:J)&gt;0,SUMIF('Grundlage Swiss DRG ohne Anlage'!D:D,B38,'Grundlage Swiss DRG ohne Anlage'!J:J),"")</f>
        <v>9176.4072769606992</v>
      </c>
      <c r="G38" s="130">
        <f>IF(SUMIF('Grundlage Swiss DRG KVG'!D:D,B38,'Grundlage Swiss DRG KVG'!K:K)&gt;0,SUMIF('Grundlage Swiss DRG KVG'!D:D,B38,'Grundlage Swiss DRG KVG'!K:K),"")</f>
        <v>10772.616196970001</v>
      </c>
      <c r="H38" s="130">
        <f>IF(SUMIF('Grundlage Swiss DRG KVG'!D:D,B38,'Grundlage Swiss DRG KVG'!L:L)&gt;0,SUMIF('Grundlage Swiss DRG KVG'!D:D,B38,'Grundlage Swiss DRG KVG'!L:L),"")</f>
        <v>10293.410327137</v>
      </c>
    </row>
    <row r="39" spans="1:8" x14ac:dyDescent="0.2">
      <c r="A39" s="20" t="s">
        <v>119</v>
      </c>
      <c r="B39" s="21" t="s">
        <v>120</v>
      </c>
      <c r="C39" s="21" t="s">
        <v>66</v>
      </c>
      <c r="D39" s="112" t="str">
        <f>IF(SUMIF('Grundlage Swiss DRG KVG'!D:D,B39,'Grundlage Swiss DRG KVG'!I:I)&gt;0,SUMIF('Grundlage Swiss DRG KVG'!D:D,B39,'Grundlage Swiss DRG KVG'!I:I),"")</f>
        <v/>
      </c>
      <c r="E39" s="112" t="str">
        <f>IF(SUMIF('Grundlage Swiss DRG KVG'!D:D,B39,'Grundlage Swiss DRG KVG'!J:J)&gt;0,SUMIF('Grundlage Swiss DRG KVG'!D:D,B39,'Grundlage Swiss DRG KVG'!J:J),"")</f>
        <v/>
      </c>
      <c r="F39" s="130">
        <f>IF(SUMIF('Grundlage Swiss DRG ohne Anlage'!D:D,B39,'Grundlage Swiss DRG ohne Anlage'!J:J)&gt;0,SUMIF('Grundlage Swiss DRG ohne Anlage'!D:D,B39,'Grundlage Swiss DRG ohne Anlage'!J:J),"")</f>
        <v>9633.9736408181998</v>
      </c>
      <c r="G39" s="130" t="str">
        <f>IF(SUMIF('Grundlage Swiss DRG KVG'!D:D,B39,'Grundlage Swiss DRG KVG'!K:K)&gt;0,SUMIF('Grundlage Swiss DRG KVG'!D:D,B39,'Grundlage Swiss DRG KVG'!K:K),"")</f>
        <v/>
      </c>
      <c r="H39" s="130" t="str">
        <f>IF(SUMIF('Grundlage Swiss DRG KVG'!D:D,B39,'Grundlage Swiss DRG KVG'!L:L)&gt;0,SUMIF('Grundlage Swiss DRG KVG'!D:D,B39,'Grundlage Swiss DRG KVG'!L:L),"")</f>
        <v/>
      </c>
    </row>
    <row r="40" spans="1:8" x14ac:dyDescent="0.2">
      <c r="A40" s="20" t="s">
        <v>275</v>
      </c>
      <c r="B40" s="21" t="s">
        <v>276</v>
      </c>
      <c r="C40" s="21" t="s">
        <v>55</v>
      </c>
      <c r="D40" s="112">
        <f>IF(SUMIF('Grundlage Swiss DRG KVG'!D:D,B40,'Grundlage Swiss DRG KVG'!I:I)&gt;0,SUMIF('Grundlage Swiss DRG KVG'!D:D,B40,'Grundlage Swiss DRG KVG'!I:I),"")</f>
        <v>8629.4</v>
      </c>
      <c r="E40" s="112">
        <f>IF(SUMIF('Grundlage Swiss DRG KVG'!D:D,B40,'Grundlage Swiss DRG KVG'!J:J)&gt;0,SUMIF('Grundlage Swiss DRG KVG'!D:D,B40,'Grundlage Swiss DRG KVG'!J:J),"")</f>
        <v>9816</v>
      </c>
      <c r="F40" s="130">
        <f>IF(SUMIF('Grundlage Swiss DRG ohne Anlage'!D:D,B40,'Grundlage Swiss DRG ohne Anlage'!J:J)&gt;0,SUMIF('Grundlage Swiss DRG ohne Anlage'!D:D,B40,'Grundlage Swiss DRG ohne Anlage'!J:J),"")</f>
        <v>9550.8146990047007</v>
      </c>
      <c r="G40" s="130">
        <f>IF(SUMIF('Grundlage Swiss DRG KVG'!D:D,B40,'Grundlage Swiss DRG KVG'!K:K)&gt;0,SUMIF('Grundlage Swiss DRG KVG'!D:D,B40,'Grundlage Swiss DRG KVG'!K:K),"")</f>
        <v>9675.1356240356999</v>
      </c>
      <c r="H40" s="130">
        <f>IF(SUMIF('Grundlage Swiss DRG KVG'!D:D,B40,'Grundlage Swiss DRG KVG'!L:L)&gt;0,SUMIF('Grundlage Swiss DRG KVG'!D:D,B40,'Grundlage Swiss DRG KVG'!L:L),"")</f>
        <v>9576.2645364701002</v>
      </c>
    </row>
    <row r="41" spans="1:8" x14ac:dyDescent="0.2">
      <c r="A41" s="20" t="s">
        <v>271</v>
      </c>
      <c r="B41" s="21" t="s">
        <v>272</v>
      </c>
      <c r="C41" s="21" t="s">
        <v>273</v>
      </c>
      <c r="D41" s="112">
        <f>IF(SUMIF('Grundlage Swiss DRG KVG'!D:D,B41,'Grundlage Swiss DRG KVG'!I:I)&gt;0,SUMIF('Grundlage Swiss DRG KVG'!D:D,B41,'Grundlage Swiss DRG KVG'!I:I),"")</f>
        <v>3139.0895</v>
      </c>
      <c r="E41" s="112">
        <f>IF(SUMIF('Grundlage Swiss DRG KVG'!D:D,B41,'Grundlage Swiss DRG KVG'!J:J)&gt;0,SUMIF('Grundlage Swiss DRG KVG'!D:D,B41,'Grundlage Swiss DRG KVG'!J:J),"")</f>
        <v>4583</v>
      </c>
      <c r="F41" s="130">
        <f>IF(SUMIF('Grundlage Swiss DRG ohne Anlage'!D:D,B41,'Grundlage Swiss DRG ohne Anlage'!J:J)&gt;0,SUMIF('Grundlage Swiss DRG ohne Anlage'!D:D,B41,'Grundlage Swiss DRG ohne Anlage'!J:J),"")</f>
        <v>9512.8931005609993</v>
      </c>
      <c r="G41" s="130">
        <f>IF(SUMIF('Grundlage Swiss DRG KVG'!D:D,B41,'Grundlage Swiss DRG KVG'!K:K)&gt;0,SUMIF('Grundlage Swiss DRG KVG'!D:D,B41,'Grundlage Swiss DRG KVG'!K:K),"")</f>
        <v>10574.893931457</v>
      </c>
      <c r="H41" s="130">
        <f>IF(SUMIF('Grundlage Swiss DRG KVG'!D:D,B41,'Grundlage Swiss DRG KVG'!L:L)&gt;0,SUMIF('Grundlage Swiss DRG KVG'!D:D,B41,'Grundlage Swiss DRG KVG'!L:L),"")</f>
        <v>10574.893931457</v>
      </c>
    </row>
    <row r="42" spans="1:8" x14ac:dyDescent="0.2">
      <c r="A42" s="20" t="s">
        <v>262</v>
      </c>
      <c r="B42" s="21" t="s">
        <v>263</v>
      </c>
      <c r="C42" s="21" t="s">
        <v>34</v>
      </c>
      <c r="D42" s="112" t="str">
        <f>IF(SUMIF('Grundlage Swiss DRG KVG'!D:D,B42,'Grundlage Swiss DRG KVG'!I:I)&gt;0,SUMIF('Grundlage Swiss DRG KVG'!D:D,B42,'Grundlage Swiss DRG KVG'!I:I),"")</f>
        <v/>
      </c>
      <c r="E42" s="112" t="str">
        <f>IF(SUMIF('Grundlage Swiss DRG KVG'!D:D,B42,'Grundlage Swiss DRG KVG'!J:J)&gt;0,SUMIF('Grundlage Swiss DRG KVG'!D:D,B42,'Grundlage Swiss DRG KVG'!J:J),"")</f>
        <v/>
      </c>
      <c r="F42" s="130">
        <f>IF(SUMIF('Grundlage Swiss DRG ohne Anlage'!D:D,B42,'Grundlage Swiss DRG ohne Anlage'!J:J)&gt;0,SUMIF('Grundlage Swiss DRG ohne Anlage'!D:D,B42,'Grundlage Swiss DRG ohne Anlage'!J:J),"")</f>
        <v>9198.3127378910995</v>
      </c>
      <c r="G42" s="130" t="str">
        <f>IF(SUMIF('Grundlage Swiss DRG KVG'!D:D,B42,'Grundlage Swiss DRG KVG'!K:K)&gt;0,SUMIF('Grundlage Swiss DRG KVG'!D:D,B42,'Grundlage Swiss DRG KVG'!K:K),"")</f>
        <v/>
      </c>
      <c r="H42" s="130" t="str">
        <f>IF(SUMIF('Grundlage Swiss DRG KVG'!D:D,B42,'Grundlage Swiss DRG KVG'!L:L)&gt;0,SUMIF('Grundlage Swiss DRG KVG'!D:D,B42,'Grundlage Swiss DRG KVG'!L:L),"")</f>
        <v/>
      </c>
    </row>
    <row r="43" spans="1:8" x14ac:dyDescent="0.2">
      <c r="A43" s="20" t="s">
        <v>64</v>
      </c>
      <c r="B43" s="21" t="s">
        <v>65</v>
      </c>
      <c r="C43" s="21" t="s">
        <v>66</v>
      </c>
      <c r="D43" s="112">
        <f>IF(SUMIF('Grundlage Swiss DRG KVG'!D:D,B43,'Grundlage Swiss DRG KVG'!I:I)&gt;0,SUMIF('Grundlage Swiss DRG KVG'!D:D,B43,'Grundlage Swiss DRG KVG'!I:I),"")</f>
        <v>497.17860000000002</v>
      </c>
      <c r="E43" s="112">
        <f>IF(SUMIF('Grundlage Swiss DRG KVG'!D:D,B43,'Grundlage Swiss DRG KVG'!J:J)&gt;0,SUMIF('Grundlage Swiss DRG KVG'!D:D,B43,'Grundlage Swiss DRG KVG'!J:J),"")</f>
        <v>139</v>
      </c>
      <c r="F43" s="130">
        <f>IF(SUMIF('Grundlage Swiss DRG ohne Anlage'!D:D,B43,'Grundlage Swiss DRG ohne Anlage'!J:J)&gt;0,SUMIF('Grundlage Swiss DRG ohne Anlage'!D:D,B43,'Grundlage Swiss DRG ohne Anlage'!J:J),"")</f>
        <v>9491.8864370575993</v>
      </c>
      <c r="G43" s="130">
        <f>IF(SUMIF('Grundlage Swiss DRG KVG'!D:D,B43,'Grundlage Swiss DRG KVG'!K:K)&gt;0,SUMIF('Grundlage Swiss DRG KVG'!D:D,B43,'Grundlage Swiss DRG KVG'!K:K),"")</f>
        <v>15396.304668224</v>
      </c>
      <c r="H43" s="130">
        <f>IF(SUMIF('Grundlage Swiss DRG KVG'!D:D,B43,'Grundlage Swiss DRG KVG'!L:L)&gt;0,SUMIF('Grundlage Swiss DRG KVG'!D:D,B43,'Grundlage Swiss DRG KVG'!L:L),"")</f>
        <v>15147.210742478001</v>
      </c>
    </row>
    <row r="44" spans="1:8" x14ac:dyDescent="0.2">
      <c r="A44" s="20" t="s">
        <v>139</v>
      </c>
      <c r="B44" s="21" t="s">
        <v>140</v>
      </c>
      <c r="C44" s="21" t="s">
        <v>141</v>
      </c>
      <c r="D44" s="112" t="str">
        <f>IF(SUMIF('Grundlage Swiss DRG KVG'!D:D,B44,'Grundlage Swiss DRG KVG'!I:I)&gt;0,SUMIF('Grundlage Swiss DRG KVG'!D:D,B44,'Grundlage Swiss DRG KVG'!I:I),"")</f>
        <v/>
      </c>
      <c r="E44" s="112" t="str">
        <f>IF(SUMIF('Grundlage Swiss DRG KVG'!D:D,B44,'Grundlage Swiss DRG KVG'!J:J)&gt;0,SUMIF('Grundlage Swiss DRG KVG'!D:D,B44,'Grundlage Swiss DRG KVG'!J:J),"")</f>
        <v/>
      </c>
      <c r="F44" s="130">
        <f>IF(SUMIF('Grundlage Swiss DRG ohne Anlage'!D:D,B44,'Grundlage Swiss DRG ohne Anlage'!J:J)&gt;0,SUMIF('Grundlage Swiss DRG ohne Anlage'!D:D,B44,'Grundlage Swiss DRG ohne Anlage'!J:J),"")</f>
        <v>9353.8718802302992</v>
      </c>
      <c r="G44" s="130" t="str">
        <f>IF(SUMIF('Grundlage Swiss DRG KVG'!D:D,B44,'Grundlage Swiss DRG KVG'!K:K)&gt;0,SUMIF('Grundlage Swiss DRG KVG'!D:D,B44,'Grundlage Swiss DRG KVG'!K:K),"")</f>
        <v/>
      </c>
      <c r="H44" s="130" t="str">
        <f>IF(SUMIF('Grundlage Swiss DRG KVG'!D:D,B44,'Grundlage Swiss DRG KVG'!L:L)&gt;0,SUMIF('Grundlage Swiss DRG KVG'!D:D,B44,'Grundlage Swiss DRG KVG'!L:L),"")</f>
        <v/>
      </c>
    </row>
    <row r="45" spans="1:8" x14ac:dyDescent="0.2">
      <c r="A45" s="20" t="s">
        <v>332</v>
      </c>
      <c r="B45" s="21" t="s">
        <v>332</v>
      </c>
      <c r="C45" s="21" t="s">
        <v>34</v>
      </c>
      <c r="D45" s="112">
        <f>IF(SUMIF('Grundlage Swiss DRG KVG'!D:D,B45,'Grundlage Swiss DRG KVG'!I:I)&gt;0,SUMIF('Grundlage Swiss DRG KVG'!D:D,B45,'Grundlage Swiss DRG KVG'!I:I),"")</f>
        <v>308.71699999999998</v>
      </c>
      <c r="E45" s="112">
        <f>IF(SUMIF('Grundlage Swiss DRG KVG'!D:D,B45,'Grundlage Swiss DRG KVG'!J:J)&gt;0,SUMIF('Grundlage Swiss DRG KVG'!D:D,B45,'Grundlage Swiss DRG KVG'!J:J),"")</f>
        <v>464</v>
      </c>
      <c r="F45" s="130">
        <f>IF(SUMIF('Grundlage Swiss DRG ohne Anlage'!D:D,B45,'Grundlage Swiss DRG ohne Anlage'!J:J)&gt;0,SUMIF('Grundlage Swiss DRG ohne Anlage'!D:D,B45,'Grundlage Swiss DRG ohne Anlage'!J:J),"")</f>
        <v>9374.3082778816006</v>
      </c>
      <c r="G45" s="130">
        <f>IF(SUMIF('Grundlage Swiss DRG KVG'!D:D,B45,'Grundlage Swiss DRG KVG'!K:K)&gt;0,SUMIF('Grundlage Swiss DRG KVG'!D:D,B45,'Grundlage Swiss DRG KVG'!K:K),"")</f>
        <v>10497.171612262</v>
      </c>
      <c r="H45" s="130">
        <f>IF(SUMIF('Grundlage Swiss DRG KVG'!D:D,B45,'Grundlage Swiss DRG KVG'!L:L)&gt;0,SUMIF('Grundlage Swiss DRG KVG'!D:D,B45,'Grundlage Swiss DRG KVG'!L:L),"")</f>
        <v>10422.196797140001</v>
      </c>
    </row>
    <row r="46" spans="1:8" x14ac:dyDescent="0.2">
      <c r="A46" s="20" t="s">
        <v>76</v>
      </c>
      <c r="B46" s="21" t="s">
        <v>77</v>
      </c>
      <c r="C46" s="21" t="s">
        <v>70</v>
      </c>
      <c r="D46" s="112">
        <f>IF(SUMIF('Grundlage Swiss DRG KVG'!D:D,B46,'Grundlage Swiss DRG KVG'!I:I)&gt;0,SUMIF('Grundlage Swiss DRG KVG'!D:D,B46,'Grundlage Swiss DRG KVG'!I:I),"")</f>
        <v>4362.7439999999997</v>
      </c>
      <c r="E46" s="112">
        <f>IF(SUMIF('Grundlage Swiss DRG KVG'!D:D,B46,'Grundlage Swiss DRG KVG'!J:J)&gt;0,SUMIF('Grundlage Swiss DRG KVG'!D:D,B46,'Grundlage Swiss DRG KVG'!J:J),"")</f>
        <v>4731</v>
      </c>
      <c r="F46" s="130">
        <f>IF(SUMIF('Grundlage Swiss DRG ohne Anlage'!D:D,B46,'Grundlage Swiss DRG ohne Anlage'!J:J)&gt;0,SUMIF('Grundlage Swiss DRG ohne Anlage'!D:D,B46,'Grundlage Swiss DRG ohne Anlage'!J:J),"")</f>
        <v>9507.9215751710999</v>
      </c>
      <c r="G46" s="130">
        <f>IF(SUMIF('Grundlage Swiss DRG KVG'!D:D,B46,'Grundlage Swiss DRG KVG'!K:K)&gt;0,SUMIF('Grundlage Swiss DRG KVG'!D:D,B46,'Grundlage Swiss DRG KVG'!K:K),"")</f>
        <v>10462.548961731</v>
      </c>
      <c r="H46" s="130">
        <f>IF(SUMIF('Grundlage Swiss DRG KVG'!D:D,B46,'Grundlage Swiss DRG KVG'!L:L)&gt;0,SUMIF('Grundlage Swiss DRG KVG'!D:D,B46,'Grundlage Swiss DRG KVG'!L:L),"")</f>
        <v>9698.8544227209004</v>
      </c>
    </row>
    <row r="47" spans="1:8" x14ac:dyDescent="0.2">
      <c r="A47" s="20" t="s">
        <v>259</v>
      </c>
      <c r="B47" s="21" t="s">
        <v>260</v>
      </c>
      <c r="C47" s="22" t="s">
        <v>127</v>
      </c>
      <c r="D47" s="112">
        <f>IF(SUMIF('Grundlage Swiss DRG KVG'!D:D,B47,'Grundlage Swiss DRG KVG'!I:I)&gt;0,SUMIF('Grundlage Swiss DRG KVG'!D:D,B47,'Grundlage Swiss DRG KVG'!I:I),"")</f>
        <v>22306</v>
      </c>
      <c r="E47" s="112">
        <f>IF(SUMIF('Grundlage Swiss DRG KVG'!D:D,B47,'Grundlage Swiss DRG KVG'!J:J)&gt;0,SUMIF('Grundlage Swiss DRG KVG'!D:D,B47,'Grundlage Swiss DRG KVG'!J:J),"")</f>
        <v>24698</v>
      </c>
      <c r="F47" s="130">
        <f>IF(SUMIF('Grundlage Swiss DRG ohne Anlage'!D:D,B47,'Grundlage Swiss DRG ohne Anlage'!J:J)&gt;0,SUMIF('Grundlage Swiss DRG ohne Anlage'!D:D,B47,'Grundlage Swiss DRG ohne Anlage'!J:J),"")</f>
        <v>9570.7992548097009</v>
      </c>
      <c r="G47" s="130" t="str">
        <f>IF(SUMIF('Grundlage Swiss DRG KVG'!D:D,B47,'Grundlage Swiss DRG KVG'!K:K)&gt;0,SUMIF('Grundlage Swiss DRG KVG'!D:D,B47,'Grundlage Swiss DRG KVG'!K:K),"")</f>
        <v/>
      </c>
      <c r="H47" s="130">
        <f>IF(SUMIF('Grundlage Swiss DRG KVG'!D:D,B47,'Grundlage Swiss DRG KVG'!L:L)&gt;0,SUMIF('Grundlage Swiss DRG KVG'!D:D,B47,'Grundlage Swiss DRG KVG'!L:L),"")</f>
        <v>10450.192753085999</v>
      </c>
    </row>
    <row r="48" spans="1:8" x14ac:dyDescent="0.2">
      <c r="A48" s="20" t="s">
        <v>239</v>
      </c>
      <c r="B48" s="21" t="s">
        <v>240</v>
      </c>
      <c r="C48" s="21" t="s">
        <v>55</v>
      </c>
      <c r="D48" s="112">
        <f>IF(SUMIF('Grundlage Swiss DRG KVG'!D:D,B48,'Grundlage Swiss DRG KVG'!I:I)&gt;0,SUMIF('Grundlage Swiss DRG KVG'!D:D,B48,'Grundlage Swiss DRG KVG'!I:I),"")</f>
        <v>16253.61</v>
      </c>
      <c r="E48" s="112">
        <f>IF(SUMIF('Grundlage Swiss DRG KVG'!D:D,B48,'Grundlage Swiss DRG KVG'!J:J)&gt;0,SUMIF('Grundlage Swiss DRG KVG'!D:D,B48,'Grundlage Swiss DRG KVG'!J:J),"")</f>
        <v>16981</v>
      </c>
      <c r="F48" s="130">
        <f>IF(SUMIF('Grundlage Swiss DRG ohne Anlage'!D:D,B48,'Grundlage Swiss DRG ohne Anlage'!J:J)&gt;0,SUMIF('Grundlage Swiss DRG ohne Anlage'!D:D,B48,'Grundlage Swiss DRG ohne Anlage'!J:J),"")</f>
        <v>9782.6101476483</v>
      </c>
      <c r="G48" s="130">
        <f>IF(SUMIF('Grundlage Swiss DRG KVG'!D:D,B48,'Grundlage Swiss DRG KVG'!K:K)&gt;0,SUMIF('Grundlage Swiss DRG KVG'!D:D,B48,'Grundlage Swiss DRG KVG'!K:K),"")</f>
        <v>10599.227367821</v>
      </c>
      <c r="H48" s="130">
        <f>IF(SUMIF('Grundlage Swiss DRG KVG'!D:D,B48,'Grundlage Swiss DRG KVG'!L:L)&gt;0,SUMIF('Grundlage Swiss DRG KVG'!D:D,B48,'Grundlage Swiss DRG KVG'!L:L),"")</f>
        <v>10463.578476678</v>
      </c>
    </row>
    <row r="49" spans="1:8" x14ac:dyDescent="0.2">
      <c r="A49" s="20" t="s">
        <v>329</v>
      </c>
      <c r="B49" s="21" t="s">
        <v>329</v>
      </c>
      <c r="C49" s="21" t="s">
        <v>55</v>
      </c>
      <c r="D49" s="112">
        <f>IF(SUMIF('Grundlage Swiss DRG KVG'!D:D,B49,'Grundlage Swiss DRG KVG'!I:I)&gt;0,SUMIF('Grundlage Swiss DRG KVG'!D:D,B49,'Grundlage Swiss DRG KVG'!I:I),"")</f>
        <v>4324</v>
      </c>
      <c r="E49" s="112">
        <f>IF(SUMIF('Grundlage Swiss DRG KVG'!D:D,B49,'Grundlage Swiss DRG KVG'!J:J)&gt;0,SUMIF('Grundlage Swiss DRG KVG'!D:D,B49,'Grundlage Swiss DRG KVG'!J:J),"")</f>
        <v>5231</v>
      </c>
      <c r="F49" s="130">
        <f>IF(SUMIF('Grundlage Swiss DRG ohne Anlage'!D:D,B49,'Grundlage Swiss DRG ohne Anlage'!J:J)&gt;0,SUMIF('Grundlage Swiss DRG ohne Anlage'!D:D,B49,'Grundlage Swiss DRG ohne Anlage'!J:J),"")</f>
        <v>9619.8388577129008</v>
      </c>
      <c r="G49" s="130">
        <f>IF(SUMIF('Grundlage Swiss DRG KVG'!D:D,B49,'Grundlage Swiss DRG KVG'!K:K)&gt;0,SUMIF('Grundlage Swiss DRG KVG'!D:D,B49,'Grundlage Swiss DRG KVG'!K:K),"")</f>
        <v>10615.618922468</v>
      </c>
      <c r="H49" s="130">
        <f>IF(SUMIF('Grundlage Swiss DRG KVG'!D:D,B49,'Grundlage Swiss DRG KVG'!L:L)&gt;0,SUMIF('Grundlage Swiss DRG KVG'!D:D,B49,'Grundlage Swiss DRG KVG'!L:L),"")</f>
        <v>10506.695262769001</v>
      </c>
    </row>
    <row r="50" spans="1:8" x14ac:dyDescent="0.2">
      <c r="A50" s="20" t="s">
        <v>278</v>
      </c>
      <c r="B50" s="21" t="s">
        <v>279</v>
      </c>
      <c r="C50" s="21" t="s">
        <v>70</v>
      </c>
      <c r="D50" s="112">
        <f>IF(SUMIF('Grundlage Swiss DRG KVG'!D:D,B50,'Grundlage Swiss DRG KVG'!I:I)&gt;0,SUMIF('Grundlage Swiss DRG KVG'!D:D,B50,'Grundlage Swiss DRG KVG'!I:I),"")</f>
        <v>5729.23</v>
      </c>
      <c r="E50" s="112">
        <f>IF(SUMIF('Grundlage Swiss DRG KVG'!D:D,B50,'Grundlage Swiss DRG KVG'!J:J)&gt;0,SUMIF('Grundlage Swiss DRG KVG'!D:D,B50,'Grundlage Swiss DRG KVG'!J:J),"")</f>
        <v>2834</v>
      </c>
      <c r="F50" s="130">
        <f>IF(SUMIF('Grundlage Swiss DRG ohne Anlage'!D:D,B50,'Grundlage Swiss DRG ohne Anlage'!J:J)&gt;0,SUMIF('Grundlage Swiss DRG ohne Anlage'!D:D,B50,'Grundlage Swiss DRG ohne Anlage'!J:J),"")</f>
        <v>9626.3495741735005</v>
      </c>
      <c r="G50" s="130" t="str">
        <f>IF(SUMIF('Grundlage Swiss DRG KVG'!D:D,B50,'Grundlage Swiss DRG KVG'!K:K)&gt;0,SUMIF('Grundlage Swiss DRG KVG'!D:D,B50,'Grundlage Swiss DRG KVG'!K:K),"")</f>
        <v/>
      </c>
      <c r="H50" s="130">
        <f>IF(SUMIF('Grundlage Swiss DRG KVG'!D:D,B50,'Grundlage Swiss DRG KVG'!L:L)&gt;0,SUMIF('Grundlage Swiss DRG KVG'!D:D,B50,'Grundlage Swiss DRG KVG'!L:L),"")</f>
        <v>10878.260123806</v>
      </c>
    </row>
    <row r="51" spans="1:8" x14ac:dyDescent="0.2">
      <c r="A51" s="20" t="s">
        <v>242</v>
      </c>
      <c r="B51" s="21" t="s">
        <v>243</v>
      </c>
      <c r="C51" s="21" t="s">
        <v>244</v>
      </c>
      <c r="D51" s="112">
        <f>IF(SUMIF('Grundlage Swiss DRG KVG'!D:D,B51,'Grundlage Swiss DRG KVG'!I:I)&gt;0,SUMIF('Grundlage Swiss DRG KVG'!D:D,B51,'Grundlage Swiss DRG KVG'!I:I),"")</f>
        <v>23025</v>
      </c>
      <c r="E51" s="112">
        <f>IF(SUMIF('Grundlage Swiss DRG KVG'!D:D,B51,'Grundlage Swiss DRG KVG'!J:J)&gt;0,SUMIF('Grundlage Swiss DRG KVG'!D:D,B51,'Grundlage Swiss DRG KVG'!J:J),"")</f>
        <v>23572</v>
      </c>
      <c r="F51" s="130">
        <f>IF(SUMIF('Grundlage Swiss DRG ohne Anlage'!D:D,B51,'Grundlage Swiss DRG ohne Anlage'!J:J)&gt;0,SUMIF('Grundlage Swiss DRG ohne Anlage'!D:D,B51,'Grundlage Swiss DRG ohne Anlage'!J:J),"")</f>
        <v>9945.3624986365994</v>
      </c>
      <c r="G51" s="130">
        <f>IF(SUMIF('Grundlage Swiss DRG KVG'!D:D,B51,'Grundlage Swiss DRG KVG'!K:K)&gt;0,SUMIF('Grundlage Swiss DRG KVG'!D:D,B51,'Grundlage Swiss DRG KVG'!K:K),"")</f>
        <v>10679.957069755001</v>
      </c>
      <c r="H51" s="130">
        <f>IF(SUMIF('Grundlage Swiss DRG KVG'!D:D,B51,'Grundlage Swiss DRG KVG'!L:L)&gt;0,SUMIF('Grundlage Swiss DRG KVG'!D:D,B51,'Grundlage Swiss DRG KVG'!L:L),"")</f>
        <v>10669.099306454</v>
      </c>
    </row>
    <row r="52" spans="1:8" x14ac:dyDescent="0.2">
      <c r="A52" s="20" t="s">
        <v>290</v>
      </c>
      <c r="B52" s="21" t="s">
        <v>291</v>
      </c>
      <c r="C52" s="21" t="s">
        <v>16</v>
      </c>
      <c r="D52" s="112">
        <f>IF(SUMIF('Grundlage Swiss DRG KVG'!D:D,B52,'Grundlage Swiss DRG KVG'!I:I)&gt;0,SUMIF('Grundlage Swiss DRG KVG'!D:D,B52,'Grundlage Swiss DRG KVG'!I:I),"")</f>
        <v>42373.058999998997</v>
      </c>
      <c r="E52" s="112">
        <f>IF(SUMIF('Grundlage Swiss DRG KVG'!D:D,B52,'Grundlage Swiss DRG KVG'!J:J)&gt;0,SUMIF('Grundlage Swiss DRG KVG'!D:D,B52,'Grundlage Swiss DRG KVG'!J:J),"")</f>
        <v>31302</v>
      </c>
      <c r="F52" s="130">
        <f>IF(SUMIF('Grundlage Swiss DRG ohne Anlage'!D:D,B52,'Grundlage Swiss DRG ohne Anlage'!J:J)&gt;0,SUMIF('Grundlage Swiss DRG ohne Anlage'!D:D,B52,'Grundlage Swiss DRG ohne Anlage'!J:J),"")</f>
        <v>10106.144413454</v>
      </c>
      <c r="G52" s="130">
        <f>IF(SUMIF('Grundlage Swiss DRG KVG'!D:D,B52,'Grundlage Swiss DRG KVG'!K:K)&gt;0,SUMIF('Grundlage Swiss DRG KVG'!D:D,B52,'Grundlage Swiss DRG KVG'!K:K),"")</f>
        <v>11140.516891515001</v>
      </c>
      <c r="H52" s="130">
        <f>IF(SUMIF('Grundlage Swiss DRG KVG'!D:D,B52,'Grundlage Swiss DRG KVG'!L:L)&gt;0,SUMIF('Grundlage Swiss DRG KVG'!D:D,B52,'Grundlage Swiss DRG KVG'!L:L),"")</f>
        <v>10671.638923250001</v>
      </c>
    </row>
    <row r="53" spans="1:8" x14ac:dyDescent="0.2">
      <c r="A53" s="20" t="s">
        <v>769</v>
      </c>
      <c r="B53" s="21" t="s">
        <v>58</v>
      </c>
      <c r="C53" s="21" t="s">
        <v>21</v>
      </c>
      <c r="D53" s="112">
        <f>IF(SUMIF('Grundlage Swiss DRG KVG'!D:D,B53,'Grundlage Swiss DRG KVG'!I:I)&gt;0,SUMIF('Grundlage Swiss DRG KVG'!D:D,B53,'Grundlage Swiss DRG KVG'!I:I),"")</f>
        <v>5528.4970000000003</v>
      </c>
      <c r="E53" s="112">
        <f>IF(SUMIF('Grundlage Swiss DRG KVG'!D:D,B53,'Grundlage Swiss DRG KVG'!J:J)&gt;0,SUMIF('Grundlage Swiss DRG KVG'!D:D,B53,'Grundlage Swiss DRG KVG'!J:J),"")</f>
        <v>6751</v>
      </c>
      <c r="F53" s="130">
        <f>IF(SUMIF('Grundlage Swiss DRG ohne Anlage'!D:D,B53,'Grundlage Swiss DRG ohne Anlage'!J:J)&gt;0,SUMIF('Grundlage Swiss DRG ohne Anlage'!D:D,B53,'Grundlage Swiss DRG ohne Anlage'!J:J),"")</f>
        <v>9672.3186640726999</v>
      </c>
      <c r="G53" s="130">
        <f>IF(SUMIF('Grundlage Swiss DRG KVG'!D:D,B53,'Grundlage Swiss DRG KVG'!K:K)&gt;0,SUMIF('Grundlage Swiss DRG KVG'!D:D,B53,'Grundlage Swiss DRG KVG'!K:K),"")</f>
        <v>10723.814938738</v>
      </c>
      <c r="H53" s="130">
        <f>IF(SUMIF('Grundlage Swiss DRG KVG'!D:D,B53,'Grundlage Swiss DRG KVG'!L:L)&gt;0,SUMIF('Grundlage Swiss DRG KVG'!D:D,B53,'Grundlage Swiss DRG KVG'!L:L),"")</f>
        <v>10696.549842999</v>
      </c>
    </row>
    <row r="54" spans="1:8" x14ac:dyDescent="0.2">
      <c r="A54" s="20" t="s">
        <v>116</v>
      </c>
      <c r="B54" s="21" t="s">
        <v>117</v>
      </c>
      <c r="C54" s="21" t="s">
        <v>66</v>
      </c>
      <c r="D54" s="112" t="str">
        <f>IF(SUMIF('Grundlage Swiss DRG KVG'!D:D,B54,'Grundlage Swiss DRG KVG'!I:I)&gt;0,SUMIF('Grundlage Swiss DRG KVG'!D:D,B54,'Grundlage Swiss DRG KVG'!I:I),"")</f>
        <v/>
      </c>
      <c r="E54" s="112" t="str">
        <f>IF(SUMIF('Grundlage Swiss DRG KVG'!D:D,B54,'Grundlage Swiss DRG KVG'!J:J)&gt;0,SUMIF('Grundlage Swiss DRG KVG'!D:D,B54,'Grundlage Swiss DRG KVG'!J:J),"")</f>
        <v/>
      </c>
      <c r="F54" s="130">
        <f>IF(SUMIF('Grundlage Swiss DRG ohne Anlage'!D:D,B54,'Grundlage Swiss DRG ohne Anlage'!J:J)&gt;0,SUMIF('Grundlage Swiss DRG ohne Anlage'!D:D,B54,'Grundlage Swiss DRG ohne Anlage'!J:J),"")</f>
        <v>10127.473538054001</v>
      </c>
      <c r="G54" s="130" t="str">
        <f>IF(SUMIF('Grundlage Swiss DRG KVG'!D:D,B54,'Grundlage Swiss DRG KVG'!K:K)&gt;0,SUMIF('Grundlage Swiss DRG KVG'!D:D,B54,'Grundlage Swiss DRG KVG'!K:K),"")</f>
        <v/>
      </c>
      <c r="H54" s="130" t="str">
        <f>IF(SUMIF('Grundlage Swiss DRG KVG'!D:D,B54,'Grundlage Swiss DRG KVG'!L:L)&gt;0,SUMIF('Grundlage Swiss DRG KVG'!D:D,B54,'Grundlage Swiss DRG KVG'!L:L),"")</f>
        <v/>
      </c>
    </row>
    <row r="55" spans="1:8" x14ac:dyDescent="0.2">
      <c r="A55" s="21" t="s">
        <v>143</v>
      </c>
      <c r="B55" s="21" t="s">
        <v>144</v>
      </c>
      <c r="C55" s="21" t="s">
        <v>145</v>
      </c>
      <c r="D55" s="112" t="str">
        <f>IF(SUMIF('Grundlage Swiss DRG KVG'!D:D,B55,'Grundlage Swiss DRG KVG'!I:I)&gt;0,SUMIF('Grundlage Swiss DRG KVG'!D:D,B55,'Grundlage Swiss DRG KVG'!I:I),"")</f>
        <v/>
      </c>
      <c r="E55" s="112" t="str">
        <f>IF(SUMIF('Grundlage Swiss DRG KVG'!D:D,B55,'Grundlage Swiss DRG KVG'!J:J)&gt;0,SUMIF('Grundlage Swiss DRG KVG'!D:D,B55,'Grundlage Swiss DRG KVG'!J:J),"")</f>
        <v/>
      </c>
      <c r="F55" s="130">
        <f>IF(SUMIF('Grundlage Swiss DRG ohne Anlage'!D:D,B55,'Grundlage Swiss DRG ohne Anlage'!J:J)&gt;0,SUMIF('Grundlage Swiss DRG ohne Anlage'!D:D,B55,'Grundlage Swiss DRG ohne Anlage'!J:J),"")</f>
        <v>9614.3517400004002</v>
      </c>
      <c r="G55" s="130" t="str">
        <f>IF(SUMIF('Grundlage Swiss DRG KVG'!D:D,B55,'Grundlage Swiss DRG KVG'!K:K)&gt;0,SUMIF('Grundlage Swiss DRG KVG'!D:D,B55,'Grundlage Swiss DRG KVG'!K:K),"")</f>
        <v/>
      </c>
      <c r="H55" s="130" t="str">
        <f>IF(SUMIF('Grundlage Swiss DRG KVG'!D:D,B55,'Grundlage Swiss DRG KVG'!L:L)&gt;0,SUMIF('Grundlage Swiss DRG KVG'!D:D,B55,'Grundlage Swiss DRG KVG'!L:L),"")</f>
        <v/>
      </c>
    </row>
    <row r="56" spans="1:8" x14ac:dyDescent="0.2">
      <c r="A56" s="20" t="s">
        <v>101</v>
      </c>
      <c r="B56" s="21" t="s">
        <v>102</v>
      </c>
      <c r="C56" s="21" t="s">
        <v>55</v>
      </c>
      <c r="D56" s="112">
        <f>IF(SUMIF('Grundlage Swiss DRG KVG'!D:D,B56,'Grundlage Swiss DRG KVG'!I:I)&gt;0,SUMIF('Grundlage Swiss DRG KVG'!D:D,B56,'Grundlage Swiss DRG KVG'!I:I),"")</f>
        <v>6936.8130000000001</v>
      </c>
      <c r="E56" s="112">
        <f>IF(SUMIF('Grundlage Swiss DRG KVG'!D:D,B56,'Grundlage Swiss DRG KVG'!J:J)&gt;0,SUMIF('Grundlage Swiss DRG KVG'!D:D,B56,'Grundlage Swiss DRG KVG'!J:J),"")</f>
        <v>7615</v>
      </c>
      <c r="F56" s="130">
        <f>IF(SUMIF('Grundlage Swiss DRG ohne Anlage'!D:D,B56,'Grundlage Swiss DRG ohne Anlage'!J:J)&gt;0,SUMIF('Grundlage Swiss DRG ohne Anlage'!D:D,B56,'Grundlage Swiss DRG ohne Anlage'!J:J),"")</f>
        <v>9993.8129849799006</v>
      </c>
      <c r="G56" s="130">
        <f>IF(SUMIF('Grundlage Swiss DRG KVG'!D:D,B56,'Grundlage Swiss DRG KVG'!K:K)&gt;0,SUMIF('Grundlage Swiss DRG KVG'!D:D,B56,'Grundlage Swiss DRG KVG'!K:K),"")</f>
        <v>9850.0092310950004</v>
      </c>
      <c r="H56" s="130">
        <f>IF(SUMIF('Grundlage Swiss DRG KVG'!D:D,B56,'Grundlage Swiss DRG KVG'!L:L)&gt;0,SUMIF('Grundlage Swiss DRG KVG'!D:D,B56,'Grundlage Swiss DRG KVG'!L:L),"")</f>
        <v>9429.6277100708994</v>
      </c>
    </row>
    <row r="57" spans="1:8" x14ac:dyDescent="0.2">
      <c r="A57" s="20" t="s">
        <v>50</v>
      </c>
      <c r="B57" s="21" t="s">
        <v>51</v>
      </c>
      <c r="C57" s="21" t="s">
        <v>26</v>
      </c>
      <c r="D57" s="112">
        <f>IF(SUMIF('Grundlage Swiss DRG KVG'!D:D,B57,'Grundlage Swiss DRG KVG'!I:I)&gt;0,SUMIF('Grundlage Swiss DRG KVG'!D:D,B57,'Grundlage Swiss DRG KVG'!I:I),"")</f>
        <v>27953</v>
      </c>
      <c r="E57" s="112">
        <f>IF(SUMIF('Grundlage Swiss DRG KVG'!D:D,B57,'Grundlage Swiss DRG KVG'!J:J)&gt;0,SUMIF('Grundlage Swiss DRG KVG'!D:D,B57,'Grundlage Swiss DRG KVG'!J:J),"")</f>
        <v>24624</v>
      </c>
      <c r="F57" s="130">
        <f>IF(SUMIF('Grundlage Swiss DRG ohne Anlage'!D:D,B57,'Grundlage Swiss DRG ohne Anlage'!J:J)&gt;0,SUMIF('Grundlage Swiss DRG ohne Anlage'!D:D,B57,'Grundlage Swiss DRG ohne Anlage'!J:J),"")</f>
        <v>10298.221270417</v>
      </c>
      <c r="G57" s="130">
        <f>IF(SUMIF('Grundlage Swiss DRG KVG'!D:D,B57,'Grundlage Swiss DRG KVG'!K:K)&gt;0,SUMIF('Grundlage Swiss DRG KVG'!D:D,B57,'Grundlage Swiss DRG KVG'!K:K),"")</f>
        <v>11461.466132764001</v>
      </c>
      <c r="H57" s="130">
        <f>IF(SUMIF('Grundlage Swiss DRG KVG'!D:D,B57,'Grundlage Swiss DRG KVG'!L:L)&gt;0,SUMIF('Grundlage Swiss DRG KVG'!D:D,B57,'Grundlage Swiss DRG KVG'!L:L),"")</f>
        <v>10781.883216476001</v>
      </c>
    </row>
    <row r="58" spans="1:8" x14ac:dyDescent="0.2">
      <c r="A58" s="20" t="s">
        <v>293</v>
      </c>
      <c r="B58" s="21" t="s">
        <v>294</v>
      </c>
      <c r="C58" s="21" t="s">
        <v>70</v>
      </c>
      <c r="D58" s="112">
        <f>IF(SUMIF('Grundlage Swiss DRG KVG'!D:D,B58,'Grundlage Swiss DRG KVG'!I:I)&gt;0,SUMIF('Grundlage Swiss DRG KVG'!D:D,B58,'Grundlage Swiss DRG KVG'!I:I),"")</f>
        <v>38660</v>
      </c>
      <c r="E58" s="112">
        <f>IF(SUMIF('Grundlage Swiss DRG KVG'!D:D,B58,'Grundlage Swiss DRG KVG'!J:J)&gt;0,SUMIF('Grundlage Swiss DRG KVG'!D:D,B58,'Grundlage Swiss DRG KVG'!J:J),"")</f>
        <v>32037</v>
      </c>
      <c r="F58" s="130">
        <f>IF(SUMIF('Grundlage Swiss DRG ohne Anlage'!D:D,B58,'Grundlage Swiss DRG ohne Anlage'!J:J)&gt;0,SUMIF('Grundlage Swiss DRG ohne Anlage'!D:D,B58,'Grundlage Swiss DRG ohne Anlage'!J:J),"")</f>
        <v>10108.747370003999</v>
      </c>
      <c r="G58" s="130">
        <f>IF(SUMIF('Grundlage Swiss DRG KVG'!D:D,B58,'Grundlage Swiss DRG KVG'!K:K)&gt;0,SUMIF('Grundlage Swiss DRG KVG'!D:D,B58,'Grundlage Swiss DRG KVG'!K:K),"")</f>
        <v>11475.159923429999</v>
      </c>
      <c r="H58" s="130" t="str">
        <f>IF(SUMIF('Grundlage Swiss DRG KVG'!D:D,B58,'Grundlage Swiss DRG KVG'!L:L)&gt;0,SUMIF('Grundlage Swiss DRG KVG'!D:D,B58,'Grundlage Swiss DRG KVG'!L:L),"")</f>
        <v/>
      </c>
    </row>
    <row r="59" spans="1:8" x14ac:dyDescent="0.2">
      <c r="A59" s="20" t="s">
        <v>164</v>
      </c>
      <c r="B59" s="21" t="s">
        <v>165</v>
      </c>
      <c r="C59" s="21" t="s">
        <v>95</v>
      </c>
      <c r="D59" s="112">
        <f>IF(SUMIF('Grundlage Swiss DRG KVG'!D:D,B59,'Grundlage Swiss DRG KVG'!I:I)&gt;0,SUMIF('Grundlage Swiss DRG KVG'!D:D,B59,'Grundlage Swiss DRG KVG'!I:I),"")</f>
        <v>4197.174</v>
      </c>
      <c r="E59" s="112">
        <f>IF(SUMIF('Grundlage Swiss DRG KVG'!D:D,B59,'Grundlage Swiss DRG KVG'!J:J)&gt;0,SUMIF('Grundlage Swiss DRG KVG'!D:D,B59,'Grundlage Swiss DRG KVG'!J:J),"")</f>
        <v>4965</v>
      </c>
      <c r="F59" s="130">
        <f>IF(SUMIF('Grundlage Swiss DRG ohne Anlage'!D:D,B59,'Grundlage Swiss DRG ohne Anlage'!J:J)&gt;0,SUMIF('Grundlage Swiss DRG ohne Anlage'!D:D,B59,'Grundlage Swiss DRG ohne Anlage'!J:J),"")</f>
        <v>11041.436861773</v>
      </c>
      <c r="G59" s="130">
        <f>IF(SUMIF('Grundlage Swiss DRG KVG'!D:D,B59,'Grundlage Swiss DRG KVG'!K:K)&gt;0,SUMIF('Grundlage Swiss DRG KVG'!D:D,B59,'Grundlage Swiss DRG KVG'!K:K),"")</f>
        <v>10976.173857876</v>
      </c>
      <c r="H59" s="130">
        <f>IF(SUMIF('Grundlage Swiss DRG KVG'!D:D,B59,'Grundlage Swiss DRG KVG'!L:L)&gt;0,SUMIF('Grundlage Swiss DRG KVG'!D:D,B59,'Grundlage Swiss DRG KVG'!L:L),"")</f>
        <v>10816.340360384</v>
      </c>
    </row>
    <row r="60" spans="1:8" x14ac:dyDescent="0.2">
      <c r="A60" s="20" t="s">
        <v>154</v>
      </c>
      <c r="B60" s="21" t="s">
        <v>155</v>
      </c>
      <c r="C60" s="21" t="s">
        <v>156</v>
      </c>
      <c r="D60" s="112">
        <f>IF(SUMIF('Grundlage Swiss DRG KVG'!D:D,B60,'Grundlage Swiss DRG KVG'!I:I)&gt;0,SUMIF('Grundlage Swiss DRG KVG'!D:D,B60,'Grundlage Swiss DRG KVG'!I:I),"")</f>
        <v>23322</v>
      </c>
      <c r="E60" s="112">
        <f>IF(SUMIF('Grundlage Swiss DRG KVG'!D:D,B60,'Grundlage Swiss DRG KVG'!J:J)&gt;0,SUMIF('Grundlage Swiss DRG KVG'!D:D,B60,'Grundlage Swiss DRG KVG'!J:J),"")</f>
        <v>16490</v>
      </c>
      <c r="F60" s="130">
        <f>IF(SUMIF('Grundlage Swiss DRG ohne Anlage'!D:D,B60,'Grundlage Swiss DRG ohne Anlage'!J:J)&gt;0,SUMIF('Grundlage Swiss DRG ohne Anlage'!D:D,B60,'Grundlage Swiss DRG ohne Anlage'!J:J),"")</f>
        <v>10037.984930938999</v>
      </c>
      <c r="G60" s="130">
        <f>IF(SUMIF('Grundlage Swiss DRG KVG'!D:D,B60,'Grundlage Swiss DRG KVG'!K:K)&gt;0,SUMIF('Grundlage Swiss DRG KVG'!D:D,B60,'Grundlage Swiss DRG KVG'!K:K),"")</f>
        <v>10610.177556647999</v>
      </c>
      <c r="H60" s="130">
        <f>IF(SUMIF('Grundlage Swiss DRG KVG'!D:D,B60,'Grundlage Swiss DRG KVG'!L:L)&gt;0,SUMIF('Grundlage Swiss DRG KVG'!D:D,B60,'Grundlage Swiss DRG KVG'!L:L),"")</f>
        <v>10429.729267479001</v>
      </c>
    </row>
    <row r="61" spans="1:8" x14ac:dyDescent="0.2">
      <c r="A61" s="20" t="s">
        <v>211</v>
      </c>
      <c r="B61" s="21" t="s">
        <v>212</v>
      </c>
      <c r="C61" s="21" t="s">
        <v>34</v>
      </c>
      <c r="D61" s="112">
        <f>IF(SUMIF('Grundlage Swiss DRG KVG'!D:D,B61,'Grundlage Swiss DRG KVG'!I:I)&gt;0,SUMIF('Grundlage Swiss DRG KVG'!D:D,B61,'Grundlage Swiss DRG KVG'!I:I),"")</f>
        <v>7973.19</v>
      </c>
      <c r="E61" s="112">
        <f>IF(SUMIF('Grundlage Swiss DRG KVG'!D:D,B61,'Grundlage Swiss DRG KVG'!J:J)&gt;0,SUMIF('Grundlage Swiss DRG KVG'!D:D,B61,'Grundlage Swiss DRG KVG'!J:J),"")</f>
        <v>9374</v>
      </c>
      <c r="F61" s="130">
        <f>IF(SUMIF('Grundlage Swiss DRG ohne Anlage'!D:D,B61,'Grundlage Swiss DRG ohne Anlage'!J:J)&gt;0,SUMIF('Grundlage Swiss DRG ohne Anlage'!D:D,B61,'Grundlage Swiss DRG ohne Anlage'!J:J),"")</f>
        <v>10315.284204297001</v>
      </c>
      <c r="G61" s="130" t="str">
        <f>IF(SUMIF('Grundlage Swiss DRG KVG'!D:D,B61,'Grundlage Swiss DRG KVG'!K:K)&gt;0,SUMIF('Grundlage Swiss DRG KVG'!D:D,B61,'Grundlage Swiss DRG KVG'!K:K),"")</f>
        <v/>
      </c>
      <c r="H61" s="130">
        <f>IF(SUMIF('Grundlage Swiss DRG KVG'!D:D,B61,'Grundlage Swiss DRG KVG'!L:L)&gt;0,SUMIF('Grundlage Swiss DRG KVG'!D:D,B61,'Grundlage Swiss DRG KVG'!L:L),"")</f>
        <v>10230.889610882001</v>
      </c>
    </row>
    <row r="62" spans="1:8" x14ac:dyDescent="0.2">
      <c r="A62" s="20" t="s">
        <v>764</v>
      </c>
      <c r="B62" s="21" t="s">
        <v>83</v>
      </c>
      <c r="C62" s="21" t="s">
        <v>84</v>
      </c>
      <c r="D62" s="112">
        <f>IF(SUMIF('Grundlage Swiss DRG KVG'!D:D,B62,'Grundlage Swiss DRG KVG'!I:I)&gt;0,SUMIF('Grundlage Swiss DRG KVG'!D:D,B62,'Grundlage Swiss DRG KVG'!I:I),"")</f>
        <v>5813.8</v>
      </c>
      <c r="E62" s="112">
        <f>IF(SUMIF('Grundlage Swiss DRG KVG'!D:D,B62,'Grundlage Swiss DRG KVG'!J:J)&gt;0,SUMIF('Grundlage Swiss DRG KVG'!D:D,B62,'Grundlage Swiss DRG KVG'!J:J),"")</f>
        <v>6979</v>
      </c>
      <c r="F62" s="130">
        <f>IF(SUMIF('Grundlage Swiss DRG ohne Anlage'!D:D,B62,'Grundlage Swiss DRG ohne Anlage'!J:J)&gt;0,SUMIF('Grundlage Swiss DRG ohne Anlage'!D:D,B62,'Grundlage Swiss DRG ohne Anlage'!J:J),"")</f>
        <v>10498.683747968</v>
      </c>
      <c r="G62" s="130">
        <f>IF(SUMIF('Grundlage Swiss DRG KVG'!D:D,B62,'Grundlage Swiss DRG KVG'!K:K)&gt;0,SUMIF('Grundlage Swiss DRG KVG'!D:D,B62,'Grundlage Swiss DRG KVG'!K:K),"")</f>
        <v>11544.296926956</v>
      </c>
      <c r="H62" s="130">
        <f>IF(SUMIF('Grundlage Swiss DRG KVG'!D:D,B62,'Grundlage Swiss DRG KVG'!L:L)&gt;0,SUMIF('Grundlage Swiss DRG KVG'!D:D,B62,'Grundlage Swiss DRG KVG'!L:L),"")</f>
        <v>11161.450441008999</v>
      </c>
    </row>
    <row r="63" spans="1:8" x14ac:dyDescent="0.2">
      <c r="A63" s="20" t="s">
        <v>344</v>
      </c>
      <c r="B63" s="21" t="s">
        <v>344</v>
      </c>
      <c r="C63" s="21" t="s">
        <v>70</v>
      </c>
      <c r="D63" s="112" t="str">
        <f>IF(SUMIF('Grundlage Swiss DRG KVG'!D:D,B63,'Grundlage Swiss DRG KVG'!I:I)&gt;0,SUMIF('Grundlage Swiss DRG KVG'!D:D,B63,'Grundlage Swiss DRG KVG'!I:I),"")</f>
        <v/>
      </c>
      <c r="E63" s="112" t="str">
        <f>IF(SUMIF('Grundlage Swiss DRG KVG'!D:D,B63,'Grundlage Swiss DRG KVG'!J:J)&gt;0,SUMIF('Grundlage Swiss DRG KVG'!D:D,B63,'Grundlage Swiss DRG KVG'!J:J),"")</f>
        <v/>
      </c>
      <c r="F63" s="130">
        <f>IF(SUMIF('Grundlage Swiss DRG ohne Anlage'!D:D,B63,'Grundlage Swiss DRG ohne Anlage'!J:J)&gt;0,SUMIF('Grundlage Swiss DRG ohne Anlage'!D:D,B63,'Grundlage Swiss DRG ohne Anlage'!J:J),"")</f>
        <v>10382.755417787999</v>
      </c>
      <c r="G63" s="130" t="str">
        <f>IF(SUMIF('Grundlage Swiss DRG KVG'!D:D,B63,'Grundlage Swiss DRG KVG'!K:K)&gt;0,SUMIF('Grundlage Swiss DRG KVG'!D:D,B63,'Grundlage Swiss DRG KVG'!K:K),"")</f>
        <v/>
      </c>
      <c r="H63" s="130" t="str">
        <f>IF(SUMIF('Grundlage Swiss DRG KVG'!D:D,B63,'Grundlage Swiss DRG KVG'!L:L)&gt;0,SUMIF('Grundlage Swiss DRG KVG'!D:D,B63,'Grundlage Swiss DRG KVG'!L:L),"")</f>
        <v/>
      </c>
    </row>
    <row r="64" spans="1:8" x14ac:dyDescent="0.2">
      <c r="A64" s="20" t="s">
        <v>19</v>
      </c>
      <c r="B64" s="21" t="s">
        <v>20</v>
      </c>
      <c r="C64" s="21" t="s">
        <v>21</v>
      </c>
      <c r="D64" s="112">
        <f>IF(SUMIF('Grundlage Swiss DRG KVG'!D:D,B64,'Grundlage Swiss DRG KVG'!I:I)&gt;0,SUMIF('Grundlage Swiss DRG KVG'!D:D,B64,'Grundlage Swiss DRG KVG'!I:I),"")</f>
        <v>1655</v>
      </c>
      <c r="E64" s="112">
        <f>IF(SUMIF('Grundlage Swiss DRG KVG'!D:D,B64,'Grundlage Swiss DRG KVG'!J:J)&gt;0,SUMIF('Grundlage Swiss DRG KVG'!D:D,B64,'Grundlage Swiss DRG KVG'!J:J),"")</f>
        <v>2255</v>
      </c>
      <c r="F64" s="130">
        <f>IF(SUMIF('Grundlage Swiss DRG ohne Anlage'!D:D,B64,'Grundlage Swiss DRG ohne Anlage'!J:J)&gt;0,SUMIF('Grundlage Swiss DRG ohne Anlage'!D:D,B64,'Grundlage Swiss DRG ohne Anlage'!J:J),"")</f>
        <v>10962.701557500999</v>
      </c>
      <c r="G64" s="130">
        <f>IF(SUMIF('Grundlage Swiss DRG KVG'!D:D,B64,'Grundlage Swiss DRG KVG'!K:K)&gt;0,SUMIF('Grundlage Swiss DRG KVG'!D:D,B64,'Grundlage Swiss DRG KVG'!K:K),"")</f>
        <v>12596.986198254999</v>
      </c>
      <c r="H64" s="130">
        <f>IF(SUMIF('Grundlage Swiss DRG KVG'!D:D,B64,'Grundlage Swiss DRG KVG'!L:L)&gt;0,SUMIF('Grundlage Swiss DRG KVG'!D:D,B64,'Grundlage Swiss DRG KVG'!L:L),"")</f>
        <v>11070.810615173001</v>
      </c>
    </row>
    <row r="65" spans="1:8" x14ac:dyDescent="0.2">
      <c r="A65" s="20" t="s">
        <v>108</v>
      </c>
      <c r="B65" s="21" t="s">
        <v>109</v>
      </c>
      <c r="C65" s="21" t="s">
        <v>110</v>
      </c>
      <c r="D65" s="112">
        <f>IF(SUMIF('Grundlage Swiss DRG KVG'!D:D,B65,'Grundlage Swiss DRG KVG'!I:I)&gt;0,SUMIF('Grundlage Swiss DRG KVG'!D:D,B65,'Grundlage Swiss DRG KVG'!I:I),"")</f>
        <v>16379.8</v>
      </c>
      <c r="E65" s="112">
        <f>IF(SUMIF('Grundlage Swiss DRG KVG'!D:D,B65,'Grundlage Swiss DRG KVG'!J:J)&gt;0,SUMIF('Grundlage Swiss DRG KVG'!D:D,B65,'Grundlage Swiss DRG KVG'!J:J),"")</f>
        <v>17762</v>
      </c>
      <c r="F65" s="130">
        <f>IF(SUMIF('Grundlage Swiss DRG ohne Anlage'!D:D,B65,'Grundlage Swiss DRG ohne Anlage'!J:J)&gt;0,SUMIF('Grundlage Swiss DRG ohne Anlage'!D:D,B65,'Grundlage Swiss DRG ohne Anlage'!J:J),"")</f>
        <v>10838.240240129</v>
      </c>
      <c r="G65" s="130">
        <f>IF(SUMIF('Grundlage Swiss DRG KVG'!D:D,B65,'Grundlage Swiss DRG KVG'!K:K)&gt;0,SUMIF('Grundlage Swiss DRG KVG'!D:D,B65,'Grundlage Swiss DRG KVG'!K:K),"")</f>
        <v>11135.169124890001</v>
      </c>
      <c r="H65" s="130">
        <f>IF(SUMIF('Grundlage Swiss DRG KVG'!D:D,B65,'Grundlage Swiss DRG KVG'!L:L)&gt;0,SUMIF('Grundlage Swiss DRG KVG'!D:D,B65,'Grundlage Swiss DRG KVG'!L:L),"")</f>
        <v>10254.643421279001</v>
      </c>
    </row>
    <row r="66" spans="1:8" x14ac:dyDescent="0.2">
      <c r="A66" s="20" t="s">
        <v>233</v>
      </c>
      <c r="B66" s="21" t="s">
        <v>234</v>
      </c>
      <c r="C66" s="21" t="s">
        <v>70</v>
      </c>
      <c r="D66" s="112">
        <f>IF(SUMIF('Grundlage Swiss DRG KVG'!D:D,B66,'Grundlage Swiss DRG KVG'!I:I)&gt;0,SUMIF('Grundlage Swiss DRG KVG'!D:D,B66,'Grundlage Swiss DRG KVG'!I:I),"")</f>
        <v>5622.0045</v>
      </c>
      <c r="E66" s="112">
        <f>IF(SUMIF('Grundlage Swiss DRG KVG'!D:D,B66,'Grundlage Swiss DRG KVG'!J:J)&gt;0,SUMIF('Grundlage Swiss DRG KVG'!D:D,B66,'Grundlage Swiss DRG KVG'!J:J),"")</f>
        <v>6733</v>
      </c>
      <c r="F66" s="130">
        <f>IF(SUMIF('Grundlage Swiss DRG ohne Anlage'!D:D,B66,'Grundlage Swiss DRG ohne Anlage'!J:J)&gt;0,SUMIF('Grundlage Swiss DRG ohne Anlage'!D:D,B66,'Grundlage Swiss DRG ohne Anlage'!J:J),"")</f>
        <v>10246.596925010999</v>
      </c>
      <c r="G66" s="130">
        <f>IF(SUMIF('Grundlage Swiss DRG KVG'!D:D,B66,'Grundlage Swiss DRG KVG'!K:K)&gt;0,SUMIF('Grundlage Swiss DRG KVG'!D:D,B66,'Grundlage Swiss DRG KVG'!K:K),"")</f>
        <v>12347.663546356</v>
      </c>
      <c r="H66" s="130">
        <f>IF(SUMIF('Grundlage Swiss DRG KVG'!D:D,B66,'Grundlage Swiss DRG KVG'!L:L)&gt;0,SUMIF('Grundlage Swiss DRG KVG'!D:D,B66,'Grundlage Swiss DRG KVG'!L:L),"")</f>
        <v>11784.260144272999</v>
      </c>
    </row>
    <row r="67" spans="1:8" x14ac:dyDescent="0.2">
      <c r="A67" s="20" t="s">
        <v>32</v>
      </c>
      <c r="B67" s="21" t="s">
        <v>33</v>
      </c>
      <c r="C67" s="21" t="s">
        <v>34</v>
      </c>
      <c r="D67" s="112">
        <f>IF(SUMIF('Grundlage Swiss DRG KVG'!D:D,B67,'Grundlage Swiss DRG KVG'!I:I)&gt;0,SUMIF('Grundlage Swiss DRG KVG'!D:D,B67,'Grundlage Swiss DRG KVG'!I:I),"")</f>
        <v>720.1671</v>
      </c>
      <c r="E67" s="112">
        <f>IF(SUMIF('Grundlage Swiss DRG KVG'!D:D,B67,'Grundlage Swiss DRG KVG'!J:J)&gt;0,SUMIF('Grundlage Swiss DRG KVG'!D:D,B67,'Grundlage Swiss DRG KVG'!J:J),"")</f>
        <v>933</v>
      </c>
      <c r="F67" s="130">
        <f>IF(SUMIF('Grundlage Swiss DRG ohne Anlage'!D:D,B67,'Grundlage Swiss DRG ohne Anlage'!J:J)&gt;0,SUMIF('Grundlage Swiss DRG ohne Anlage'!D:D,B67,'Grundlage Swiss DRG ohne Anlage'!J:J),"")</f>
        <v>10101.658093872</v>
      </c>
      <c r="G67" s="130">
        <f>IF(SUMIF('Grundlage Swiss DRG KVG'!D:D,B67,'Grundlage Swiss DRG KVG'!K:K)&gt;0,SUMIF('Grundlage Swiss DRG KVG'!D:D,B67,'Grundlage Swiss DRG KVG'!K:K),"")</f>
        <v>12422.279488546001</v>
      </c>
      <c r="H67" s="130">
        <f>IF(SUMIF('Grundlage Swiss DRG KVG'!D:D,B67,'Grundlage Swiss DRG KVG'!L:L)&gt;0,SUMIF('Grundlage Swiss DRG KVG'!D:D,B67,'Grundlage Swiss DRG KVG'!L:L),"")</f>
        <v>12010.601253131001</v>
      </c>
    </row>
    <row r="68" spans="1:8" x14ac:dyDescent="0.2">
      <c r="A68" s="20" t="s">
        <v>208</v>
      </c>
      <c r="B68" s="21" t="s">
        <v>209</v>
      </c>
      <c r="C68" s="21" t="s">
        <v>34</v>
      </c>
      <c r="D68" s="112">
        <f>IF(SUMIF('Grundlage Swiss DRG KVG'!D:D,B68,'Grundlage Swiss DRG KVG'!I:I)&gt;0,SUMIF('Grundlage Swiss DRG KVG'!D:D,B68,'Grundlage Swiss DRG KVG'!I:I),"")</f>
        <v>1265.4100000000001</v>
      </c>
      <c r="E68" s="112">
        <f>IF(SUMIF('Grundlage Swiss DRG KVG'!D:D,B68,'Grundlage Swiss DRG KVG'!J:J)&gt;0,SUMIF('Grundlage Swiss DRG KVG'!D:D,B68,'Grundlage Swiss DRG KVG'!J:J),"")</f>
        <v>1585</v>
      </c>
      <c r="F68" s="130">
        <f>IF(SUMIF('Grundlage Swiss DRG ohne Anlage'!D:D,B68,'Grundlage Swiss DRG ohne Anlage'!J:J)&gt;0,SUMIF('Grundlage Swiss DRG ohne Anlage'!D:D,B68,'Grundlage Swiss DRG ohne Anlage'!J:J),"")</f>
        <v>11032.152457100001</v>
      </c>
      <c r="G68" s="130">
        <f>IF(SUMIF('Grundlage Swiss DRG KVG'!D:D,B68,'Grundlage Swiss DRG KVG'!K:K)&gt;0,SUMIF('Grundlage Swiss DRG KVG'!D:D,B68,'Grundlage Swiss DRG KVG'!K:K),"")</f>
        <v>12736.494899470999</v>
      </c>
      <c r="H68" s="130">
        <f>IF(SUMIF('Grundlage Swiss DRG KVG'!D:D,B68,'Grundlage Swiss DRG KVG'!L:L)&gt;0,SUMIF('Grundlage Swiss DRG KVG'!D:D,B68,'Grundlage Swiss DRG KVG'!L:L),"")</f>
        <v>12189.947954212001</v>
      </c>
    </row>
    <row r="69" spans="1:8" x14ac:dyDescent="0.2">
      <c r="A69" s="20" t="s">
        <v>317</v>
      </c>
      <c r="B69" s="21" t="s">
        <v>317</v>
      </c>
      <c r="C69" s="21" t="s">
        <v>34</v>
      </c>
      <c r="D69" s="112">
        <f>IF(SUMIF('Grundlage Swiss DRG KVG'!D:D,B69,'Grundlage Swiss DRG KVG'!I:I)&gt;0,SUMIF('Grundlage Swiss DRG KVG'!D:D,B69,'Grundlage Swiss DRG KVG'!I:I),"")</f>
        <v>363.92649999999998</v>
      </c>
      <c r="E69" s="112">
        <f>IF(SUMIF('Grundlage Swiss DRG KVG'!D:D,B69,'Grundlage Swiss DRG KVG'!J:J)&gt;0,SUMIF('Grundlage Swiss DRG KVG'!D:D,B69,'Grundlage Swiss DRG KVG'!J:J),"")</f>
        <v>516</v>
      </c>
      <c r="F69" s="130">
        <f>IF(SUMIF('Grundlage Swiss DRG ohne Anlage'!D:D,B69,'Grundlage Swiss DRG ohne Anlage'!J:J)&gt;0,SUMIF('Grundlage Swiss DRG ohne Anlage'!D:D,B69,'Grundlage Swiss DRG ohne Anlage'!J:J),"")</f>
        <v>10471.586759439</v>
      </c>
      <c r="G69" s="130">
        <f>IF(SUMIF('Grundlage Swiss DRG KVG'!D:D,B69,'Grundlage Swiss DRG KVG'!K:K)&gt;0,SUMIF('Grundlage Swiss DRG KVG'!D:D,B69,'Grundlage Swiss DRG KVG'!K:K),"")</f>
        <v>12712.156400971</v>
      </c>
      <c r="H69" s="130">
        <f>IF(SUMIF('Grundlage Swiss DRG KVG'!D:D,B69,'Grundlage Swiss DRG KVG'!L:L)&gt;0,SUMIF('Grundlage Swiss DRG KVG'!D:D,B69,'Grundlage Swiss DRG KVG'!L:L),"")</f>
        <v>12255.452725916</v>
      </c>
    </row>
    <row r="70" spans="1:8" x14ac:dyDescent="0.2">
      <c r="A70" s="20" t="s">
        <v>214</v>
      </c>
      <c r="B70" s="21" t="s">
        <v>215</v>
      </c>
      <c r="C70" s="21" t="s">
        <v>34</v>
      </c>
      <c r="D70" s="112">
        <f>IF(SUMIF('Grundlage Swiss DRG KVG'!D:D,B70,'Grundlage Swiss DRG KVG'!I:I)&gt;0,SUMIF('Grundlage Swiss DRG KVG'!D:D,B70,'Grundlage Swiss DRG KVG'!I:I),"")</f>
        <v>7651.2695000000003</v>
      </c>
      <c r="E70" s="112">
        <f>IF(SUMIF('Grundlage Swiss DRG KVG'!D:D,B70,'Grundlage Swiss DRG KVG'!J:J)&gt;0,SUMIF('Grundlage Swiss DRG KVG'!D:D,B70,'Grundlage Swiss DRG KVG'!J:J),"")</f>
        <v>8846</v>
      </c>
      <c r="F70" s="130">
        <f>IF(SUMIF('Grundlage Swiss DRG ohne Anlage'!D:D,B70,'Grundlage Swiss DRG ohne Anlage'!J:J)&gt;0,SUMIF('Grundlage Swiss DRG ohne Anlage'!D:D,B70,'Grundlage Swiss DRG ohne Anlage'!J:J),"")</f>
        <v>11080.986474328</v>
      </c>
      <c r="G70" s="130">
        <f>IF(SUMIF('Grundlage Swiss DRG KVG'!D:D,B70,'Grundlage Swiss DRG KVG'!K:K)&gt;0,SUMIF('Grundlage Swiss DRG KVG'!D:D,B70,'Grundlage Swiss DRG KVG'!K:K),"")</f>
        <v>9825.5572696562995</v>
      </c>
      <c r="H70" s="130">
        <f>IF(SUMIF('Grundlage Swiss DRG KVG'!D:D,B70,'Grundlage Swiss DRG KVG'!L:L)&gt;0,SUMIF('Grundlage Swiss DRG KVG'!D:D,B70,'Grundlage Swiss DRG KVG'!L:L),"")</f>
        <v>9443.3851072458001</v>
      </c>
    </row>
    <row r="71" spans="1:8" x14ac:dyDescent="0.2">
      <c r="A71" s="20" t="s">
        <v>37</v>
      </c>
      <c r="B71" s="21" t="s">
        <v>38</v>
      </c>
      <c r="C71" s="21" t="s">
        <v>34</v>
      </c>
      <c r="D71" s="112">
        <f>IF(SUMIF('Grundlage Swiss DRG KVG'!D:D,B71,'Grundlage Swiss DRG KVG'!I:I)&gt;0,SUMIF('Grundlage Swiss DRG KVG'!D:D,B71,'Grundlage Swiss DRG KVG'!I:I),"")</f>
        <v>1359.16</v>
      </c>
      <c r="E71" s="112">
        <f>IF(SUMIF('Grundlage Swiss DRG KVG'!D:D,B71,'Grundlage Swiss DRG KVG'!J:J)&gt;0,SUMIF('Grundlage Swiss DRG KVG'!D:D,B71,'Grundlage Swiss DRG KVG'!J:J),"")</f>
        <v>1782</v>
      </c>
      <c r="F71" s="130">
        <f>IF(SUMIF('Grundlage Swiss DRG ohne Anlage'!D:D,B71,'Grundlage Swiss DRG ohne Anlage'!J:J)&gt;0,SUMIF('Grundlage Swiss DRG ohne Anlage'!D:D,B71,'Grundlage Swiss DRG ohne Anlage'!J:J),"")</f>
        <v>11409.146979281</v>
      </c>
      <c r="G71" s="130">
        <f>IF(SUMIF('Grundlage Swiss DRG KVG'!D:D,B71,'Grundlage Swiss DRG KVG'!K:K)&gt;0,SUMIF('Grundlage Swiss DRG KVG'!D:D,B71,'Grundlage Swiss DRG KVG'!K:K),"")</f>
        <v>12985.079172694999</v>
      </c>
      <c r="H71" s="130">
        <f>IF(SUMIF('Grundlage Swiss DRG KVG'!D:D,B71,'Grundlage Swiss DRG KVG'!L:L)&gt;0,SUMIF('Grundlage Swiss DRG KVG'!D:D,B71,'Grundlage Swiss DRG KVG'!L:L),"")</f>
        <v>12626.289184761001</v>
      </c>
    </row>
    <row r="72" spans="1:8" x14ac:dyDescent="0.2">
      <c r="A72" s="20" t="s">
        <v>791</v>
      </c>
      <c r="B72" s="21" t="s">
        <v>87</v>
      </c>
      <c r="C72" s="21" t="s">
        <v>88</v>
      </c>
      <c r="D72" s="112">
        <v>15184</v>
      </c>
      <c r="E72" s="112">
        <v>13391</v>
      </c>
      <c r="F72" s="130">
        <v>11539</v>
      </c>
      <c r="G72" s="130"/>
      <c r="H72" s="130">
        <v>12637</v>
      </c>
    </row>
    <row r="73" spans="1:8" x14ac:dyDescent="0.2">
      <c r="A73" s="20" t="s">
        <v>763</v>
      </c>
      <c r="B73" s="21" t="s">
        <v>73</v>
      </c>
      <c r="C73" s="21" t="s">
        <v>74</v>
      </c>
      <c r="D73" s="112">
        <f>IF(SUMIF('Grundlage Swiss DRG KVG'!D:D,B73,'Grundlage Swiss DRG KVG'!I:I)&gt;0,SUMIF('Grundlage Swiss DRG KVG'!D:D,B73,'Grundlage Swiss DRG KVG'!I:I),"")</f>
        <v>17856.163</v>
      </c>
      <c r="E73" s="112">
        <f>IF(SUMIF('Grundlage Swiss DRG KVG'!D:D,B73,'Grundlage Swiss DRG KVG'!J:J)&gt;0,SUMIF('Grundlage Swiss DRG KVG'!D:D,B73,'Grundlage Swiss DRG KVG'!J:J),"")</f>
        <v>16597</v>
      </c>
      <c r="F73" s="130">
        <f>IF(SUMIF('Grundlage Swiss DRG ohne Anlage'!D:D,B73,'Grundlage Swiss DRG ohne Anlage'!J:J)&gt;0,SUMIF('Grundlage Swiss DRG ohne Anlage'!D:D,B73,'Grundlage Swiss DRG ohne Anlage'!J:J),"")</f>
        <v>11989.362162001</v>
      </c>
      <c r="G73" s="130" t="str">
        <f>IF(SUMIF('Grundlage Swiss DRG KVG'!D:D,B73,'Grundlage Swiss DRG KVG'!K:K)&gt;0,SUMIF('Grundlage Swiss DRG KVG'!D:D,B73,'Grundlage Swiss DRG KVG'!K:K),"")</f>
        <v/>
      </c>
      <c r="H73" s="130">
        <f>IF(SUMIF('Grundlage Swiss DRG KVG'!D:D,B73,'Grundlage Swiss DRG KVG'!L:L)&gt;0,SUMIF('Grundlage Swiss DRG KVG'!D:D,B73,'Grundlage Swiss DRG KVG'!L:L),"")</f>
        <v>12663.484078899</v>
      </c>
    </row>
    <row r="74" spans="1:8" x14ac:dyDescent="0.2">
      <c r="A74" s="20" t="s">
        <v>249</v>
      </c>
      <c r="B74" s="21" t="s">
        <v>250</v>
      </c>
      <c r="C74" s="21" t="s">
        <v>169</v>
      </c>
      <c r="D74" s="112">
        <f>IF(SUMIF('Grundlage Swiss DRG KVG'!D:D,B74,'Grundlage Swiss DRG KVG'!I:I)&gt;0,SUMIF('Grundlage Swiss DRG KVG'!D:D,B74,'Grundlage Swiss DRG KVG'!I:I),"")</f>
        <v>48419.294999997997</v>
      </c>
      <c r="E74" s="112">
        <f>IF(SUMIF('Grundlage Swiss DRG KVG'!D:D,B74,'Grundlage Swiss DRG KVG'!J:J)&gt;0,SUMIF('Grundlage Swiss DRG KVG'!D:D,B74,'Grundlage Swiss DRG KVG'!J:J),"")</f>
        <v>34100</v>
      </c>
      <c r="F74" s="130">
        <f>IF(SUMIF('Grundlage Swiss DRG ohne Anlage'!D:D,B74,'Grundlage Swiss DRG ohne Anlage'!J:J)&gt;0,SUMIF('Grundlage Swiss DRG ohne Anlage'!D:D,B74,'Grundlage Swiss DRG ohne Anlage'!J:J),"")</f>
        <v>13812.069762243</v>
      </c>
      <c r="G74" s="130">
        <f>IF(SUMIF('Grundlage Swiss DRG KVG'!D:D,B74,'Grundlage Swiss DRG KVG'!K:K)&gt;0,SUMIF('Grundlage Swiss DRG KVG'!D:D,B74,'Grundlage Swiss DRG KVG'!K:K),"")</f>
        <v>11861.580231836</v>
      </c>
      <c r="H74" s="130">
        <f>IF(SUMIF('Grundlage Swiss DRG KVG'!D:D,B74,'Grundlage Swiss DRG KVG'!L:L)&gt;0,SUMIF('Grundlage Swiss DRG KVG'!D:D,B74,'Grundlage Swiss DRG KVG'!L:L),"")</f>
        <v>11574.311528773</v>
      </c>
    </row>
    <row r="75" spans="1:8" x14ac:dyDescent="0.2">
      <c r="A75" s="20" t="s">
        <v>180</v>
      </c>
      <c r="B75" s="21" t="s">
        <v>181</v>
      </c>
      <c r="C75" s="21" t="s">
        <v>34</v>
      </c>
      <c r="D75" s="112">
        <f>IF(SUMIF('Grundlage Swiss DRG KVG'!D:D,B75,'Grundlage Swiss DRG KVG'!I:I)&gt;0,SUMIF('Grundlage Swiss DRG KVG'!D:D,B75,'Grundlage Swiss DRG KVG'!I:I),"")</f>
        <v>47.974600000000002</v>
      </c>
      <c r="E75" s="112">
        <f>IF(SUMIF('Grundlage Swiss DRG KVG'!D:D,B75,'Grundlage Swiss DRG KVG'!J:J)&gt;0,SUMIF('Grundlage Swiss DRG KVG'!D:D,B75,'Grundlage Swiss DRG KVG'!J:J),"")</f>
        <v>46</v>
      </c>
      <c r="F75" s="130">
        <f>IF(SUMIF('Grundlage Swiss DRG ohne Anlage'!D:D,B75,'Grundlage Swiss DRG ohne Anlage'!J:J)&gt;0,SUMIF('Grundlage Swiss DRG ohne Anlage'!D:D,B75,'Grundlage Swiss DRG ohne Anlage'!J:J),"")</f>
        <v>14561.165211623</v>
      </c>
      <c r="G75" s="130">
        <f>IF(SUMIF('Grundlage Swiss DRG KVG'!D:D,B75,'Grundlage Swiss DRG KVG'!K:K)&gt;0,SUMIF('Grundlage Swiss DRG KVG'!D:D,B75,'Grundlage Swiss DRG KVG'!K:K),"")</f>
        <v>16449.062765744999</v>
      </c>
      <c r="H75" s="130">
        <f>IF(SUMIF('Grundlage Swiss DRG KVG'!D:D,B75,'Grundlage Swiss DRG KVG'!L:L)&gt;0,SUMIF('Grundlage Swiss DRG KVG'!D:D,B75,'Grundlage Swiss DRG KVG'!L:L),"")</f>
        <v>16080.703675727</v>
      </c>
    </row>
    <row r="76" spans="1:8" x14ac:dyDescent="0.2">
      <c r="A76" s="20" t="s">
        <v>320</v>
      </c>
      <c r="B76" s="21" t="s">
        <v>320</v>
      </c>
      <c r="C76" s="21" t="s">
        <v>34</v>
      </c>
      <c r="D76" s="112">
        <f>IF(SUMIF('Grundlage Swiss DRG KVG'!D:D,B76,'Grundlage Swiss DRG KVG'!I:I)&gt;0,SUMIF('Grundlage Swiss DRG KVG'!D:D,B76,'Grundlage Swiss DRG KVG'!I:I),"")</f>
        <v>75.819999999999993</v>
      </c>
      <c r="E76" s="112">
        <f>IF(SUMIF('Grundlage Swiss DRG KVG'!D:D,B76,'Grundlage Swiss DRG KVG'!J:J)&gt;0,SUMIF('Grundlage Swiss DRG KVG'!D:D,B76,'Grundlage Swiss DRG KVG'!J:J),"")</f>
        <v>128</v>
      </c>
      <c r="F76" s="130">
        <f>IF(SUMIF('Grundlage Swiss DRG ohne Anlage'!D:D,B76,'Grundlage Swiss DRG ohne Anlage'!J:J)&gt;0,SUMIF('Grundlage Swiss DRG ohne Anlage'!D:D,B76,'Grundlage Swiss DRG ohne Anlage'!J:J),"")</f>
        <v>14440.045362717001</v>
      </c>
      <c r="G76" s="130">
        <f>IF(SUMIF('Grundlage Swiss DRG KVG'!D:D,B76,'Grundlage Swiss DRG KVG'!K:K)&gt;0,SUMIF('Grundlage Swiss DRG KVG'!D:D,B76,'Grundlage Swiss DRG KVG'!K:K),"")</f>
        <v>16836.525748956999</v>
      </c>
      <c r="H76" s="130">
        <f>IF(SUMIF('Grundlage Swiss DRG KVG'!D:D,B76,'Grundlage Swiss DRG KVG'!L:L)&gt;0,SUMIF('Grundlage Swiss DRG KVG'!D:D,B76,'Grundlage Swiss DRG KVG'!L:L),"")</f>
        <v>16681.211056264001</v>
      </c>
    </row>
    <row r="77" spans="1:8" x14ac:dyDescent="0.2">
      <c r="A77" s="20" t="s">
        <v>265</v>
      </c>
      <c r="B77" s="21" t="s">
        <v>266</v>
      </c>
      <c r="C77" s="21" t="s">
        <v>55</v>
      </c>
      <c r="D77" s="112">
        <f>IF(SUMIF('Grundlage Swiss DRG KVG'!D:D,B77,'Grundlage Swiss DRG KVG'!I:I)&gt;0,SUMIF('Grundlage Swiss DRG KVG'!D:D,B77,'Grundlage Swiss DRG KVG'!I:I),"")</f>
        <v>10236</v>
      </c>
      <c r="E77" s="112">
        <f>IF(SUMIF('Grundlage Swiss DRG KVG'!D:D,B77,'Grundlage Swiss DRG KVG'!J:J)&gt;0,SUMIF('Grundlage Swiss DRG KVG'!D:D,B77,'Grundlage Swiss DRG KVG'!J:J),"")</f>
        <v>9447</v>
      </c>
      <c r="F77" s="130">
        <f>IF(SUMIF('Grundlage Swiss DRG ohne Anlage'!D:D,B77,'Grundlage Swiss DRG ohne Anlage'!J:J)&gt;0,SUMIF('Grundlage Swiss DRG ohne Anlage'!D:D,B77,'Grundlage Swiss DRG ohne Anlage'!J:J),"")</f>
        <v>9239.1566848744005</v>
      </c>
      <c r="G77" s="130">
        <f>IF(SUMIF('Grundlage Swiss DRG KVG'!D:D,B77,'Grundlage Swiss DRG KVG'!K:K)&gt;0,SUMIF('Grundlage Swiss DRG KVG'!D:D,B77,'Grundlage Swiss DRG KVG'!K:K),"")</f>
        <v>10164.433970991</v>
      </c>
      <c r="H77" s="130">
        <f>IF(SUMIF('Grundlage Swiss DRG KVG'!D:D,B77,'Grundlage Swiss DRG KVG'!L:L)&gt;0,SUMIF('Grundlage Swiss DRG KVG'!D:D,B77,'Grundlage Swiss DRG KVG'!L:L),"")</f>
        <v>10164.433970991</v>
      </c>
    </row>
    <row r="78" spans="1:8" x14ac:dyDescent="0.2">
      <c r="A78" s="20" t="s">
        <v>122</v>
      </c>
      <c r="B78" s="21" t="s">
        <v>123</v>
      </c>
      <c r="C78" s="21" t="s">
        <v>110</v>
      </c>
      <c r="D78" s="112">
        <f>IF(SUMIF('Grundlage Swiss DRG KVG'!D:D,B78,'Grundlage Swiss DRG KVG'!I:I)&gt;0,SUMIF('Grundlage Swiss DRG KVG'!D:D,B78,'Grundlage Swiss DRG KVG'!I:I),"")</f>
        <v>5855.4243999999999</v>
      </c>
      <c r="E78" s="112">
        <f>IF(SUMIF('Grundlage Swiss DRG KVG'!D:D,B78,'Grundlage Swiss DRG KVG'!J:J)&gt;0,SUMIF('Grundlage Swiss DRG KVG'!D:D,B78,'Grundlage Swiss DRG KVG'!J:J),"")</f>
        <v>7966</v>
      </c>
      <c r="F78" s="130">
        <f>IF(SUMIF('Grundlage Swiss DRG ohne Anlage'!D:D,B78,'Grundlage Swiss DRG ohne Anlage'!J:J)&gt;0,SUMIF('Grundlage Swiss DRG ohne Anlage'!D:D,B78,'Grundlage Swiss DRG ohne Anlage'!J:J),"")</f>
        <v>9731.3552953836006</v>
      </c>
      <c r="G78" s="130">
        <f>IF(SUMIF('Grundlage Swiss DRG KVG'!D:D,B78,'Grundlage Swiss DRG KVG'!K:K)&gt;0,SUMIF('Grundlage Swiss DRG KVG'!D:D,B78,'Grundlage Swiss DRG KVG'!K:K),"")</f>
        <v>10402.092719464999</v>
      </c>
      <c r="H78" s="130">
        <f>IF(SUMIF('Grundlage Swiss DRG KVG'!D:D,B78,'Grundlage Swiss DRG KVG'!L:L)&gt;0,SUMIF('Grundlage Swiss DRG KVG'!D:D,B78,'Grundlage Swiss DRG KVG'!L:L),"")</f>
        <v>10299.238880894</v>
      </c>
    </row>
    <row r="79" spans="1:8" x14ac:dyDescent="0.2">
      <c r="A79" s="20" t="s">
        <v>326</v>
      </c>
      <c r="B79" s="21" t="s">
        <v>326</v>
      </c>
      <c r="C79" s="21" t="s">
        <v>110</v>
      </c>
      <c r="D79" s="112">
        <f>IF(SUMIF('Grundlage Swiss DRG KVG'!D:D,B79,'Grundlage Swiss DRG KVG'!I:I)&gt;0,SUMIF('Grundlage Swiss DRG KVG'!D:D,B79,'Grundlage Swiss DRG KVG'!I:I),"")</f>
        <v>3763.9367999999999</v>
      </c>
      <c r="E79" s="112">
        <f>IF(SUMIF('Grundlage Swiss DRG KVG'!D:D,B79,'Grundlage Swiss DRG KVG'!J:J)&gt;0,SUMIF('Grundlage Swiss DRG KVG'!D:D,B79,'Grundlage Swiss DRG KVG'!J:J),"")</f>
        <v>4464</v>
      </c>
      <c r="F79" s="130">
        <f>IF(SUMIF('Grundlage Swiss DRG ohne Anlage'!D:D,B79,'Grundlage Swiss DRG ohne Anlage'!J:J)&gt;0,SUMIF('Grundlage Swiss DRG ohne Anlage'!D:D,B79,'Grundlage Swiss DRG ohne Anlage'!J:J),"")</f>
        <v>8854.2408558718998</v>
      </c>
      <c r="G79" s="130">
        <f>IF(SUMIF('Grundlage Swiss DRG KVG'!D:D,B79,'Grundlage Swiss DRG KVG'!K:K)&gt;0,SUMIF('Grundlage Swiss DRG KVG'!D:D,B79,'Grundlage Swiss DRG KVG'!K:K),"")</f>
        <v>10506.124771405001</v>
      </c>
      <c r="H79" s="130">
        <f>IF(SUMIF('Grundlage Swiss DRG KVG'!D:D,B79,'Grundlage Swiss DRG KVG'!L:L)&gt;0,SUMIF('Grundlage Swiss DRG KVG'!D:D,B79,'Grundlage Swiss DRG KVG'!L:L),"")</f>
        <v>10396.228082916999</v>
      </c>
    </row>
    <row r="80" spans="1:8" x14ac:dyDescent="0.2">
      <c r="A80" s="20" t="s">
        <v>14</v>
      </c>
      <c r="B80" s="21" t="s">
        <v>15</v>
      </c>
      <c r="C80" s="21" t="s">
        <v>16</v>
      </c>
      <c r="D80" s="112">
        <f>IF(SUMIF('Grundlage Swiss DRG KVG'!D:D,B80,'Grundlage Swiss DRG KVG'!I:I)&gt;0,SUMIF('Grundlage Swiss DRG KVG'!D:D,B80,'Grundlage Swiss DRG KVG'!I:I),"")</f>
        <v>55081.284</v>
      </c>
      <c r="E80" s="112">
        <f>IF(SUMIF('Grundlage Swiss DRG KVG'!D:D,B80,'Grundlage Swiss DRG KVG'!J:J)&gt;0,SUMIF('Grundlage Swiss DRG KVG'!D:D,B80,'Grundlage Swiss DRG KVG'!J:J),"")</f>
        <v>37108</v>
      </c>
      <c r="F80" s="130">
        <f>IF(SUMIF('Grundlage Swiss DRG ohne Anlage'!D:D,B80,'Grundlage Swiss DRG ohne Anlage'!J:J)&gt;0,SUMIF('Grundlage Swiss DRG ohne Anlage'!D:D,B80,'Grundlage Swiss DRG ohne Anlage'!J:J),"")</f>
        <v>9467.3303503741008</v>
      </c>
      <c r="G80" s="130">
        <f>IF(SUMIF('Grundlage Swiss DRG KVG'!D:D,B80,'Grundlage Swiss DRG KVG'!K:K)&gt;0,SUMIF('Grundlage Swiss DRG KVG'!D:D,B80,'Grundlage Swiss DRG KVG'!K:K),"")</f>
        <v>11077.362421663</v>
      </c>
      <c r="H80" s="130">
        <f>IF(SUMIF('Grundlage Swiss DRG KVG'!D:D,B80,'Grundlage Swiss DRG KVG'!L:L)&gt;0,SUMIF('Grundlage Swiss DRG KVG'!D:D,B80,'Grundlage Swiss DRG KVG'!L:L),"")</f>
        <v>10847.336082227001</v>
      </c>
    </row>
    <row r="81" spans="1:8" x14ac:dyDescent="0.2">
      <c r="A81" s="20" t="s">
        <v>174</v>
      </c>
      <c r="B81" s="21" t="s">
        <v>175</v>
      </c>
      <c r="C81" s="21" t="s">
        <v>16</v>
      </c>
      <c r="D81" s="112">
        <f>IF(SUMIF('Grundlage Swiss DRG KVG'!D:D,B81,'Grundlage Swiss DRG KVG'!I:I)&gt;0,SUMIF('Grundlage Swiss DRG KVG'!D:D,B81,'Grundlage Swiss DRG KVG'!I:I),"")</f>
        <v>6222.8266999999996</v>
      </c>
      <c r="E81" s="112">
        <f>IF(SUMIF('Grundlage Swiss DRG KVG'!D:D,B81,'Grundlage Swiss DRG KVG'!J:J)&gt;0,SUMIF('Grundlage Swiss DRG KVG'!D:D,B81,'Grundlage Swiss DRG KVG'!J:J),"")</f>
        <v>5699</v>
      </c>
      <c r="F81" s="130">
        <f>IF(SUMIF('Grundlage Swiss DRG ohne Anlage'!D:D,B81,'Grundlage Swiss DRG ohne Anlage'!J:J)&gt;0,SUMIF('Grundlage Swiss DRG ohne Anlage'!D:D,B81,'Grundlage Swiss DRG ohne Anlage'!J:J),"")</f>
        <v>9621.9410980338998</v>
      </c>
      <c r="G81" s="130">
        <f>IF(SUMIF('Grundlage Swiss DRG KVG'!D:D,B81,'Grundlage Swiss DRG KVG'!K:K)&gt;0,SUMIF('Grundlage Swiss DRG KVG'!D:D,B81,'Grundlage Swiss DRG KVG'!K:K),"")</f>
        <v>10619.099993685</v>
      </c>
      <c r="H81" s="130">
        <f>IF(SUMIF('Grundlage Swiss DRG KVG'!D:D,B81,'Grundlage Swiss DRG KVG'!L:L)&gt;0,SUMIF('Grundlage Swiss DRG KVG'!D:D,B81,'Grundlage Swiss DRG KVG'!L:L),"")</f>
        <v>10526.543353457</v>
      </c>
    </row>
    <row r="82" spans="1:8" x14ac:dyDescent="0.2">
      <c r="A82" s="20" t="s">
        <v>93</v>
      </c>
      <c r="B82" s="21" t="s">
        <v>94</v>
      </c>
      <c r="C82" s="21" t="s">
        <v>95</v>
      </c>
      <c r="D82" s="112">
        <f>IF(SUMIF('Grundlage Swiss DRG KVG'!D:D,B82,'Grundlage Swiss DRG KVG'!I:I)&gt;0,SUMIF('Grundlage Swiss DRG KVG'!D:D,B82,'Grundlage Swiss DRG KVG'!I:I),"")</f>
        <v>40444.025099999999</v>
      </c>
      <c r="E82" s="112">
        <f>IF(SUMIF('Grundlage Swiss DRG KVG'!D:D,B82,'Grundlage Swiss DRG KVG'!J:J)&gt;0,SUMIF('Grundlage Swiss DRG KVG'!D:D,B82,'Grundlage Swiss DRG KVG'!J:J),"")</f>
        <v>35069</v>
      </c>
      <c r="F82" s="130">
        <f>IF(SUMIF('Grundlage Swiss DRG ohne Anlage'!D:D,B82,'Grundlage Swiss DRG ohne Anlage'!J:J)&gt;0,SUMIF('Grundlage Swiss DRG ohne Anlage'!D:D,B82,'Grundlage Swiss DRG ohne Anlage'!J:J),"")</f>
        <v>11130.06047009</v>
      </c>
      <c r="G82" s="130">
        <f>IF(SUMIF('Grundlage Swiss DRG KVG'!D:D,B82,'Grundlage Swiss DRG KVG'!K:K)&gt;0,SUMIF('Grundlage Swiss DRG KVG'!D:D,B82,'Grundlage Swiss DRG KVG'!K:K),"")</f>
        <v>12233.863477385999</v>
      </c>
      <c r="H82" s="130">
        <f>IF(SUMIF('Grundlage Swiss DRG KVG'!D:D,B82,'Grundlage Swiss DRG KVG'!L:L)&gt;0,SUMIF('Grundlage Swiss DRG KVG'!D:D,B82,'Grundlage Swiss DRG KVG'!L:L),"")</f>
        <v>11107.073843857999</v>
      </c>
    </row>
    <row r="83" spans="1:8" x14ac:dyDescent="0.2">
      <c r="A83" s="21" t="s">
        <v>150</v>
      </c>
      <c r="B83" s="21" t="s">
        <v>151</v>
      </c>
      <c r="C83" s="21" t="s">
        <v>152</v>
      </c>
      <c r="D83" s="112">
        <f>IF(SUMIF('Grundlage Swiss DRG KVG'!D:D,B83,'Grundlage Swiss DRG KVG'!I:I)&gt;0,SUMIF('Grundlage Swiss DRG KVG'!D:D,B83,'Grundlage Swiss DRG KVG'!I:I),"")</f>
        <v>7743.8275000000003</v>
      </c>
      <c r="E83" s="112">
        <f>IF(SUMIF('Grundlage Swiss DRG KVG'!D:D,B83,'Grundlage Swiss DRG KVG'!J:J)&gt;0,SUMIF('Grundlage Swiss DRG KVG'!D:D,B83,'Grundlage Swiss DRG KVG'!J:J),"")</f>
        <v>8430</v>
      </c>
      <c r="F83" s="130">
        <f>IF(SUMIF('Grundlage Swiss DRG ohne Anlage'!D:D,B83,'Grundlage Swiss DRG ohne Anlage'!J:J)&gt;0,SUMIF('Grundlage Swiss DRG ohne Anlage'!D:D,B83,'Grundlage Swiss DRG ohne Anlage'!J:J),"")</f>
        <v>9352.5223962781001</v>
      </c>
      <c r="G83" s="130">
        <f>IF(SUMIF('Grundlage Swiss DRG KVG'!D:D,B83,'Grundlage Swiss DRG KVG'!K:K)&gt;0,SUMIF('Grundlage Swiss DRG KVG'!D:D,B83,'Grundlage Swiss DRG KVG'!K:K),"")</f>
        <v>10337.345668413</v>
      </c>
      <c r="H83" s="130">
        <f>IF(SUMIF('Grundlage Swiss DRG KVG'!D:D,B83,'Grundlage Swiss DRG KVG'!L:L)&gt;0,SUMIF('Grundlage Swiss DRG KVG'!D:D,B83,'Grundlage Swiss DRG KVG'!L:L),"")</f>
        <v>10258.486594511</v>
      </c>
    </row>
    <row r="84" spans="1:8" x14ac:dyDescent="0.2">
      <c r="A84" s="20" t="s">
        <v>230</v>
      </c>
      <c r="B84" s="21" t="s">
        <v>231</v>
      </c>
      <c r="C84" s="21" t="s">
        <v>228</v>
      </c>
      <c r="D84" s="112">
        <f>IF(SUMIF('Grundlage Swiss DRG KVG'!D:D,B84,'Grundlage Swiss DRG KVG'!I:I)&gt;0,SUMIF('Grundlage Swiss DRG KVG'!D:D,B84,'Grundlage Swiss DRG KVG'!I:I),"")</f>
        <v>2519</v>
      </c>
      <c r="E84" s="112">
        <f>IF(SUMIF('Grundlage Swiss DRG KVG'!D:D,B84,'Grundlage Swiss DRG KVG'!J:J)&gt;0,SUMIF('Grundlage Swiss DRG KVG'!D:D,B84,'Grundlage Swiss DRG KVG'!J:J),"")</f>
        <v>3467</v>
      </c>
      <c r="F84" s="130">
        <f>IF(SUMIF('Grundlage Swiss DRG ohne Anlage'!D:D,B84,'Grundlage Swiss DRG ohne Anlage'!J:J)&gt;0,SUMIF('Grundlage Swiss DRG ohne Anlage'!D:D,B84,'Grundlage Swiss DRG ohne Anlage'!J:J),"")</f>
        <v>10067.355111497</v>
      </c>
      <c r="G84" s="130">
        <f>IF(SUMIF('Grundlage Swiss DRG KVG'!D:D,B84,'Grundlage Swiss DRG KVG'!K:K)&gt;0,SUMIF('Grundlage Swiss DRG KVG'!D:D,B84,'Grundlage Swiss DRG KVG'!K:K),"")</f>
        <v>9421.8236719560009</v>
      </c>
      <c r="H84" s="130">
        <f>IF(SUMIF('Grundlage Swiss DRG KVG'!D:D,B84,'Grundlage Swiss DRG KVG'!L:L)&gt;0,SUMIF('Grundlage Swiss DRG KVG'!D:D,B84,'Grundlage Swiss DRG KVG'!L:L),"")</f>
        <v>9245.3348628417007</v>
      </c>
    </row>
    <row r="85" spans="1:8" x14ac:dyDescent="0.2">
      <c r="A85" s="20" t="s">
        <v>24</v>
      </c>
      <c r="B85" s="21" t="s">
        <v>25</v>
      </c>
      <c r="C85" s="21" t="s">
        <v>26</v>
      </c>
      <c r="D85" s="112">
        <f>IF(SUMIF('Grundlage Swiss DRG KVG'!D:D,B85,'Grundlage Swiss DRG KVG'!I:I)&gt;0,SUMIF('Grundlage Swiss DRG KVG'!D:D,B85,'Grundlage Swiss DRG KVG'!I:I),"")</f>
        <v>2962.6190000000001</v>
      </c>
      <c r="E85" s="112">
        <f>IF(SUMIF('Grundlage Swiss DRG KVG'!D:D,B85,'Grundlage Swiss DRG KVG'!J:J)&gt;0,SUMIF('Grundlage Swiss DRG KVG'!D:D,B85,'Grundlage Swiss DRG KVG'!J:J),"")</f>
        <v>3441</v>
      </c>
      <c r="F85" s="130">
        <f>IF(SUMIF('Grundlage Swiss DRG ohne Anlage'!D:D,B85,'Grundlage Swiss DRG ohne Anlage'!J:J)&gt;0,SUMIF('Grundlage Swiss DRG ohne Anlage'!D:D,B85,'Grundlage Swiss DRG ohne Anlage'!J:J),"")</f>
        <v>9056.6900407985995</v>
      </c>
      <c r="G85" s="130" t="str">
        <f>IF(SUMIF('Grundlage Swiss DRG KVG'!D:D,B85,'Grundlage Swiss DRG KVG'!K:K)&gt;0,SUMIF('Grundlage Swiss DRG KVG'!D:D,B85,'Grundlage Swiss DRG KVG'!K:K),"")</f>
        <v/>
      </c>
      <c r="H85" s="130">
        <f>IF(SUMIF('Grundlage Swiss DRG KVG'!D:D,B85,'Grundlage Swiss DRG KVG'!L:L)&gt;0,SUMIF('Grundlage Swiss DRG KVG'!D:D,B85,'Grundlage Swiss DRG KVG'!L:L),"")</f>
        <v>11045.671322607999</v>
      </c>
    </row>
    <row r="86" spans="1:8" x14ac:dyDescent="0.2">
      <c r="A86" s="20" t="s">
        <v>29</v>
      </c>
      <c r="B86" s="21" t="s">
        <v>30</v>
      </c>
      <c r="C86" s="21" t="s">
        <v>26</v>
      </c>
      <c r="D86" s="112">
        <f>IF(SUMIF('Grundlage Swiss DRG KVG'!D:D,B86,'Grundlage Swiss DRG KVG'!I:I)&gt;0,SUMIF('Grundlage Swiss DRG KVG'!D:D,B86,'Grundlage Swiss DRG KVG'!I:I),"")</f>
        <v>2213.3098</v>
      </c>
      <c r="E86" s="112">
        <f>IF(SUMIF('Grundlage Swiss DRG KVG'!D:D,B86,'Grundlage Swiss DRG KVG'!J:J)&gt;0,SUMIF('Grundlage Swiss DRG KVG'!D:D,B86,'Grundlage Swiss DRG KVG'!J:J),"")</f>
        <v>2798</v>
      </c>
      <c r="F86" s="130">
        <f>IF(SUMIF('Grundlage Swiss DRG ohne Anlage'!D:D,B86,'Grundlage Swiss DRG ohne Anlage'!J:J)&gt;0,SUMIF('Grundlage Swiss DRG ohne Anlage'!D:D,B86,'Grundlage Swiss DRG ohne Anlage'!J:J),"")</f>
        <v>8584.3605905596996</v>
      </c>
      <c r="G86" s="130">
        <f>IF(SUMIF('Grundlage Swiss DRG KVG'!D:D,B86,'Grundlage Swiss DRG KVG'!K:K)&gt;0,SUMIF('Grundlage Swiss DRG KVG'!D:D,B86,'Grundlage Swiss DRG KVG'!K:K),"")</f>
        <v>10932.905270103</v>
      </c>
      <c r="H86" s="130">
        <f>IF(SUMIF('Grundlage Swiss DRG KVG'!D:D,B86,'Grundlage Swiss DRG KVG'!L:L)&gt;0,SUMIF('Grundlage Swiss DRG KVG'!D:D,B86,'Grundlage Swiss DRG KVG'!L:L),"")</f>
        <v>10813.652384673</v>
      </c>
    </row>
    <row r="87" spans="1:8" x14ac:dyDescent="0.2">
      <c r="A87" s="20" t="s">
        <v>79</v>
      </c>
      <c r="B87" s="21" t="s">
        <v>80</v>
      </c>
      <c r="C87" s="21" t="s">
        <v>21</v>
      </c>
      <c r="D87" s="112">
        <f>IF(SUMIF('Grundlage Swiss DRG KVG'!D:D,B87,'Grundlage Swiss DRG KVG'!I:I)&gt;0,SUMIF('Grundlage Swiss DRG KVG'!D:D,B87,'Grundlage Swiss DRG KVG'!I:I),"")</f>
        <v>3977.3125</v>
      </c>
      <c r="E87" s="112">
        <f>IF(SUMIF('Grundlage Swiss DRG KVG'!D:D,B87,'Grundlage Swiss DRG KVG'!J:J)&gt;0,SUMIF('Grundlage Swiss DRG KVG'!D:D,B87,'Grundlage Swiss DRG KVG'!J:J),"")</f>
        <v>4998</v>
      </c>
      <c r="F87" s="130">
        <f>IF(SUMIF('Grundlage Swiss DRG ohne Anlage'!D:D,B87,'Grundlage Swiss DRG ohne Anlage'!J:J)&gt;0,SUMIF('Grundlage Swiss DRG ohne Anlage'!D:D,B87,'Grundlage Swiss DRG ohne Anlage'!J:J),"")</f>
        <v>9589.1038084458996</v>
      </c>
      <c r="G87" s="130">
        <f>IF(SUMIF('Grundlage Swiss DRG KVG'!D:D,B87,'Grundlage Swiss DRG KVG'!K:K)&gt;0,SUMIF('Grundlage Swiss DRG KVG'!D:D,B87,'Grundlage Swiss DRG KVG'!K:K),"")</f>
        <v>10594.094696136999</v>
      </c>
      <c r="H87" s="130" t="str">
        <f>IF(SUMIF('Grundlage Swiss DRG KVG'!D:D,B87,'Grundlage Swiss DRG KVG'!L:L)&gt;0,SUMIF('Grundlage Swiss DRG KVG'!D:D,B87,'Grundlage Swiss DRG KVG'!L:L),"")</f>
        <v/>
      </c>
    </row>
    <row r="88" spans="1:8" x14ac:dyDescent="0.2">
      <c r="A88" s="20" t="s">
        <v>90</v>
      </c>
      <c r="B88" s="21" t="s">
        <v>91</v>
      </c>
      <c r="C88" s="21" t="s">
        <v>21</v>
      </c>
      <c r="D88" s="112">
        <f>IF(SUMIF('Grundlage Swiss DRG KVG'!D:D,B88,'Grundlage Swiss DRG KVG'!I:I)&gt;0,SUMIF('Grundlage Swiss DRG KVG'!D:D,B88,'Grundlage Swiss DRG KVG'!I:I),"")</f>
        <v>14703.438</v>
      </c>
      <c r="E88" s="112">
        <f>IF(SUMIF('Grundlage Swiss DRG KVG'!D:D,B88,'Grundlage Swiss DRG KVG'!J:J)&gt;0,SUMIF('Grundlage Swiss DRG KVG'!D:D,B88,'Grundlage Swiss DRG KVG'!J:J),"")</f>
        <v>18182</v>
      </c>
      <c r="F88" s="130">
        <f>IF(SUMIF('Grundlage Swiss DRG ohne Anlage'!D:D,B88,'Grundlage Swiss DRG ohne Anlage'!J:J)&gt;0,SUMIF('Grundlage Swiss DRG ohne Anlage'!D:D,B88,'Grundlage Swiss DRG ohne Anlage'!J:J),"")</f>
        <v>10012.288584136</v>
      </c>
      <c r="G88" s="130">
        <f>IF(SUMIF('Grundlage Swiss DRG KVG'!D:D,B88,'Grundlage Swiss DRG KVG'!K:K)&gt;0,SUMIF('Grundlage Swiss DRG KVG'!D:D,B88,'Grundlage Swiss DRG KVG'!K:K),"")</f>
        <v>10595.94721962</v>
      </c>
      <c r="H88" s="130" t="str">
        <f>IF(SUMIF('Grundlage Swiss DRG KVG'!D:D,B88,'Grundlage Swiss DRG KVG'!L:L)&gt;0,SUMIF('Grundlage Swiss DRG KVG'!D:D,B88,'Grundlage Swiss DRG KVG'!L:L),"")</f>
        <v/>
      </c>
    </row>
    <row r="89" spans="1:8" x14ac:dyDescent="0.2">
      <c r="A89" s="20" t="s">
        <v>296</v>
      </c>
      <c r="B89" s="21" t="s">
        <v>297</v>
      </c>
      <c r="C89" s="21" t="s">
        <v>114</v>
      </c>
      <c r="D89" s="112">
        <f>IF(SUMIF('Grundlage Swiss DRG KVG'!D:D,B89,'Grundlage Swiss DRG KVG'!I:I)&gt;0,SUMIF('Grundlage Swiss DRG KVG'!D:D,B89,'Grundlage Swiss DRG KVG'!I:I),"")</f>
        <v>7832</v>
      </c>
      <c r="E89" s="112">
        <f>IF(SUMIF('Grundlage Swiss DRG KVG'!D:D,B89,'Grundlage Swiss DRG KVG'!J:J)&gt;0,SUMIF('Grundlage Swiss DRG KVG'!D:D,B89,'Grundlage Swiss DRG KVG'!J:J),"")</f>
        <v>9281</v>
      </c>
      <c r="F89" s="130">
        <f>IF(SUMIF('Grundlage Swiss DRG ohne Anlage'!D:D,B89,'Grundlage Swiss DRG ohne Anlage'!J:J)&gt;0,SUMIF('Grundlage Swiss DRG ohne Anlage'!D:D,B89,'Grundlage Swiss DRG ohne Anlage'!J:J),"")</f>
        <v>8788.5163398234999</v>
      </c>
      <c r="G89" s="130">
        <f>IF(SUMIF('Grundlage Swiss DRG KVG'!D:D,B89,'Grundlage Swiss DRG KVG'!K:K)&gt;0,SUMIF('Grundlage Swiss DRG KVG'!D:D,B89,'Grundlage Swiss DRG KVG'!K:K),"")</f>
        <v>10082.356193224001</v>
      </c>
      <c r="H89" s="130" t="str">
        <f>IF(SUMIF('Grundlage Swiss DRG KVG'!D:D,B89,'Grundlage Swiss DRG KVG'!L:L)&gt;0,SUMIF('Grundlage Swiss DRG KVG'!D:D,B89,'Grundlage Swiss DRG KVG'!L:L),"")</f>
        <v/>
      </c>
    </row>
    <row r="90" spans="1:8" hidden="1" x14ac:dyDescent="0.2">
      <c r="A90" s="20" t="s">
        <v>104</v>
      </c>
      <c r="B90" s="21" t="s">
        <v>105</v>
      </c>
      <c r="C90" s="21" t="s">
        <v>66</v>
      </c>
      <c r="D90" s="112">
        <f>IF(SUMIF('Grundlage Swiss DRG KVG'!D:D,B90,'Grundlage Swiss DRG KVG'!I:I)&gt;0,SUMIF('Grundlage Swiss DRG KVG'!D:D,B90,'Grundlage Swiss DRG KVG'!I:I),"")</f>
        <v>7638.3819999999996</v>
      </c>
      <c r="E90" s="112">
        <f>IF(SUMIF('Grundlage Swiss DRG KVG'!D:D,B90,'Grundlage Swiss DRG KVG'!J:J)&gt;0,SUMIF('Grundlage Swiss DRG KVG'!D:D,B90,'Grundlage Swiss DRG KVG'!J:J),"")</f>
        <v>9225</v>
      </c>
      <c r="F90" s="130"/>
      <c r="G90" s="130">
        <f>IF(SUMIF('Grundlage Swiss DRG KVG'!D:D,B90,'Grundlage Swiss DRG KVG'!K:K)&gt;0,SUMIF('Grundlage Swiss DRG KVG'!D:D,B90,'Grundlage Swiss DRG KVG'!K:K),"")</f>
        <v>10718.000397607</v>
      </c>
      <c r="H90" s="130">
        <f>IF(SUMIF('Grundlage Swiss DRG KVG'!D:D,B90,'Grundlage Swiss DRG KVG'!L:L)&gt;0,SUMIF('Grundlage Swiss DRG KVG'!D:D,B90,'Grundlage Swiss DRG KVG'!L:L),"")</f>
        <v>10607.453687584</v>
      </c>
    </row>
    <row r="91" spans="1:8" hidden="1" x14ac:dyDescent="0.2">
      <c r="A91" s="20" t="s">
        <v>147</v>
      </c>
      <c r="B91" s="21" t="s">
        <v>148</v>
      </c>
      <c r="C91" s="21" t="s">
        <v>66</v>
      </c>
      <c r="D91" s="112" t="str">
        <f>IF(SUMIF('Grundlage Swiss DRG KVG'!D:D,B91,'Grundlage Swiss DRG KVG'!I:I)&gt;0,SUMIF('Grundlage Swiss DRG KVG'!D:D,B91,'Grundlage Swiss DRG KVG'!I:I),"")</f>
        <v/>
      </c>
      <c r="E91" s="112" t="str">
        <f>IF(SUMIF('Grundlage Swiss DRG KVG'!D:D,B91,'Grundlage Swiss DRG KVG'!J:J)&gt;0,SUMIF('Grundlage Swiss DRG KVG'!D:D,B91,'Grundlage Swiss DRG KVG'!J:J),"")</f>
        <v/>
      </c>
      <c r="F91" s="130"/>
      <c r="G91" s="130" t="str">
        <f>IF(SUMIF('Grundlage Swiss DRG KVG'!D:D,B91,'Grundlage Swiss DRG KVG'!K:K)&gt;0,SUMIF('Grundlage Swiss DRG KVG'!D:D,B91,'Grundlage Swiss DRG KVG'!K:K),"")</f>
        <v/>
      </c>
      <c r="H91" s="130" t="str">
        <f>IF(SUMIF('Grundlage Swiss DRG KVG'!D:D,B91,'Grundlage Swiss DRG KVG'!L:L)&gt;0,SUMIF('Grundlage Swiss DRG KVG'!D:D,B91,'Grundlage Swiss DRG KVG'!L:L),"")</f>
        <v/>
      </c>
    </row>
    <row r="92" spans="1:8" hidden="1" x14ac:dyDescent="0.2">
      <c r="A92" s="20" t="s">
        <v>183</v>
      </c>
      <c r="B92" s="21" t="s">
        <v>184</v>
      </c>
      <c r="C92" s="21" t="s">
        <v>66</v>
      </c>
      <c r="D92" s="112">
        <f>IF(SUMIF('Grundlage Swiss DRG KVG'!D:D,B92,'Grundlage Swiss DRG KVG'!I:I)&gt;0,SUMIF('Grundlage Swiss DRG KVG'!D:D,B92,'Grundlage Swiss DRG KVG'!I:I),"")</f>
        <v>836.09839999999997</v>
      </c>
      <c r="E92" s="112">
        <f>IF(SUMIF('Grundlage Swiss DRG KVG'!D:D,B92,'Grundlage Swiss DRG KVG'!J:J)&gt;0,SUMIF('Grundlage Swiss DRG KVG'!D:D,B92,'Grundlage Swiss DRG KVG'!J:J),"")</f>
        <v>1002</v>
      </c>
      <c r="F92" s="130"/>
      <c r="G92" s="130" t="str">
        <f>IF(SUMIF('Grundlage Swiss DRG KVG'!D:D,B92,'Grundlage Swiss DRG KVG'!K:K)&gt;0,SUMIF('Grundlage Swiss DRG KVG'!D:D,B92,'Grundlage Swiss DRG KVG'!K:K),"")</f>
        <v/>
      </c>
      <c r="H92" s="130">
        <f>IF(SUMIF('Grundlage Swiss DRG KVG'!D:D,B92,'Grundlage Swiss DRG KVG'!L:L)&gt;0,SUMIF('Grundlage Swiss DRG KVG'!D:D,B92,'Grundlage Swiss DRG KVG'!L:L),"")</f>
        <v>11724.700494090001</v>
      </c>
    </row>
    <row r="93" spans="1:8" hidden="1" x14ac:dyDescent="0.2">
      <c r="A93" s="20" t="s">
        <v>299</v>
      </c>
      <c r="B93" s="21" t="s">
        <v>300</v>
      </c>
      <c r="C93" s="21" t="s">
        <v>66</v>
      </c>
      <c r="D93" s="112" t="str">
        <f>IF(SUMIF('Grundlage Swiss DRG KVG'!D:D,B93,'Grundlage Swiss DRG KVG'!I:I)&gt;0,SUMIF('Grundlage Swiss DRG KVG'!D:D,B93,'Grundlage Swiss DRG KVG'!I:I),"")</f>
        <v/>
      </c>
      <c r="E93" s="112" t="str">
        <f>IF(SUMIF('Grundlage Swiss DRG KVG'!D:D,B93,'Grundlage Swiss DRG KVG'!J:J)&gt;0,SUMIF('Grundlage Swiss DRG KVG'!D:D,B93,'Grundlage Swiss DRG KVG'!J:J),"")</f>
        <v/>
      </c>
      <c r="F93" s="130"/>
      <c r="G93" s="130" t="str">
        <f>IF(SUMIF('Grundlage Swiss DRG KVG'!D:D,B93,'Grundlage Swiss DRG KVG'!K:K)&gt;0,SUMIF('Grundlage Swiss DRG KVG'!D:D,B93,'Grundlage Swiss DRG KVG'!K:K),"")</f>
        <v/>
      </c>
      <c r="H93" s="130" t="str">
        <f>IF(SUMIF('Grundlage Swiss DRG KVG'!D:D,B93,'Grundlage Swiss DRG KVG'!L:L)&gt;0,SUMIF('Grundlage Swiss DRG KVG'!D:D,B93,'Grundlage Swiss DRG KVG'!L:L),"")</f>
        <v/>
      </c>
    </row>
    <row r="94" spans="1:8" hidden="1" x14ac:dyDescent="0.2">
      <c r="A94" s="20" t="s">
        <v>307</v>
      </c>
      <c r="B94" s="21" t="s">
        <v>307</v>
      </c>
      <c r="C94" s="21" t="s">
        <v>66</v>
      </c>
      <c r="D94" s="112">
        <f>IF(SUMIF('Grundlage Swiss DRG KVG'!D:D,B94,'Grundlage Swiss DRG KVG'!I:I)&gt;0,SUMIF('Grundlage Swiss DRG KVG'!D:D,B94,'Grundlage Swiss DRG KVG'!I:I),"")</f>
        <v>51949</v>
      </c>
      <c r="E94" s="112">
        <f>IF(SUMIF('Grundlage Swiss DRG KVG'!D:D,B94,'Grundlage Swiss DRG KVG'!J:J)&gt;0,SUMIF('Grundlage Swiss DRG KVG'!D:D,B94,'Grundlage Swiss DRG KVG'!J:J),"")</f>
        <v>35121</v>
      </c>
      <c r="F94" s="130"/>
      <c r="G94" s="130">
        <f>IF(SUMIF('Grundlage Swiss DRG KVG'!D:D,B94,'Grundlage Swiss DRG KVG'!K:K)&gt;0,SUMIF('Grundlage Swiss DRG KVG'!D:D,B94,'Grundlage Swiss DRG KVG'!K:K),"")</f>
        <v>11064.230200983</v>
      </c>
      <c r="H94" s="130">
        <f>IF(SUMIF('Grundlage Swiss DRG KVG'!D:D,B94,'Grundlage Swiss DRG KVG'!L:L)&gt;0,SUMIF('Grundlage Swiss DRG KVG'!D:D,B94,'Grundlage Swiss DRG KVG'!L:L),"")</f>
        <v>10960.883657517001</v>
      </c>
    </row>
    <row r="95" spans="1:8" hidden="1" x14ac:dyDescent="0.2">
      <c r="A95" s="20" t="s">
        <v>341</v>
      </c>
      <c r="B95" s="21" t="s">
        <v>341</v>
      </c>
      <c r="C95" s="21" t="s">
        <v>66</v>
      </c>
      <c r="D95" s="112" t="str">
        <f>IF(SUMIF('Grundlage Swiss DRG KVG'!D:D,B95,'Grundlage Swiss DRG KVG'!I:I)&gt;0,SUMIF('Grundlage Swiss DRG KVG'!D:D,B95,'Grundlage Swiss DRG KVG'!I:I),"")</f>
        <v/>
      </c>
      <c r="E95" s="112" t="str">
        <f>IF(SUMIF('Grundlage Swiss DRG KVG'!D:D,B95,'Grundlage Swiss DRG KVG'!J:J)&gt;0,SUMIF('Grundlage Swiss DRG KVG'!D:D,B95,'Grundlage Swiss DRG KVG'!J:J),"")</f>
        <v/>
      </c>
      <c r="F95" s="130"/>
      <c r="G95" s="130" t="str">
        <f>IF(SUMIF('Grundlage Swiss DRG KVG'!D:D,B95,'Grundlage Swiss DRG KVG'!K:K)&gt;0,SUMIF('Grundlage Swiss DRG KVG'!D:D,B95,'Grundlage Swiss DRG KVG'!K:K),"")</f>
        <v/>
      </c>
      <c r="H95" s="130" t="str">
        <f>IF(SUMIF('Grundlage Swiss DRG KVG'!D:D,B95,'Grundlage Swiss DRG KVG'!L:L)&gt;0,SUMIF('Grundlage Swiss DRG KVG'!D:D,B95,'Grundlage Swiss DRG KVG'!L:L),"")</f>
        <v/>
      </c>
    </row>
    <row r="96" spans="1:8" hidden="1" x14ac:dyDescent="0.2">
      <c r="A96" s="20" t="s">
        <v>196</v>
      </c>
      <c r="B96" s="21" t="s">
        <v>197</v>
      </c>
      <c r="C96" s="21" t="s">
        <v>55</v>
      </c>
      <c r="D96" s="112">
        <f>IF(SUMIF('Grundlage Swiss DRG KVG'!D:D,B96,'Grundlage Swiss DRG KVG'!I:I)&gt;0,SUMIF('Grundlage Swiss DRG KVG'!D:D,B96,'Grundlage Swiss DRG KVG'!I:I),"")</f>
        <v>4168.0730000000003</v>
      </c>
      <c r="E96" s="112">
        <f>IF(SUMIF('Grundlage Swiss DRG KVG'!D:D,B96,'Grundlage Swiss DRG KVG'!J:J)&gt;0,SUMIF('Grundlage Swiss DRG KVG'!D:D,B96,'Grundlage Swiss DRG KVG'!J:J),"")</f>
        <v>4513</v>
      </c>
      <c r="F96" s="130"/>
      <c r="G96" s="130">
        <f>IF(SUMIF('Grundlage Swiss DRG KVG'!D:D,B96,'Grundlage Swiss DRG KVG'!K:K)&gt;0,SUMIF('Grundlage Swiss DRG KVG'!D:D,B96,'Grundlage Swiss DRG KVG'!K:K),"")</f>
        <v>10832.818911611001</v>
      </c>
      <c r="H96" s="130">
        <f>IF(SUMIF('Grundlage Swiss DRG KVG'!D:D,B96,'Grundlage Swiss DRG KVG'!L:L)&gt;0,SUMIF('Grundlage Swiss DRG KVG'!D:D,B96,'Grundlage Swiss DRG KVG'!L:L),"")</f>
        <v>10195.711900769</v>
      </c>
    </row>
    <row r="97" spans="1:8" hidden="1" x14ac:dyDescent="0.2">
      <c r="A97" s="20" t="s">
        <v>190</v>
      </c>
      <c r="B97" s="21" t="s">
        <v>191</v>
      </c>
      <c r="C97" s="21" t="s">
        <v>55</v>
      </c>
      <c r="D97" s="112" t="str">
        <f>IF(SUMIF('Grundlage Swiss DRG KVG'!D:D,B97,'Grundlage Swiss DRG KVG'!I:I)&gt;0,SUMIF('Grundlage Swiss DRG KVG'!D:D,B97,'Grundlage Swiss DRG KVG'!I:I),"")</f>
        <v/>
      </c>
      <c r="E97" s="112" t="str">
        <f>IF(SUMIF('Grundlage Swiss DRG KVG'!D:D,B97,'Grundlage Swiss DRG KVG'!J:J)&gt;0,SUMIF('Grundlage Swiss DRG KVG'!D:D,B97,'Grundlage Swiss DRG KVG'!J:J),"")</f>
        <v/>
      </c>
      <c r="F97" s="130"/>
      <c r="G97" s="130" t="str">
        <f>IF(SUMIF('Grundlage Swiss DRG KVG'!D:D,B97,'Grundlage Swiss DRG KVG'!K:K)&gt;0,SUMIF('Grundlage Swiss DRG KVG'!D:D,B97,'Grundlage Swiss DRG KVG'!K:K),"")</f>
        <v/>
      </c>
      <c r="H97" s="130" t="str">
        <f>IF(SUMIF('Grundlage Swiss DRG KVG'!D:D,B97,'Grundlage Swiss DRG KVG'!L:L)&gt;0,SUMIF('Grundlage Swiss DRG KVG'!D:D,B97,'Grundlage Swiss DRG KVG'!L:L),"")</f>
        <v/>
      </c>
    </row>
    <row r="98" spans="1:8" hidden="1" x14ac:dyDescent="0.2">
      <c r="A98" s="20" t="s">
        <v>199</v>
      </c>
      <c r="B98" s="21" t="s">
        <v>200</v>
      </c>
      <c r="C98" s="21" t="s">
        <v>55</v>
      </c>
      <c r="D98" s="112" t="str">
        <f>IF(SUMIF('Grundlage Swiss DRG KVG'!D:D,B98,'Grundlage Swiss DRG KVG'!I:I)&gt;0,SUMIF('Grundlage Swiss DRG KVG'!D:D,B98,'Grundlage Swiss DRG KVG'!I:I),"")</f>
        <v/>
      </c>
      <c r="E98" s="112" t="str">
        <f>IF(SUMIF('Grundlage Swiss DRG KVG'!D:D,B98,'Grundlage Swiss DRG KVG'!J:J)&gt;0,SUMIF('Grundlage Swiss DRG KVG'!D:D,B98,'Grundlage Swiss DRG KVG'!J:J),"")</f>
        <v/>
      </c>
      <c r="F98" s="130"/>
      <c r="G98" s="130" t="str">
        <f>IF(SUMIF('Grundlage Swiss DRG KVG'!D:D,B98,'Grundlage Swiss DRG KVG'!K:K)&gt;0,SUMIF('Grundlage Swiss DRG KVG'!D:D,B98,'Grundlage Swiss DRG KVG'!K:K),"")</f>
        <v/>
      </c>
      <c r="H98" s="130" t="str">
        <f>IF(SUMIF('Grundlage Swiss DRG KVG'!D:D,B98,'Grundlage Swiss DRG KVG'!L:L)&gt;0,SUMIF('Grundlage Swiss DRG KVG'!D:D,B98,'Grundlage Swiss DRG KVG'!L:L),"")</f>
        <v/>
      </c>
    </row>
    <row r="99" spans="1:8" hidden="1" x14ac:dyDescent="0.2">
      <c r="A99" s="20" t="s">
        <v>323</v>
      </c>
      <c r="B99" s="21" t="s">
        <v>323</v>
      </c>
      <c r="C99" s="21" t="s">
        <v>55</v>
      </c>
      <c r="D99" s="112">
        <f>IF(SUMIF('Grundlage Swiss DRG KVG'!D:D,B99,'Grundlage Swiss DRG KVG'!I:I)&gt;0,SUMIF('Grundlage Swiss DRG KVG'!D:D,B99,'Grundlage Swiss DRG KVG'!I:I),"")</f>
        <v>13595.97</v>
      </c>
      <c r="E99" s="112">
        <f>IF(SUMIF('Grundlage Swiss DRG KVG'!D:D,B99,'Grundlage Swiss DRG KVG'!J:J)&gt;0,SUMIF('Grundlage Swiss DRG KVG'!D:D,B99,'Grundlage Swiss DRG KVG'!J:J),"")</f>
        <v>14454</v>
      </c>
      <c r="F99" s="130"/>
      <c r="G99" s="130">
        <f>IF(SUMIF('Grundlage Swiss DRG KVG'!D:D,B99,'Grundlage Swiss DRG KVG'!K:K)&gt;0,SUMIF('Grundlage Swiss DRG KVG'!D:D,B99,'Grundlage Swiss DRG KVG'!K:K),"")</f>
        <v>9976.9023550988004</v>
      </c>
      <c r="H99" s="130" t="str">
        <f>IF(SUMIF('Grundlage Swiss DRG KVG'!D:D,B99,'Grundlage Swiss DRG KVG'!L:L)&gt;0,SUMIF('Grundlage Swiss DRG KVG'!D:D,B99,'Grundlage Swiss DRG KVG'!L:L),"")</f>
        <v/>
      </c>
    </row>
    <row r="100" spans="1:8" hidden="1" x14ac:dyDescent="0.2">
      <c r="A100" s="21" t="s">
        <v>284</v>
      </c>
      <c r="B100" s="21" t="s">
        <v>285</v>
      </c>
      <c r="C100" s="21" t="s">
        <v>55</v>
      </c>
      <c r="D100" s="112" t="str">
        <f>IF(SUMIF('Grundlage Swiss DRG KVG'!D:D,B100,'Grundlage Swiss DRG KVG'!I:I)&gt;0,SUMIF('Grundlage Swiss DRG KVG'!D:D,B100,'Grundlage Swiss DRG KVG'!I:I),"")</f>
        <v/>
      </c>
      <c r="E100" s="112" t="str">
        <f>IF(SUMIF('Grundlage Swiss DRG KVG'!D:D,B100,'Grundlage Swiss DRG KVG'!J:J)&gt;0,SUMIF('Grundlage Swiss DRG KVG'!D:D,B100,'Grundlage Swiss DRG KVG'!J:J),"")</f>
        <v/>
      </c>
      <c r="F100" s="130"/>
      <c r="G100" s="130" t="str">
        <f>IF(SUMIF('Grundlage Swiss DRG KVG'!D:D,B100,'Grundlage Swiss DRG KVG'!K:K)&gt;0,SUMIF('Grundlage Swiss DRG KVG'!D:D,B100,'Grundlage Swiss DRG KVG'!K:K),"")</f>
        <v/>
      </c>
      <c r="H100" s="130" t="str">
        <f>IF(SUMIF('Grundlage Swiss DRG KVG'!D:D,B100,'Grundlage Swiss DRG KVG'!L:L)&gt;0,SUMIF('Grundlage Swiss DRG KVG'!D:D,B100,'Grundlage Swiss DRG KVG'!L:L),"")</f>
        <v/>
      </c>
    </row>
    <row r="101" spans="1:8" hidden="1" x14ac:dyDescent="0.2">
      <c r="A101" s="21" t="s">
        <v>335</v>
      </c>
      <c r="B101" s="21" t="s">
        <v>335</v>
      </c>
      <c r="C101" s="21" t="s">
        <v>16</v>
      </c>
      <c r="D101" s="112" t="str">
        <f>IF(SUMIF('Grundlage Swiss DRG KVG'!D:D,B101,'Grundlage Swiss DRG KVG'!I:I)&gt;0,SUMIF('Grundlage Swiss DRG KVG'!D:D,B101,'Grundlage Swiss DRG KVG'!I:I),"")</f>
        <v/>
      </c>
      <c r="E101" s="112" t="str">
        <f>IF(SUMIF('Grundlage Swiss DRG KVG'!D:D,B101,'Grundlage Swiss DRG KVG'!J:J)&gt;0,SUMIF('Grundlage Swiss DRG KVG'!D:D,B101,'Grundlage Swiss DRG KVG'!J:J),"")</f>
        <v/>
      </c>
      <c r="F101" s="130"/>
      <c r="G101" s="130" t="str">
        <f>IF(SUMIF('Grundlage Swiss DRG KVG'!D:D,B101,'Grundlage Swiss DRG KVG'!K:K)&gt;0,SUMIF('Grundlage Swiss DRG KVG'!D:D,B101,'Grundlage Swiss DRG KVG'!K:K),"")</f>
        <v/>
      </c>
      <c r="H101" s="130" t="str">
        <f>IF(SUMIF('Grundlage Swiss DRG KVG'!D:D,B101,'Grundlage Swiss DRG KVG'!L:L)&gt;0,SUMIF('Grundlage Swiss DRG KVG'!D:D,B101,'Grundlage Swiss DRG KVG'!L:L),"")</f>
        <v/>
      </c>
    </row>
    <row r="102" spans="1:8" hidden="1" x14ac:dyDescent="0.2">
      <c r="A102" s="21" t="s">
        <v>287</v>
      </c>
      <c r="B102" s="21" t="s">
        <v>288</v>
      </c>
      <c r="C102" s="21" t="s">
        <v>16</v>
      </c>
      <c r="D102" s="112" t="str">
        <f>IF(SUMIF('Grundlage Swiss DRG KVG'!D:D,B102,'Grundlage Swiss DRG KVG'!I:I)&gt;0,SUMIF('Grundlage Swiss DRG KVG'!D:D,B102,'Grundlage Swiss DRG KVG'!I:I),"")</f>
        <v/>
      </c>
      <c r="E102" s="112" t="str">
        <f>IF(SUMIF('Grundlage Swiss DRG KVG'!D:D,B102,'Grundlage Swiss DRG KVG'!J:J)&gt;0,SUMIF('Grundlage Swiss DRG KVG'!D:D,B102,'Grundlage Swiss DRG KVG'!J:J),"")</f>
        <v/>
      </c>
      <c r="F102" s="130"/>
      <c r="G102" s="130" t="str">
        <f>IF(SUMIF('Grundlage Swiss DRG KVG'!D:D,B102,'Grundlage Swiss DRG KVG'!K:K)&gt;0,SUMIF('Grundlage Swiss DRG KVG'!D:D,B102,'Grundlage Swiss DRG KVG'!K:K),"")</f>
        <v/>
      </c>
      <c r="H102" s="130" t="str">
        <f>IF(SUMIF('Grundlage Swiss DRG KVG'!D:D,B102,'Grundlage Swiss DRG KVG'!L:L)&gt;0,SUMIF('Grundlage Swiss DRG KVG'!D:D,B102,'Grundlage Swiss DRG KVG'!L:L),"")</f>
        <v/>
      </c>
    </row>
    <row r="103" spans="1:8" hidden="1" x14ac:dyDescent="0.2">
      <c r="A103" s="21" t="s">
        <v>314</v>
      </c>
      <c r="B103" s="21" t="s">
        <v>314</v>
      </c>
      <c r="C103" s="21" t="s">
        <v>95</v>
      </c>
      <c r="D103" s="112" t="str">
        <f>IF(SUMIF('Grundlage Swiss DRG KVG'!D:D,B103,'Grundlage Swiss DRG KVG'!I:I)&gt;0,SUMIF('Grundlage Swiss DRG KVG'!D:D,B103,'Grundlage Swiss DRG KVG'!I:I),"")</f>
        <v/>
      </c>
      <c r="E103" s="112" t="str">
        <f>IF(SUMIF('Grundlage Swiss DRG KVG'!D:D,B103,'Grundlage Swiss DRG KVG'!J:J)&gt;0,SUMIF('Grundlage Swiss DRG KVG'!D:D,B103,'Grundlage Swiss DRG KVG'!J:J),"")</f>
        <v/>
      </c>
      <c r="F103" s="130"/>
      <c r="G103" s="130" t="str">
        <f>IF(SUMIF('Grundlage Swiss DRG KVG'!D:D,B103,'Grundlage Swiss DRG KVG'!K:K)&gt;0,SUMIF('Grundlage Swiss DRG KVG'!D:D,B103,'Grundlage Swiss DRG KVG'!K:K),"")</f>
        <v/>
      </c>
      <c r="H103" s="130" t="str">
        <f>IF(SUMIF('Grundlage Swiss DRG KVG'!D:D,B103,'Grundlage Swiss DRG KVG'!L:L)&gt;0,SUMIF('Grundlage Swiss DRG KVG'!D:D,B103,'Grundlage Swiss DRG KVG'!L:L),"")</f>
        <v/>
      </c>
    </row>
    <row r="104" spans="1:8" hidden="1" x14ac:dyDescent="0.2">
      <c r="A104" s="21" t="s">
        <v>186</v>
      </c>
      <c r="B104" s="21" t="s">
        <v>187</v>
      </c>
      <c r="C104" s="21" t="s">
        <v>34</v>
      </c>
      <c r="D104" s="112" t="str">
        <f>IF(SUMIF('Grundlage Swiss DRG KVG'!D:D,B104,'Grundlage Swiss DRG KVG'!I:I)&gt;0,SUMIF('Grundlage Swiss DRG KVG'!D:D,B104,'Grundlage Swiss DRG KVG'!I:I),"")</f>
        <v/>
      </c>
      <c r="E104" s="112" t="str">
        <f>IF(SUMIF('Grundlage Swiss DRG KVG'!D:D,B104,'Grundlage Swiss DRG KVG'!J:J)&gt;0,SUMIF('Grundlage Swiss DRG KVG'!D:D,B104,'Grundlage Swiss DRG KVG'!J:J),"")</f>
        <v/>
      </c>
      <c r="F104" s="130"/>
      <c r="G104" s="130" t="str">
        <f>IF(SUMIF('Grundlage Swiss DRG KVG'!D:D,B104,'Grundlage Swiss DRG KVG'!K:K)&gt;0,SUMIF('Grundlage Swiss DRG KVG'!D:D,B104,'Grundlage Swiss DRG KVG'!K:K),"")</f>
        <v/>
      </c>
      <c r="H104" s="130" t="str">
        <f>IF(SUMIF('Grundlage Swiss DRG KVG'!D:D,B104,'Grundlage Swiss DRG KVG'!L:L)&gt;0,SUMIF('Grundlage Swiss DRG KVG'!D:D,B104,'Grundlage Swiss DRG KVG'!L:L),"")</f>
        <v/>
      </c>
    </row>
    <row r="105" spans="1:8" hidden="1" x14ac:dyDescent="0.2">
      <c r="A105" s="21" t="s">
        <v>171</v>
      </c>
      <c r="B105" s="21" t="s">
        <v>172</v>
      </c>
      <c r="C105" s="21" t="s">
        <v>169</v>
      </c>
      <c r="D105" s="112" t="str">
        <f>IF(SUMIF('Grundlage Swiss DRG KVG'!D:D,B105,'Grundlage Swiss DRG KVG'!I:I)&gt;0,SUMIF('Grundlage Swiss DRG KVG'!D:D,B105,'Grundlage Swiss DRG KVG'!I:I),"")</f>
        <v/>
      </c>
      <c r="E105" s="112" t="str">
        <f>IF(SUMIF('Grundlage Swiss DRG KVG'!D:D,B105,'Grundlage Swiss DRG KVG'!J:J)&gt;0,SUMIF('Grundlage Swiss DRG KVG'!D:D,B105,'Grundlage Swiss DRG KVG'!J:J),"")</f>
        <v/>
      </c>
      <c r="F105" s="130"/>
      <c r="G105" s="130" t="str">
        <f>IF(SUMIF('Grundlage Swiss DRG KVG'!D:D,B105,'Grundlage Swiss DRG KVG'!K:K)&gt;0,SUMIF('Grundlage Swiss DRG KVG'!D:D,B105,'Grundlage Swiss DRG KVG'!K:K),"")</f>
        <v/>
      </c>
      <c r="H105" s="130" t="str">
        <f>IF(SUMIF('Grundlage Swiss DRG KVG'!D:D,B105,'Grundlage Swiss DRG KVG'!L:L)&gt;0,SUMIF('Grundlage Swiss DRG KVG'!D:D,B105,'Grundlage Swiss DRG KVG'!L:L),"")</f>
        <v/>
      </c>
    </row>
    <row r="106" spans="1:8" hidden="1" x14ac:dyDescent="0.2">
      <c r="A106" s="21" t="s">
        <v>338</v>
      </c>
      <c r="B106" s="21" t="s">
        <v>338</v>
      </c>
      <c r="C106" s="21" t="s">
        <v>228</v>
      </c>
      <c r="D106" s="112">
        <f>IF(SUMIF('Grundlage Swiss DRG KVG'!D:D,B106,'Grundlage Swiss DRG KVG'!I:I)&gt;0,SUMIF('Grundlage Swiss DRG KVG'!D:D,B106,'Grundlage Swiss DRG KVG'!I:I),"")</f>
        <v>5410.6425799999997</v>
      </c>
      <c r="E106" s="112">
        <f>IF(SUMIF('Grundlage Swiss DRG KVG'!D:D,B106,'Grundlage Swiss DRG KVG'!J:J)&gt;0,SUMIF('Grundlage Swiss DRG KVG'!D:D,B106,'Grundlage Swiss DRG KVG'!J:J),"")</f>
        <v>3722</v>
      </c>
      <c r="F106" s="130"/>
      <c r="G106" s="130" t="str">
        <f>IF(SUMIF('Grundlage Swiss DRG KVG'!D:D,B106,'Grundlage Swiss DRG KVG'!K:K)&gt;0,SUMIF('Grundlage Swiss DRG KVG'!D:D,B106,'Grundlage Swiss DRG KVG'!K:K),"")</f>
        <v/>
      </c>
      <c r="H106" s="130">
        <f>IF(SUMIF('Grundlage Swiss DRG KVG'!D:D,B106,'Grundlage Swiss DRG KVG'!L:L)&gt;0,SUMIF('Grundlage Swiss DRG KVG'!D:D,B106,'Grundlage Swiss DRG KVG'!L:L),"")</f>
        <v>10006.718532925001</v>
      </c>
    </row>
    <row r="107" spans="1:8" hidden="1" x14ac:dyDescent="0.2">
      <c r="A107" s="21" t="s">
        <v>125</v>
      </c>
      <c r="B107" s="21" t="s">
        <v>126</v>
      </c>
      <c r="C107" s="21" t="s">
        <v>127</v>
      </c>
      <c r="D107" s="112" t="str">
        <f>IF(SUMIF('Grundlage Swiss DRG KVG'!D:D,B107,'Grundlage Swiss DRG KVG'!I:I)&gt;0,SUMIF('Grundlage Swiss DRG KVG'!D:D,B107,'Grundlage Swiss DRG KVG'!I:I),"")</f>
        <v/>
      </c>
      <c r="E107" s="112" t="str">
        <f>IF(SUMIF('Grundlage Swiss DRG KVG'!D:D,B107,'Grundlage Swiss DRG KVG'!J:J)&gt;0,SUMIF('Grundlage Swiss DRG KVG'!D:D,B107,'Grundlage Swiss DRG KVG'!J:J),"")</f>
        <v/>
      </c>
      <c r="F107" s="130"/>
      <c r="G107" s="130" t="str">
        <f>IF(SUMIF('Grundlage Swiss DRG KVG'!D:D,B107,'Grundlage Swiss DRG KVG'!K:K)&gt;0,SUMIF('Grundlage Swiss DRG KVG'!D:D,B107,'Grundlage Swiss DRG KVG'!K:K),"")</f>
        <v/>
      </c>
      <c r="H107" s="130" t="str">
        <f>IF(SUMIF('Grundlage Swiss DRG KVG'!D:D,B107,'Grundlage Swiss DRG KVG'!L:L)&gt;0,SUMIF('Grundlage Swiss DRG KVG'!D:D,B107,'Grundlage Swiss DRG KVG'!L:L),"")</f>
        <v/>
      </c>
    </row>
    <row r="108" spans="1:8" hidden="1" x14ac:dyDescent="0.2">
      <c r="A108" s="21" t="s">
        <v>136</v>
      </c>
      <c r="B108" s="21" t="s">
        <v>137</v>
      </c>
      <c r="C108" s="21" t="s">
        <v>127</v>
      </c>
      <c r="D108" s="112" t="str">
        <f>IF(SUMIF('Grundlage Swiss DRG KVG'!D:D,B108,'Grundlage Swiss DRG KVG'!I:I)&gt;0,SUMIF('Grundlage Swiss DRG KVG'!D:D,B108,'Grundlage Swiss DRG KVG'!I:I),"")</f>
        <v/>
      </c>
      <c r="E108" s="112" t="str">
        <f>IF(SUMIF('Grundlage Swiss DRG KVG'!D:D,B108,'Grundlage Swiss DRG KVG'!J:J)&gt;0,SUMIF('Grundlage Swiss DRG KVG'!D:D,B108,'Grundlage Swiss DRG KVG'!J:J),"")</f>
        <v/>
      </c>
      <c r="F108" s="130"/>
      <c r="G108" s="130" t="str">
        <f>IF(SUMIF('Grundlage Swiss DRG KVG'!D:D,B108,'Grundlage Swiss DRG KVG'!K:K)&gt;0,SUMIF('Grundlage Swiss DRG KVG'!D:D,B108,'Grundlage Swiss DRG KVG'!K:K),"")</f>
        <v/>
      </c>
      <c r="H108" s="130" t="str">
        <f>IF(SUMIF('Grundlage Swiss DRG KVG'!D:D,B108,'Grundlage Swiss DRG KVG'!L:L)&gt;0,SUMIF('Grundlage Swiss DRG KVG'!D:D,B108,'Grundlage Swiss DRG KVG'!L:L),"")</f>
        <v/>
      </c>
    </row>
    <row r="109" spans="1:8" hidden="1" x14ac:dyDescent="0.2">
      <c r="A109" s="21" t="s">
        <v>311</v>
      </c>
      <c r="B109" s="21" t="s">
        <v>311</v>
      </c>
      <c r="C109" s="21" t="s">
        <v>99</v>
      </c>
      <c r="D109" s="112" t="str">
        <f>IF(SUMIF('Grundlage Swiss DRG KVG'!D:D,B109,'Grundlage Swiss DRG KVG'!I:I)&gt;0,SUMIF('Grundlage Swiss DRG KVG'!D:D,B109,'Grundlage Swiss DRG KVG'!I:I),"")</f>
        <v/>
      </c>
      <c r="E109" s="112" t="str">
        <f>IF(SUMIF('Grundlage Swiss DRG KVG'!D:D,B109,'Grundlage Swiss DRG KVG'!J:J)&gt;0,SUMIF('Grundlage Swiss DRG KVG'!D:D,B109,'Grundlage Swiss DRG KVG'!J:J),"")</f>
        <v/>
      </c>
      <c r="F109" s="130"/>
      <c r="G109" s="130" t="str">
        <f>IF(SUMIF('Grundlage Swiss DRG KVG'!D:D,B109,'Grundlage Swiss DRG KVG'!K:K)&gt;0,SUMIF('Grundlage Swiss DRG KVG'!D:D,B109,'Grundlage Swiss DRG KVG'!K:K),"")</f>
        <v/>
      </c>
      <c r="H109" s="130" t="str">
        <f>IF(SUMIF('Grundlage Swiss DRG KVG'!D:D,B109,'Grundlage Swiss DRG KVG'!L:L)&gt;0,SUMIF('Grundlage Swiss DRG KVG'!D:D,B109,'Grundlage Swiss DRG KVG'!L:L),"")</f>
        <v/>
      </c>
    </row>
    <row r="110" spans="1:8" hidden="1" x14ac:dyDescent="0.2">
      <c r="A110" s="21" t="s">
        <v>112</v>
      </c>
      <c r="B110" s="21" t="s">
        <v>113</v>
      </c>
      <c r="C110" s="21" t="s">
        <v>114</v>
      </c>
      <c r="D110" s="112" t="str">
        <f>IF(SUMIF('Grundlage Swiss DRG KVG'!D:D,B110,'Grundlage Swiss DRG KVG'!I:I)&gt;0,SUMIF('Grundlage Swiss DRG KVG'!D:D,B110,'Grundlage Swiss DRG KVG'!I:I),"")</f>
        <v/>
      </c>
      <c r="E110" s="112" t="str">
        <f>IF(SUMIF('Grundlage Swiss DRG KVG'!D:D,B110,'Grundlage Swiss DRG KVG'!J:J)&gt;0,SUMIF('Grundlage Swiss DRG KVG'!D:D,B110,'Grundlage Swiss DRG KVG'!J:J),"")</f>
        <v/>
      </c>
      <c r="F110" s="130"/>
      <c r="G110" s="130" t="str">
        <f>IF(SUMIF('Grundlage Swiss DRG KVG'!D:D,B110,'Grundlage Swiss DRG KVG'!K:K)&gt;0,SUMIF('Grundlage Swiss DRG KVG'!D:D,B110,'Grundlage Swiss DRG KVG'!K:K),"")</f>
        <v/>
      </c>
      <c r="H110" s="130" t="str">
        <f>IF(SUMIF('Grundlage Swiss DRG KVG'!D:D,B110,'Grundlage Swiss DRG KVG'!L:L)&gt;0,SUMIF('Grundlage Swiss DRG KVG'!D:D,B110,'Grundlage Swiss DRG KVG'!L:L),"")</f>
        <v/>
      </c>
    </row>
    <row r="111" spans="1:8" hidden="1" x14ac:dyDescent="0.2">
      <c r="A111" s="21" t="s">
        <v>193</v>
      </c>
      <c r="B111" s="21" t="s">
        <v>194</v>
      </c>
      <c r="C111" s="21" t="s">
        <v>114</v>
      </c>
      <c r="D111" s="112" t="str">
        <f>IF(SUMIF('Grundlage Swiss DRG KVG'!D:D,B111,'Grundlage Swiss DRG KVG'!I:I)&gt;0,SUMIF('Grundlage Swiss DRG KVG'!D:D,B111,'Grundlage Swiss DRG KVG'!I:I),"")</f>
        <v/>
      </c>
      <c r="E111" s="112" t="str">
        <f>IF(SUMIF('Grundlage Swiss DRG KVG'!D:D,B111,'Grundlage Swiss DRG KVG'!J:J)&gt;0,SUMIF('Grundlage Swiss DRG KVG'!D:D,B111,'Grundlage Swiss DRG KVG'!J:J),"")</f>
        <v/>
      </c>
      <c r="F111" s="130"/>
      <c r="G111" s="130" t="str">
        <f>IF(SUMIF('Grundlage Swiss DRG KVG'!D:D,B111,'Grundlage Swiss DRG KVG'!K:K)&gt;0,SUMIF('Grundlage Swiss DRG KVG'!D:D,B111,'Grundlage Swiss DRG KVG'!K:K),"")</f>
        <v/>
      </c>
      <c r="H111" s="130" t="str">
        <f>IF(SUMIF('Grundlage Swiss DRG KVG'!D:D,B111,'Grundlage Swiss DRG KVG'!L:L)&gt;0,SUMIF('Grundlage Swiss DRG KVG'!D:D,B111,'Grundlage Swiss DRG KVG'!L:L),"")</f>
        <v/>
      </c>
    </row>
    <row r="112" spans="1:8" x14ac:dyDescent="0.2">
      <c r="A112" s="42" t="s">
        <v>406</v>
      </c>
      <c r="B112" s="42"/>
      <c r="C112" s="42"/>
      <c r="D112" s="43">
        <f>SUM(D13:D111)</f>
        <v>847391.2109799966</v>
      </c>
      <c r="E112" s="43">
        <f>SUM(E13:E111)</f>
        <v>798604</v>
      </c>
      <c r="F112" s="63"/>
      <c r="G112" s="63"/>
      <c r="H112" s="63"/>
    </row>
    <row r="113" spans="1:8" ht="33.75" customHeight="1" x14ac:dyDescent="0.2"/>
    <row r="114" spans="1:8" ht="10.5" x14ac:dyDescent="0.25">
      <c r="A114" s="49" t="s">
        <v>407</v>
      </c>
      <c r="B114" s="49"/>
      <c r="C114" s="49"/>
      <c r="D114" s="147"/>
      <c r="E114" s="147"/>
      <c r="F114" s="147">
        <f>COUNT(F13:F111)</f>
        <v>77</v>
      </c>
      <c r="G114" s="147">
        <f>COUNT(G13:G111)</f>
        <v>62</v>
      </c>
      <c r="H114" s="147">
        <f>COUNT(H13:H111)</f>
        <v>66</v>
      </c>
    </row>
    <row r="115" spans="1:8" ht="10.5" x14ac:dyDescent="0.25">
      <c r="A115" s="44" t="s">
        <v>712</v>
      </c>
      <c r="B115" s="45"/>
      <c r="C115" s="46"/>
      <c r="D115" s="46"/>
      <c r="E115" s="46"/>
      <c r="F115" s="47"/>
      <c r="G115" s="47"/>
      <c r="H115" s="47"/>
    </row>
    <row r="116" spans="1:8" ht="10.5" x14ac:dyDescent="0.25">
      <c r="A116" s="48" t="s">
        <v>350</v>
      </c>
      <c r="B116" s="49"/>
      <c r="C116" s="49"/>
      <c r="D116" s="49"/>
      <c r="E116" s="49"/>
      <c r="F116" s="50">
        <f>SMALL(F13:F111,1)</f>
        <v>8584.3605905596996</v>
      </c>
      <c r="G116" s="50">
        <f>SMALL(G13:G111,1)</f>
        <v>9232.9154023130995</v>
      </c>
      <c r="H116" s="50">
        <f>SMALL(H13:H111,1)</f>
        <v>9197.2878229486996</v>
      </c>
    </row>
    <row r="117" spans="1:8" ht="10.5" x14ac:dyDescent="0.25">
      <c r="A117" s="51" t="s">
        <v>357</v>
      </c>
      <c r="B117" s="45"/>
      <c r="C117" s="46"/>
      <c r="D117" s="46"/>
      <c r="E117" s="46"/>
      <c r="F117" s="47">
        <f>QUARTILE(F13:F111,1)</f>
        <v>9194.0662670079</v>
      </c>
      <c r="G117" s="47">
        <f>QUARTILE(G13:G111,1)</f>
        <v>10159.849180898251</v>
      </c>
      <c r="H117" s="47">
        <f>QUARTILE(H13:H111,1)</f>
        <v>10049.533923212501</v>
      </c>
    </row>
    <row r="118" spans="1:8" ht="10.5" x14ac:dyDescent="0.25">
      <c r="A118" s="48" t="s">
        <v>364</v>
      </c>
      <c r="B118" s="49"/>
      <c r="C118" s="49"/>
      <c r="D118" s="49"/>
      <c r="E118" s="49"/>
      <c r="F118" s="50">
        <f>SUM(F13:F111)/F114</f>
        <v>9874.5309214509871</v>
      </c>
      <c r="G118" s="50">
        <f>SUM(G13:G111)/G114</f>
        <v>11026.376448508125</v>
      </c>
      <c r="H118" s="50">
        <f>SUM(H13:H111)/H114</f>
        <v>10772.439134570062</v>
      </c>
    </row>
    <row r="119" spans="1:8" ht="10.5" x14ac:dyDescent="0.25">
      <c r="A119" s="44" t="s">
        <v>371</v>
      </c>
      <c r="B119" s="45"/>
      <c r="C119" s="46"/>
      <c r="D119" s="46"/>
      <c r="E119" s="46"/>
      <c r="F119" s="47">
        <f>MEDIAN(F13:F111)</f>
        <v>9550.8146990047007</v>
      </c>
      <c r="G119" s="47">
        <f>MEDIAN(G13:G111)</f>
        <v>10612.898239557999</v>
      </c>
      <c r="H119" s="47">
        <f>MEDIAN(H13:H111)</f>
        <v>10425.963032309501</v>
      </c>
    </row>
    <row r="120" spans="1:8" ht="10.5" x14ac:dyDescent="0.25">
      <c r="A120" s="48" t="s">
        <v>378</v>
      </c>
      <c r="B120" s="49"/>
      <c r="C120" s="49"/>
      <c r="D120" s="49"/>
      <c r="E120" s="49"/>
      <c r="F120" s="50">
        <f>QUARTILE(F13:F111,3)</f>
        <v>10108.747370003999</v>
      </c>
      <c r="G120" s="50">
        <f>QUARTILE(G13:G111,3)</f>
        <v>11139.17994985875</v>
      </c>
      <c r="H120" s="50">
        <f>QUARTILE(H13:H111,3)</f>
        <v>10940.22777408925</v>
      </c>
    </row>
    <row r="121" spans="1:8" ht="10.5" x14ac:dyDescent="0.25">
      <c r="A121" s="44" t="s">
        <v>385</v>
      </c>
      <c r="B121" s="45"/>
      <c r="C121" s="46"/>
      <c r="D121" s="46"/>
      <c r="E121" s="46"/>
      <c r="F121" s="47">
        <f>LARGE(F13:F111,1)</f>
        <v>14561.165211623</v>
      </c>
      <c r="G121" s="47">
        <f>LARGE(G13:G111,1)</f>
        <v>16836.525748956999</v>
      </c>
      <c r="H121" s="47">
        <f>LARGE(H13:H111,1)</f>
        <v>16681.211056264001</v>
      </c>
    </row>
    <row r="122" spans="1:8" ht="10.5" x14ac:dyDescent="0.25">
      <c r="A122" s="86" t="s">
        <v>682</v>
      </c>
      <c r="B122" s="87"/>
      <c r="C122" s="87"/>
      <c r="D122" s="36"/>
      <c r="E122" s="36"/>
      <c r="F122" s="64">
        <f>F112</f>
        <v>0</v>
      </c>
      <c r="G122" s="64">
        <f>G112</f>
        <v>0</v>
      </c>
      <c r="H122" s="64">
        <f>H112</f>
        <v>0</v>
      </c>
    </row>
    <row r="124" spans="1:8" x14ac:dyDescent="0.2">
      <c r="A124" s="23" t="s">
        <v>412</v>
      </c>
    </row>
    <row r="127" spans="1:8" x14ac:dyDescent="0.2">
      <c r="A127" s="23" t="s">
        <v>774</v>
      </c>
    </row>
    <row r="128" spans="1:8" x14ac:dyDescent="0.2">
      <c r="A128" s="23" t="s">
        <v>775</v>
      </c>
    </row>
    <row r="129" spans="1:1" x14ac:dyDescent="0.2">
      <c r="A129" s="23" t="s">
        <v>776</v>
      </c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hidden="1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453125" style="28" customWidth="1"/>
    <col min="9" max="9" width="10.453125" style="28" customWidth="1"/>
    <col min="10" max="10" width="11.453125" style="28" customWidth="1"/>
    <col min="11" max="11" width="14.4531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719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317</v>
      </c>
      <c r="B11" s="19" t="s">
        <v>317</v>
      </c>
      <c r="C11" s="19" t="s">
        <v>34</v>
      </c>
      <c r="D11" s="19" t="s">
        <v>35</v>
      </c>
      <c r="E11" s="59">
        <f>IF(SUMIF('Grundlage Swiss DRG ohne Anlage'!D:D,B11,'Grundlage Swiss DRG ohne Anlage'!I:I)&gt;0,SUMIF('Grundlage Swiss DRG ohne Anlage'!D:D,B11,'Grundlage Swiss DRG ohne Anlage'!I:I),"")</f>
        <v>3810887.9188088998</v>
      </c>
      <c r="F11" s="59">
        <f>IF(SUMIF('Grundlage Swiss DRG KVG'!D:D,B11,'Grundlage Swiss DRG KVG'!G:G)&gt;0,SUMIF('Grundlage Swiss DRG KVG'!D:D,B11,'Grundlage Swiss DRG KVG'!G:G),)</f>
        <v>4626290.5864580004</v>
      </c>
      <c r="G11" s="59">
        <f>IF(SUMIF('Grundlage Swiss DRG KVG'!D:D,B11,'Grundlage Swiss DRG KVG'!H:H)&gt;0,SUMIF('Grundlage Swiss DRG KVG'!D:D,B11,'Grundlage Swiss DRG KVG'!H:H),)</f>
        <v>4460084.0164580001</v>
      </c>
      <c r="H11" s="59">
        <f>IF(SUMIF('Grundlage Swiss DRG KVG'!D:D,B11,'Grundlage Swiss DRG KVG'!I:I)&gt;0,SUMIF('Grundlage Swiss DRG KVG'!D:D,B11,'Grundlage Swiss DRG KVG'!I:I),"")</f>
        <v>363.92649999999998</v>
      </c>
      <c r="I11" s="59">
        <f>IF(SUMIF('Grundlage Swiss DRG KVG'!D:D,B11,'Grundlage Swiss DRG KVG'!J:J)&gt;0,SUMIF('Grundlage Swiss DRG KVG'!D:D,B11,'Grundlage Swiss DRG KVG'!J:J),"")</f>
        <v>516</v>
      </c>
      <c r="J11" s="60">
        <f>IF(SUMIF('Grundlage Swiss DRG ohne Anlage'!D:D,B11,'Grundlage Swiss DRG ohne Anlage'!J:J)&gt;0,SUMIF('Grundlage Swiss DRG ohne Anlage'!D:D,B11,'Grundlage Swiss DRG ohne Anlage'!J:J),"")</f>
        <v>10471.586759439</v>
      </c>
      <c r="K11" s="60">
        <f>IF(SUMIF('Grundlage Swiss DRG KVG'!D:D,B11,'Grundlage Swiss DRG KVG'!K:K)&gt;0,SUMIF('Grundlage Swiss DRG KVG'!D:D,B11,'Grundlage Swiss DRG KVG'!K:K),"")</f>
        <v>12712.156400971</v>
      </c>
      <c r="L11" s="60">
        <f>IF(SUMIF('Grundlage Swiss DRG KVG'!D:D,B11,'Grundlage Swiss DRG KVG'!L:L)&gt;0,SUMIF('Grundlage Swiss DRG KVG'!D:D,B11,'Grundlage Swiss DRG KVG'!L:L),"")</f>
        <v>12255.452725916</v>
      </c>
      <c r="M11" s="62">
        <f t="shared" ref="M11:M42" si="0">H11</f>
        <v>363.92649999999998</v>
      </c>
      <c r="N11" s="61">
        <f t="shared" ref="N11:N42" si="1">IF(F11&gt;0,H11,"-")</f>
        <v>363.92649999999998</v>
      </c>
      <c r="O11" s="61">
        <f t="shared" ref="O11:O42" si="2">IF(G11&gt;0,H11,"-")</f>
        <v>363.92649999999998</v>
      </c>
      <c r="P11" s="40"/>
      <c r="Q11" s="40"/>
      <c r="R11" s="40"/>
      <c r="Y11" s="125">
        <f t="shared" ref="Y11:Y42" si="3">L11</f>
        <v>12255.452725916</v>
      </c>
      <c r="Z11" s="23" t="str">
        <f t="shared" ref="Z11:Z42" si="4">IF(L11&gt;0,IF(K11&gt;L11,"-",IF(K11=L11,"gleich","Kontrolle")),"")</f>
        <v>-</v>
      </c>
    </row>
    <row r="12" spans="1:26" x14ac:dyDescent="0.2">
      <c r="A12" s="21" t="s">
        <v>272</v>
      </c>
      <c r="B12" s="21" t="s">
        <v>272</v>
      </c>
      <c r="C12" s="21" t="s">
        <v>273</v>
      </c>
      <c r="D12" s="21" t="s">
        <v>27</v>
      </c>
      <c r="E12" s="112">
        <f>IF(SUMIF('Grundlage Swiss DRG ohne Anlage'!D:D,B12,'Grundlage Swiss DRG ohne Anlage'!I:I)&gt;0,SUMIF('Grundlage Swiss DRG ohne Anlage'!D:D,B12,'Grundlage Swiss DRG ohne Anlage'!I:I),"")</f>
        <v>55702026.375616997</v>
      </c>
      <c r="F12" s="112">
        <f>IF(SUMIF('Grundlage Swiss DRG KVG'!D:D,B12,'Grundlage Swiss DRG KVG'!G:G)&gt;0,SUMIF('Grundlage Swiss DRG KVG'!D:D,B12,'Grundlage Swiss DRG KVG'!G:G),)</f>
        <v>33195538.503851</v>
      </c>
      <c r="G12" s="112">
        <f>IF(SUMIF('Grundlage Swiss DRG KVG'!D:D,B12,'Grundlage Swiss DRG KVG'!H:H)&gt;0,SUMIF('Grundlage Swiss DRG KVG'!D:D,B12,'Grundlage Swiss DRG KVG'!H:H),)</f>
        <v>33195538.503851</v>
      </c>
      <c r="H12" s="112">
        <f>IF(SUMIF('Grundlage Swiss DRG KVG'!D:D,B12,'Grundlage Swiss DRG KVG'!I:I)&gt;0,SUMIF('Grundlage Swiss DRG KVG'!D:D,B12,'Grundlage Swiss DRG KVG'!I:I),"")</f>
        <v>3139.0895</v>
      </c>
      <c r="I12" s="112">
        <f>IF(SUMIF('Grundlage Swiss DRG KVG'!D:D,B12,'Grundlage Swiss DRG KVG'!J:J)&gt;0,SUMIF('Grundlage Swiss DRG KVG'!D:D,B12,'Grundlage Swiss DRG KVG'!J:J),"")</f>
        <v>4583</v>
      </c>
      <c r="J12" s="130">
        <f>IF(SUMIF('Grundlage Swiss DRG ohne Anlage'!D:D,B12,'Grundlage Swiss DRG ohne Anlage'!J:J)&gt;0,SUMIF('Grundlage Swiss DRG ohne Anlage'!D:D,B12,'Grundlage Swiss DRG ohne Anlage'!J:J),"")</f>
        <v>9512.8931005609993</v>
      </c>
      <c r="K12" s="130">
        <f>IF(SUMIF('Grundlage Swiss DRG KVG'!D:D,B12,'Grundlage Swiss DRG KVG'!K:K)&gt;0,SUMIF('Grundlage Swiss DRG KVG'!D:D,B12,'Grundlage Swiss DRG KVG'!K:K),"")</f>
        <v>10574.893931457</v>
      </c>
      <c r="L12" s="130">
        <f>IF(SUMIF('Grundlage Swiss DRG KVG'!D:D,B12,'Grundlage Swiss DRG KVG'!L:L)&gt;0,SUMIF('Grundlage Swiss DRG KVG'!D:D,B12,'Grundlage Swiss DRG KVG'!L:L),"")</f>
        <v>10574.893931457</v>
      </c>
      <c r="M12" s="62">
        <f t="shared" si="0"/>
        <v>3139.0895</v>
      </c>
      <c r="N12" s="61">
        <f t="shared" si="1"/>
        <v>3139.0895</v>
      </c>
      <c r="O12" s="61">
        <f t="shared" si="2"/>
        <v>3139.0895</v>
      </c>
      <c r="P12" s="40"/>
      <c r="Q12" s="40"/>
      <c r="R12" s="40"/>
      <c r="Y12" s="124">
        <f t="shared" si="3"/>
        <v>10574.893931457</v>
      </c>
      <c r="Z12" s="23" t="str">
        <f t="shared" si="4"/>
        <v>gleich</v>
      </c>
    </row>
    <row r="13" spans="1:26" x14ac:dyDescent="0.2">
      <c r="A13" s="21" t="s">
        <v>140</v>
      </c>
      <c r="B13" s="21" t="s">
        <v>140</v>
      </c>
      <c r="C13" s="21" t="s">
        <v>141</v>
      </c>
      <c r="D13" s="21" t="s">
        <v>17</v>
      </c>
      <c r="E13" s="112">
        <f>IF(SUMIF('Grundlage Swiss DRG ohne Anlage'!D:D,B13,'Grundlage Swiss DRG ohne Anlage'!I:I)&gt;0,SUMIF('Grundlage Swiss DRG ohne Anlage'!D:D,B13,'Grundlage Swiss DRG ohne Anlage'!I:I),"")</f>
        <v>35207382.592483997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9353.8718802302992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0"/>
        <v/>
      </c>
      <c r="N13" s="61" t="str">
        <f t="shared" si="1"/>
        <v>-</v>
      </c>
      <c r="O13" s="61" t="str">
        <f t="shared" si="2"/>
        <v>-</v>
      </c>
      <c r="P13" s="40"/>
      <c r="Q13" s="40"/>
      <c r="R13" s="40"/>
      <c r="Y13" s="124" t="str">
        <f t="shared" si="3"/>
        <v/>
      </c>
      <c r="Z13" s="23" t="str">
        <f t="shared" si="4"/>
        <v>gleich</v>
      </c>
    </row>
    <row r="14" spans="1:26" x14ac:dyDescent="0.2">
      <c r="A14" s="21" t="s">
        <v>144</v>
      </c>
      <c r="B14" s="21" t="s">
        <v>144</v>
      </c>
      <c r="C14" s="21" t="s">
        <v>145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21279538.926789999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9614.3517400004002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0"/>
        <v/>
      </c>
      <c r="N14" s="61" t="str">
        <f t="shared" si="1"/>
        <v>-</v>
      </c>
      <c r="O14" s="61" t="str">
        <f t="shared" si="2"/>
        <v>-</v>
      </c>
      <c r="P14" s="40"/>
      <c r="Q14" s="40"/>
      <c r="R14" s="40"/>
      <c r="Y14" s="124" t="str">
        <f t="shared" si="3"/>
        <v/>
      </c>
      <c r="Z14" s="23" t="str">
        <f t="shared" si="4"/>
        <v>gleich</v>
      </c>
    </row>
    <row r="15" spans="1:26" x14ac:dyDescent="0.2">
      <c r="A15" s="21" t="s">
        <v>326</v>
      </c>
      <c r="B15" s="21" t="s">
        <v>326</v>
      </c>
      <c r="C15" s="21" t="s">
        <v>110</v>
      </c>
      <c r="D15" s="21" t="s">
        <v>251</v>
      </c>
      <c r="E15" s="112">
        <f>IF(SUMIF('Grundlage Swiss DRG ohne Anlage'!D:D,B15,'Grundlage Swiss DRG ohne Anlage'!I:I)&gt;0,SUMIF('Grundlage Swiss DRG ohne Anlage'!D:D,B15,'Grundlage Swiss DRG ohne Anlage'!I:I),"")</f>
        <v>5319509.2593804002</v>
      </c>
      <c r="F15" s="112">
        <f>IF(SUMIF('Grundlage Swiss DRG KVG'!D:D,B15,'Grundlage Swiss DRG KVG'!G:G)&gt;0,SUMIF('Grundlage Swiss DRG KVG'!D:D,B15,'Grundlage Swiss DRG KVG'!G:G),)</f>
        <v>39544389.652484</v>
      </c>
      <c r="G15" s="112">
        <f>IF(SUMIF('Grundlage Swiss DRG KVG'!D:D,B15,'Grundlage Swiss DRG KVG'!H:H)&gt;0,SUMIF('Grundlage Swiss DRG KVG'!D:D,B15,'Grundlage Swiss DRG KVG'!H:H),)</f>
        <v>39130745.462484002</v>
      </c>
      <c r="H15" s="112">
        <f>IF(SUMIF('Grundlage Swiss DRG KVG'!D:D,B15,'Grundlage Swiss DRG KVG'!I:I)&gt;0,SUMIF('Grundlage Swiss DRG KVG'!D:D,B15,'Grundlage Swiss DRG KVG'!I:I),"")</f>
        <v>3763.9367999999999</v>
      </c>
      <c r="I15" s="112">
        <f>IF(SUMIF('Grundlage Swiss DRG KVG'!D:D,B15,'Grundlage Swiss DRG KVG'!J:J)&gt;0,SUMIF('Grundlage Swiss DRG KVG'!D:D,B15,'Grundlage Swiss DRG KVG'!J:J),"")</f>
        <v>4464</v>
      </c>
      <c r="J15" s="130">
        <f>IF(SUMIF('Grundlage Swiss DRG ohne Anlage'!D:D,B15,'Grundlage Swiss DRG ohne Anlage'!J:J)&gt;0,SUMIF('Grundlage Swiss DRG ohne Anlage'!D:D,B15,'Grundlage Swiss DRG ohne Anlage'!J:J),"")</f>
        <v>8854.2408558718998</v>
      </c>
      <c r="K15" s="130">
        <f>IF(SUMIF('Grundlage Swiss DRG KVG'!D:D,B15,'Grundlage Swiss DRG KVG'!K:K)&gt;0,SUMIF('Grundlage Swiss DRG KVG'!D:D,B15,'Grundlage Swiss DRG KVG'!K:K),"")</f>
        <v>10506.124771405001</v>
      </c>
      <c r="L15" s="130">
        <f>IF(SUMIF('Grundlage Swiss DRG KVG'!D:D,B15,'Grundlage Swiss DRG KVG'!L:L)&gt;0,SUMIF('Grundlage Swiss DRG KVG'!D:D,B15,'Grundlage Swiss DRG KVG'!L:L),"")</f>
        <v>10396.228082916999</v>
      </c>
      <c r="M15" s="62">
        <f t="shared" si="0"/>
        <v>3763.9367999999999</v>
      </c>
      <c r="N15" s="61">
        <f t="shared" si="1"/>
        <v>3763.9367999999999</v>
      </c>
      <c r="O15" s="61">
        <f t="shared" si="2"/>
        <v>3763.9367999999999</v>
      </c>
      <c r="P15" s="40"/>
      <c r="Q15" s="40"/>
      <c r="R15" s="40"/>
      <c r="Y15" s="124">
        <f t="shared" si="3"/>
        <v>10396.228082916999</v>
      </c>
      <c r="Z15" s="23" t="str">
        <f t="shared" si="4"/>
        <v>-</v>
      </c>
    </row>
    <row r="16" spans="1:26" x14ac:dyDescent="0.2">
      <c r="A16" s="21" t="s">
        <v>30</v>
      </c>
      <c r="B16" s="21" t="s">
        <v>30</v>
      </c>
      <c r="C16" s="21" t="s">
        <v>26</v>
      </c>
      <c r="D16" s="21" t="s">
        <v>17</v>
      </c>
      <c r="E16" s="112">
        <f>IF(SUMIF('Grundlage Swiss DRG ohne Anlage'!D:D,B16,'Grundlage Swiss DRG ohne Anlage'!I:I)&gt;0,SUMIF('Grundlage Swiss DRG ohne Anlage'!D:D,B16,'Grundlage Swiss DRG ohne Anlage'!I:I),"")</f>
        <v>25606351.012977</v>
      </c>
      <c r="F16" s="112">
        <f>IF(SUMIF('Grundlage Swiss DRG KVG'!D:D,B16,'Grundlage Swiss DRG KVG'!G:G)&gt;0,SUMIF('Grundlage Swiss DRG KVG'!D:D,B16,'Grundlage Swiss DRG KVG'!G:G),)</f>
        <v>24197906.376789998</v>
      </c>
      <c r="G16" s="112">
        <f>IF(SUMIF('Grundlage Swiss DRG KVG'!D:D,B16,'Grundlage Swiss DRG KVG'!H:H)&gt;0,SUMIF('Grundlage Swiss DRG KVG'!D:D,B16,'Grundlage Swiss DRG KVG'!H:H),)</f>
        <v>23933962.79679</v>
      </c>
      <c r="H16" s="112">
        <f>IF(SUMIF('Grundlage Swiss DRG KVG'!D:D,B16,'Grundlage Swiss DRG KVG'!I:I)&gt;0,SUMIF('Grundlage Swiss DRG KVG'!D:D,B16,'Grundlage Swiss DRG KVG'!I:I),"")</f>
        <v>2213.3098</v>
      </c>
      <c r="I16" s="112">
        <f>IF(SUMIF('Grundlage Swiss DRG KVG'!D:D,B16,'Grundlage Swiss DRG KVG'!J:J)&gt;0,SUMIF('Grundlage Swiss DRG KVG'!D:D,B16,'Grundlage Swiss DRG KVG'!J:J),"")</f>
        <v>2798</v>
      </c>
      <c r="J16" s="130">
        <f>IF(SUMIF('Grundlage Swiss DRG ohne Anlage'!D:D,B16,'Grundlage Swiss DRG ohne Anlage'!J:J)&gt;0,SUMIF('Grundlage Swiss DRG ohne Anlage'!D:D,B16,'Grundlage Swiss DRG ohne Anlage'!J:J),"")</f>
        <v>8584.3605905596996</v>
      </c>
      <c r="K16" s="130">
        <f>IF(SUMIF('Grundlage Swiss DRG KVG'!D:D,B16,'Grundlage Swiss DRG KVG'!K:K)&gt;0,SUMIF('Grundlage Swiss DRG KVG'!D:D,B16,'Grundlage Swiss DRG KVG'!K:K),"")</f>
        <v>10932.905270103</v>
      </c>
      <c r="L16" s="130">
        <f>IF(SUMIF('Grundlage Swiss DRG KVG'!D:D,B16,'Grundlage Swiss DRG KVG'!L:L)&gt;0,SUMIF('Grundlage Swiss DRG KVG'!D:D,B16,'Grundlage Swiss DRG KVG'!L:L),"")</f>
        <v>10813.652384673</v>
      </c>
      <c r="M16" s="62">
        <f t="shared" si="0"/>
        <v>2213.3098</v>
      </c>
      <c r="N16" s="61">
        <f t="shared" si="1"/>
        <v>2213.3098</v>
      </c>
      <c r="O16" s="61">
        <f t="shared" si="2"/>
        <v>2213.3098</v>
      </c>
      <c r="P16" s="40"/>
      <c r="Q16" s="40"/>
      <c r="R16" s="40"/>
      <c r="Y16" s="124">
        <f t="shared" si="3"/>
        <v>10813.652384673</v>
      </c>
      <c r="Z16" s="23" t="str">
        <f t="shared" si="4"/>
        <v>-</v>
      </c>
    </row>
    <row r="17" spans="1:26" x14ac:dyDescent="0.2">
      <c r="A17" s="21" t="s">
        <v>94</v>
      </c>
      <c r="B17" s="21" t="s">
        <v>94</v>
      </c>
      <c r="C17" s="21" t="s">
        <v>95</v>
      </c>
      <c r="D17" s="21" t="s">
        <v>22</v>
      </c>
      <c r="E17" s="112">
        <f>IF(SUMIF('Grundlage Swiss DRG ohne Anlage'!D:D,B17,'Grundlage Swiss DRG ohne Anlage'!I:I)&gt;0,SUMIF('Grundlage Swiss DRG ohne Anlage'!D:D,B17,'Grundlage Swiss DRG ohne Anlage'!I:I),"")</f>
        <v>450144445.01686001</v>
      </c>
      <c r="F17" s="112">
        <f>IF(SUMIF('Grundlage Swiss DRG KVG'!D:D,B17,'Grundlage Swiss DRG KVG'!G:G)&gt;0,SUMIF('Grundlage Swiss DRG KVG'!D:D,B17,'Grundlage Swiss DRG KVG'!G:G),)</f>
        <v>494786681.54938</v>
      </c>
      <c r="G17" s="112">
        <f>IF(SUMIF('Grundlage Swiss DRG KVG'!D:D,B17,'Grundlage Swiss DRG KVG'!H:H)&gt;0,SUMIF('Grundlage Swiss DRG KVG'!D:D,B17,'Grundlage Swiss DRG KVG'!H:H),)</f>
        <v>449214773.32853001</v>
      </c>
      <c r="H17" s="112">
        <f>IF(SUMIF('Grundlage Swiss DRG KVG'!D:D,B17,'Grundlage Swiss DRG KVG'!I:I)&gt;0,SUMIF('Grundlage Swiss DRG KVG'!D:D,B17,'Grundlage Swiss DRG KVG'!I:I),"")</f>
        <v>40444.025099999999</v>
      </c>
      <c r="I17" s="112">
        <f>IF(SUMIF('Grundlage Swiss DRG KVG'!D:D,B17,'Grundlage Swiss DRG KVG'!J:J)&gt;0,SUMIF('Grundlage Swiss DRG KVG'!D:D,B17,'Grundlage Swiss DRG KVG'!J:J),"")</f>
        <v>35069</v>
      </c>
      <c r="J17" s="130">
        <f>IF(SUMIF('Grundlage Swiss DRG ohne Anlage'!D:D,B17,'Grundlage Swiss DRG ohne Anlage'!J:J)&gt;0,SUMIF('Grundlage Swiss DRG ohne Anlage'!D:D,B17,'Grundlage Swiss DRG ohne Anlage'!J:J),"")</f>
        <v>11130.06047009</v>
      </c>
      <c r="K17" s="130">
        <f>IF(SUMIF('Grundlage Swiss DRG KVG'!D:D,B17,'Grundlage Swiss DRG KVG'!K:K)&gt;0,SUMIF('Grundlage Swiss DRG KVG'!D:D,B17,'Grundlage Swiss DRG KVG'!K:K),"")</f>
        <v>12233.863477385999</v>
      </c>
      <c r="L17" s="130">
        <f>IF(SUMIF('Grundlage Swiss DRG KVG'!D:D,B17,'Grundlage Swiss DRG KVG'!L:L)&gt;0,SUMIF('Grundlage Swiss DRG KVG'!D:D,B17,'Grundlage Swiss DRG KVG'!L:L),"")</f>
        <v>11107.073843857999</v>
      </c>
      <c r="M17" s="62">
        <f t="shared" si="0"/>
        <v>40444.025099999999</v>
      </c>
      <c r="N17" s="61">
        <f t="shared" si="1"/>
        <v>40444.025099999999</v>
      </c>
      <c r="O17" s="61">
        <f t="shared" si="2"/>
        <v>40444.025099999999</v>
      </c>
      <c r="P17" s="40"/>
      <c r="Q17" s="40"/>
      <c r="R17" s="40"/>
      <c r="Y17" s="124">
        <f t="shared" si="3"/>
        <v>11107.073843857999</v>
      </c>
      <c r="Z17" s="23" t="str">
        <f t="shared" si="4"/>
        <v>-</v>
      </c>
    </row>
    <row r="18" spans="1:26" x14ac:dyDescent="0.2">
      <c r="A18" s="21" t="s">
        <v>91</v>
      </c>
      <c r="B18" s="21" t="s">
        <v>91</v>
      </c>
      <c r="C18" s="21" t="s">
        <v>21</v>
      </c>
      <c r="D18" s="21" t="s">
        <v>45</v>
      </c>
      <c r="E18" s="112">
        <f>IF(SUMIF('Grundlage Swiss DRG ohne Anlage'!D:D,B18,'Grundlage Swiss DRG ohne Anlage'!I:I)&gt;0,SUMIF('Grundlage Swiss DRG ohne Anlage'!D:D,B18,'Grundlage Swiss DRG ohne Anlage'!I:I),"")</f>
        <v>147215064.43494999</v>
      </c>
      <c r="F18" s="112">
        <f>IF(SUMIF('Grundlage Swiss DRG KVG'!D:D,B18,'Grundlage Swiss DRG KVG'!G:G)&gt;0,SUMIF('Grundlage Swiss DRG KVG'!D:D,B18,'Grundlage Swiss DRG KVG'!G:G),)</f>
        <v>155796852.99495</v>
      </c>
      <c r="G18" s="112">
        <f>IF(SUMIF('Grundlage Swiss DRG KVG'!D:D,B18,'Grundlage Swiss DRG KVG'!H:H)&gt;0,SUMIF('Grundlage Swiss DRG KVG'!D:D,B18,'Grundlage Swiss DRG KVG'!H:H),)</f>
        <v>0</v>
      </c>
      <c r="H18" s="112">
        <f>IF(SUMIF('Grundlage Swiss DRG KVG'!D:D,B18,'Grundlage Swiss DRG KVG'!I:I)&gt;0,SUMIF('Grundlage Swiss DRG KVG'!D:D,B18,'Grundlage Swiss DRG KVG'!I:I),"")</f>
        <v>14703.438</v>
      </c>
      <c r="I18" s="112">
        <f>IF(SUMIF('Grundlage Swiss DRG KVG'!D:D,B18,'Grundlage Swiss DRG KVG'!J:J)&gt;0,SUMIF('Grundlage Swiss DRG KVG'!D:D,B18,'Grundlage Swiss DRG KVG'!J:J),"")</f>
        <v>18182</v>
      </c>
      <c r="J18" s="130">
        <f>IF(SUMIF('Grundlage Swiss DRG ohne Anlage'!D:D,B18,'Grundlage Swiss DRG ohne Anlage'!J:J)&gt;0,SUMIF('Grundlage Swiss DRG ohne Anlage'!D:D,B18,'Grundlage Swiss DRG ohne Anlage'!J:J),"")</f>
        <v>10012.288584136</v>
      </c>
      <c r="K18" s="130">
        <f>IF(SUMIF('Grundlage Swiss DRG KVG'!D:D,B18,'Grundlage Swiss DRG KVG'!K:K)&gt;0,SUMIF('Grundlage Swiss DRG KVG'!D:D,B18,'Grundlage Swiss DRG KVG'!K:K),"")</f>
        <v>10595.94721962</v>
      </c>
      <c r="L18" s="130" t="str">
        <f>IF(SUMIF('Grundlage Swiss DRG KVG'!D:D,B18,'Grundlage Swiss DRG KVG'!L:L)&gt;0,SUMIF('Grundlage Swiss DRG KVG'!D:D,B18,'Grundlage Swiss DRG KVG'!L:L),"")</f>
        <v/>
      </c>
      <c r="M18" s="62">
        <f t="shared" si="0"/>
        <v>14703.438</v>
      </c>
      <c r="N18" s="61">
        <f t="shared" si="1"/>
        <v>14703.438</v>
      </c>
      <c r="O18" s="61" t="str">
        <f t="shared" si="2"/>
        <v>-</v>
      </c>
      <c r="P18" s="40"/>
      <c r="Q18" s="40"/>
      <c r="R18" s="40"/>
      <c r="Y18" s="124" t="str">
        <f t="shared" si="3"/>
        <v/>
      </c>
      <c r="Z18" s="23" t="str">
        <f t="shared" si="4"/>
        <v>Kontrolle</v>
      </c>
    </row>
    <row r="19" spans="1:26" x14ac:dyDescent="0.2">
      <c r="A19" s="21" t="s">
        <v>58</v>
      </c>
      <c r="B19" s="21" t="s">
        <v>58</v>
      </c>
      <c r="C19" s="21" t="s">
        <v>21</v>
      </c>
      <c r="D19" s="21" t="s">
        <v>27</v>
      </c>
      <c r="E19" s="112">
        <f>IF(SUMIF('Grundlage Swiss DRG ohne Anlage'!D:D,B19,'Grundlage Swiss DRG ohne Anlage'!I:I)&gt;0,SUMIF('Grundlage Swiss DRG ohne Anlage'!D:D,B19,'Grundlage Swiss DRG ohne Anlage'!I:I),"")</f>
        <v>53473384.717370003</v>
      </c>
      <c r="F19" s="112">
        <f>IF(SUMIF('Grundlage Swiss DRG KVG'!D:D,B19,'Grundlage Swiss DRG KVG'!G:G)&gt;0,SUMIF('Grundlage Swiss DRG KVG'!D:D,B19,'Grundlage Swiss DRG KVG'!G:G),)</f>
        <v>59286578.717370003</v>
      </c>
      <c r="G19" s="112">
        <f>IF(SUMIF('Grundlage Swiss DRG KVG'!D:D,B19,'Grundlage Swiss DRG KVG'!H:H)&gt;0,SUMIF('Grundlage Swiss DRG KVG'!D:D,B19,'Grundlage Swiss DRG KVG'!H:H),)</f>
        <v>59135843.717370003</v>
      </c>
      <c r="H19" s="112">
        <f>IF(SUMIF('Grundlage Swiss DRG KVG'!D:D,B19,'Grundlage Swiss DRG KVG'!I:I)&gt;0,SUMIF('Grundlage Swiss DRG KVG'!D:D,B19,'Grundlage Swiss DRG KVG'!I:I),"")</f>
        <v>5528.4970000000003</v>
      </c>
      <c r="I19" s="112">
        <f>IF(SUMIF('Grundlage Swiss DRG KVG'!D:D,B19,'Grundlage Swiss DRG KVG'!J:J)&gt;0,SUMIF('Grundlage Swiss DRG KVG'!D:D,B19,'Grundlage Swiss DRG KVG'!J:J),"")</f>
        <v>6751</v>
      </c>
      <c r="J19" s="130">
        <f>IF(SUMIF('Grundlage Swiss DRG ohne Anlage'!D:D,B19,'Grundlage Swiss DRG ohne Anlage'!J:J)&gt;0,SUMIF('Grundlage Swiss DRG ohne Anlage'!D:D,B19,'Grundlage Swiss DRG ohne Anlage'!J:J),"")</f>
        <v>9672.3186640726999</v>
      </c>
      <c r="K19" s="130">
        <f>IF(SUMIF('Grundlage Swiss DRG KVG'!D:D,B19,'Grundlage Swiss DRG KVG'!K:K)&gt;0,SUMIF('Grundlage Swiss DRG KVG'!D:D,B19,'Grundlage Swiss DRG KVG'!K:K),"")</f>
        <v>10723.814938738</v>
      </c>
      <c r="L19" s="130">
        <f>IF(SUMIF('Grundlage Swiss DRG KVG'!D:D,B19,'Grundlage Swiss DRG KVG'!L:L)&gt;0,SUMIF('Grundlage Swiss DRG KVG'!D:D,B19,'Grundlage Swiss DRG KVG'!L:L),"")</f>
        <v>10696.549842999</v>
      </c>
      <c r="M19" s="62">
        <f t="shared" si="0"/>
        <v>5528.4970000000003</v>
      </c>
      <c r="N19" s="61">
        <f t="shared" si="1"/>
        <v>5528.4970000000003</v>
      </c>
      <c r="O19" s="61">
        <f t="shared" si="2"/>
        <v>5528.4970000000003</v>
      </c>
      <c r="P19" s="40"/>
      <c r="Q19" s="40"/>
      <c r="R19" s="40"/>
      <c r="Y19" s="124">
        <f t="shared" si="3"/>
        <v>10696.549842999</v>
      </c>
      <c r="Z19" s="23" t="str">
        <f t="shared" si="4"/>
        <v>-</v>
      </c>
    </row>
    <row r="20" spans="1:26" x14ac:dyDescent="0.2">
      <c r="A20" s="21" t="s">
        <v>80</v>
      </c>
      <c r="B20" s="21" t="s">
        <v>80</v>
      </c>
      <c r="C20" s="21" t="s">
        <v>21</v>
      </c>
      <c r="D20" s="21" t="s">
        <v>27</v>
      </c>
      <c r="E20" s="112">
        <f>IF(SUMIF('Grundlage Swiss DRG ohne Anlage'!D:D,B20,'Grundlage Swiss DRG ohne Anlage'!I:I)&gt;0,SUMIF('Grundlage Swiss DRG ohne Anlage'!D:D,B20,'Grundlage Swiss DRG ohne Anlage'!I:I),"")</f>
        <v>38138862.441129997</v>
      </c>
      <c r="F20" s="112">
        <f>IF(SUMIF('Grundlage Swiss DRG KVG'!D:D,B20,'Grundlage Swiss DRG KVG'!G:G)&gt;0,SUMIF('Grundlage Swiss DRG KVG'!D:D,B20,'Grundlage Swiss DRG KVG'!G:G),)</f>
        <v>42136025.261129998</v>
      </c>
      <c r="G20" s="112">
        <f>IF(SUMIF('Grundlage Swiss DRG KVG'!D:D,B20,'Grundlage Swiss DRG KVG'!H:H)&gt;0,SUMIF('Grundlage Swiss DRG KVG'!D:D,B20,'Grundlage Swiss DRG KVG'!H:H),)</f>
        <v>0</v>
      </c>
      <c r="H20" s="112">
        <f>IF(SUMIF('Grundlage Swiss DRG KVG'!D:D,B20,'Grundlage Swiss DRG KVG'!I:I)&gt;0,SUMIF('Grundlage Swiss DRG KVG'!D:D,B20,'Grundlage Swiss DRG KVG'!I:I),"")</f>
        <v>3977.3125</v>
      </c>
      <c r="I20" s="112">
        <f>IF(SUMIF('Grundlage Swiss DRG KVG'!D:D,B20,'Grundlage Swiss DRG KVG'!J:J)&gt;0,SUMIF('Grundlage Swiss DRG KVG'!D:D,B20,'Grundlage Swiss DRG KVG'!J:J),"")</f>
        <v>4998</v>
      </c>
      <c r="J20" s="130">
        <f>IF(SUMIF('Grundlage Swiss DRG ohne Anlage'!D:D,B20,'Grundlage Swiss DRG ohne Anlage'!J:J)&gt;0,SUMIF('Grundlage Swiss DRG ohne Anlage'!D:D,B20,'Grundlage Swiss DRG ohne Anlage'!J:J),"")</f>
        <v>9589.1038084458996</v>
      </c>
      <c r="K20" s="130">
        <f>IF(SUMIF('Grundlage Swiss DRG KVG'!D:D,B20,'Grundlage Swiss DRG KVG'!K:K)&gt;0,SUMIF('Grundlage Swiss DRG KVG'!D:D,B20,'Grundlage Swiss DRG KVG'!K:K),"")</f>
        <v>10594.094696136999</v>
      </c>
      <c r="L20" s="130" t="str">
        <f>IF(SUMIF('Grundlage Swiss DRG KVG'!D:D,B20,'Grundlage Swiss DRG KVG'!L:L)&gt;0,SUMIF('Grundlage Swiss DRG KVG'!D:D,B20,'Grundlage Swiss DRG KVG'!L:L),"")</f>
        <v/>
      </c>
      <c r="M20" s="62">
        <f t="shared" si="0"/>
        <v>3977.3125</v>
      </c>
      <c r="N20" s="61">
        <f t="shared" si="1"/>
        <v>3977.3125</v>
      </c>
      <c r="O20" s="61" t="str">
        <f t="shared" si="2"/>
        <v>-</v>
      </c>
      <c r="P20" s="40"/>
      <c r="Q20" s="40"/>
      <c r="R20" s="40"/>
      <c r="Y20" s="124" t="str">
        <f t="shared" si="3"/>
        <v/>
      </c>
      <c r="Z20" s="23" t="str">
        <f t="shared" si="4"/>
        <v>Kontrolle</v>
      </c>
    </row>
    <row r="21" spans="1:26" x14ac:dyDescent="0.2">
      <c r="A21" s="21" t="s">
        <v>54</v>
      </c>
      <c r="B21" s="21" t="s">
        <v>54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63593611.478169002</v>
      </c>
      <c r="F21" s="112">
        <f>IF(SUMIF('Grundlage Swiss DRG KVG'!D:D,B21,'Grundlage Swiss DRG KVG'!G:G)&gt;0,SUMIF('Grundlage Swiss DRG KVG'!D:D,B21,'Grundlage Swiss DRG KVG'!G:G),)</f>
        <v>70573020.596937999</v>
      </c>
      <c r="G21" s="112">
        <f>IF(SUMIF('Grundlage Swiss DRG KVG'!D:D,B21,'Grundlage Swiss DRG KVG'!H:H)&gt;0,SUMIF('Grundlage Swiss DRG KVG'!D:D,B21,'Grundlage Swiss DRG KVG'!H:H),)</f>
        <v>68721703.927999005</v>
      </c>
      <c r="H21" s="112">
        <f>IF(SUMIF('Grundlage Swiss DRG KVG'!D:D,B21,'Grundlage Swiss DRG KVG'!I:I)&gt;0,SUMIF('Grundlage Swiss DRG KVG'!D:D,B21,'Grundlage Swiss DRG KVG'!I:I),"")</f>
        <v>7146.1046999999999</v>
      </c>
      <c r="I21" s="112">
        <f>IF(SUMIF('Grundlage Swiss DRG KVG'!D:D,B21,'Grundlage Swiss DRG KVG'!J:J)&gt;0,SUMIF('Grundlage Swiss DRG KVG'!D:D,B21,'Grundlage Swiss DRG KVG'!J:J),"")</f>
        <v>8673</v>
      </c>
      <c r="J21" s="130">
        <f>IF(SUMIF('Grundlage Swiss DRG ohne Anlage'!D:D,B21,'Grundlage Swiss DRG ohne Anlage'!J:J)&gt;0,SUMIF('Grundlage Swiss DRG ohne Anlage'!D:D,B21,'Grundlage Swiss DRG ohne Anlage'!J:J),"")</f>
        <v>8899.0595783138997</v>
      </c>
      <c r="K21" s="130">
        <f>IF(SUMIF('Grundlage Swiss DRG KVG'!D:D,B21,'Grundlage Swiss DRG KVG'!K:K)&gt;0,SUMIF('Grundlage Swiss DRG KVG'!D:D,B21,'Grundlage Swiss DRG KVG'!K:K),"")</f>
        <v>9875.7328026467003</v>
      </c>
      <c r="L21" s="130">
        <f>IF(SUMIF('Grundlage Swiss DRG KVG'!D:D,B21,'Grundlage Swiss DRG KVG'!L:L)&gt;0,SUMIF('Grundlage Swiss DRG KVG'!D:D,B21,'Grundlage Swiss DRG KVG'!L:L),"")</f>
        <v>9616.6662556734009</v>
      </c>
      <c r="M21" s="62">
        <f t="shared" si="0"/>
        <v>7146.1046999999999</v>
      </c>
      <c r="N21" s="61">
        <f t="shared" si="1"/>
        <v>7146.1046999999999</v>
      </c>
      <c r="O21" s="61">
        <f t="shared" si="2"/>
        <v>7146.1046999999999</v>
      </c>
      <c r="P21" s="40"/>
      <c r="Q21" s="40"/>
      <c r="R21" s="40"/>
      <c r="Y21" s="124">
        <f t="shared" si="3"/>
        <v>9616.6662556734009</v>
      </c>
      <c r="Z21" s="23" t="str">
        <f t="shared" si="4"/>
        <v>-</v>
      </c>
    </row>
    <row r="22" spans="1:26" x14ac:dyDescent="0.2">
      <c r="A22" s="21" t="s">
        <v>73</v>
      </c>
      <c r="B22" s="21" t="s">
        <v>73</v>
      </c>
      <c r="C22" s="21" t="s">
        <v>74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214084005.03073001</v>
      </c>
      <c r="F22" s="112">
        <f>IF(SUMIF('Grundlage Swiss DRG KVG'!D:D,B22,'Grundlage Swiss DRG KVG'!G:G)&gt;0,SUMIF('Grundlage Swiss DRG KVG'!D:D,B22,'Grundlage Swiss DRG KVG'!G:G),)</f>
        <v>0</v>
      </c>
      <c r="G22" s="112">
        <f>IF(SUMIF('Grundlage Swiss DRG KVG'!D:D,B22,'Grundlage Swiss DRG KVG'!H:H)&gt;0,SUMIF('Grundlage Swiss DRG KVG'!D:D,B22,'Grundlage Swiss DRG KVG'!H:H),)</f>
        <v>226121235.86072999</v>
      </c>
      <c r="H22" s="112">
        <f>IF(SUMIF('Grundlage Swiss DRG KVG'!D:D,B22,'Grundlage Swiss DRG KVG'!I:I)&gt;0,SUMIF('Grundlage Swiss DRG KVG'!D:D,B22,'Grundlage Swiss DRG KVG'!I:I),"")</f>
        <v>17856.163</v>
      </c>
      <c r="I22" s="112">
        <f>IF(SUMIF('Grundlage Swiss DRG KVG'!D:D,B22,'Grundlage Swiss DRG KVG'!J:J)&gt;0,SUMIF('Grundlage Swiss DRG KVG'!D:D,B22,'Grundlage Swiss DRG KVG'!J:J),"")</f>
        <v>16597</v>
      </c>
      <c r="J22" s="130">
        <f>IF(SUMIF('Grundlage Swiss DRG ohne Anlage'!D:D,B22,'Grundlage Swiss DRG ohne Anlage'!J:J)&gt;0,SUMIF('Grundlage Swiss DRG ohne Anlage'!D:D,B22,'Grundlage Swiss DRG ohne Anlage'!J:J),"")</f>
        <v>11989.362162001</v>
      </c>
      <c r="K22" s="130" t="str">
        <f>IF(SUMIF('Grundlage Swiss DRG KVG'!D:D,B22,'Grundlage Swiss DRG KVG'!K:K)&gt;0,SUMIF('Grundlage Swiss DRG KVG'!D:D,B22,'Grundlage Swiss DRG KVG'!K:K),"")</f>
        <v/>
      </c>
      <c r="L22" s="130">
        <f>IF(SUMIF('Grundlage Swiss DRG KVG'!D:D,B22,'Grundlage Swiss DRG KVG'!L:L)&gt;0,SUMIF('Grundlage Swiss DRG KVG'!D:D,B22,'Grundlage Swiss DRG KVG'!L:L),"")</f>
        <v>12663.484078899</v>
      </c>
      <c r="M22" s="62">
        <f t="shared" si="0"/>
        <v>17856.163</v>
      </c>
      <c r="N22" s="61" t="str">
        <f t="shared" si="1"/>
        <v>-</v>
      </c>
      <c r="O22" s="61">
        <f t="shared" si="2"/>
        <v>17856.163</v>
      </c>
      <c r="P22" s="40"/>
      <c r="Q22" s="40"/>
      <c r="R22" s="40"/>
      <c r="Y22" s="124">
        <f t="shared" si="3"/>
        <v>12663.484078899</v>
      </c>
      <c r="Z22" s="23" t="str">
        <f t="shared" si="4"/>
        <v>-</v>
      </c>
    </row>
    <row r="23" spans="1:26" x14ac:dyDescent="0.2">
      <c r="A23" s="21" t="s">
        <v>98</v>
      </c>
      <c r="B23" s="21" t="s">
        <v>98</v>
      </c>
      <c r="C23" s="21" t="s">
        <v>99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264182138.17570999</v>
      </c>
      <c r="F23" s="112">
        <f>IF(SUMIF('Grundlage Swiss DRG KVG'!D:D,B23,'Grundlage Swiss DRG KVG'!G:G)&gt;0,SUMIF('Grundlage Swiss DRG KVG'!D:D,B23,'Grundlage Swiss DRG KVG'!G:G),)</f>
        <v>288924799.55571002</v>
      </c>
      <c r="G23" s="112">
        <f>IF(SUMIF('Grundlage Swiss DRG KVG'!D:D,B23,'Grundlage Swiss DRG KVG'!H:H)&gt;0,SUMIF('Grundlage Swiss DRG KVG'!D:D,B23,'Grundlage Swiss DRG KVG'!H:H),)</f>
        <v>275340785.42571002</v>
      </c>
      <c r="H23" s="112">
        <f>IF(SUMIF('Grundlage Swiss DRG KVG'!D:D,B23,'Grundlage Swiss DRG KVG'!I:I)&gt;0,SUMIF('Grundlage Swiss DRG KVG'!D:D,B23,'Grundlage Swiss DRG KVG'!I:I),"")</f>
        <v>29350.818599999999</v>
      </c>
      <c r="I23" s="112">
        <f>IF(SUMIF('Grundlage Swiss DRG KVG'!D:D,B23,'Grundlage Swiss DRG KVG'!J:J)&gt;0,SUMIF('Grundlage Swiss DRG KVG'!D:D,B23,'Grundlage Swiss DRG KVG'!J:J),"")</f>
        <v>30147</v>
      </c>
      <c r="J23" s="130">
        <f>IF(SUMIF('Grundlage Swiss DRG ohne Anlage'!D:D,B23,'Grundlage Swiss DRG ohne Anlage'!J:J)&gt;0,SUMIF('Grundlage Swiss DRG ohne Anlage'!D:D,B23,'Grundlage Swiss DRG ohne Anlage'!J:J),"")</f>
        <v>9000.8439551907995</v>
      </c>
      <c r="K23" s="130">
        <f>IF(SUMIF('Grundlage Swiss DRG KVG'!D:D,B23,'Grundlage Swiss DRG KVG'!K:K)&gt;0,SUMIF('Grundlage Swiss DRG KVG'!D:D,B23,'Grundlage Swiss DRG KVG'!K:K),"")</f>
        <v>9843.8412738414008</v>
      </c>
      <c r="L23" s="130">
        <f>IF(SUMIF('Grundlage Swiss DRG KVG'!D:D,B23,'Grundlage Swiss DRG KVG'!L:L)&gt;0,SUMIF('Grundlage Swiss DRG KVG'!D:D,B23,'Grundlage Swiss DRG KVG'!L:L),"")</f>
        <v>9381.0257621132005</v>
      </c>
      <c r="M23" s="62">
        <f t="shared" si="0"/>
        <v>29350.818599999999</v>
      </c>
      <c r="N23" s="61">
        <f t="shared" si="1"/>
        <v>29350.818599999999</v>
      </c>
      <c r="O23" s="61">
        <f t="shared" si="2"/>
        <v>29350.818599999999</v>
      </c>
      <c r="P23" s="40"/>
      <c r="Q23" s="40"/>
      <c r="R23" s="40"/>
      <c r="Y23" s="124">
        <f t="shared" si="3"/>
        <v>9381.0257621132005</v>
      </c>
      <c r="Z23" s="23" t="str">
        <f t="shared" si="4"/>
        <v>-</v>
      </c>
    </row>
    <row r="24" spans="1:26" x14ac:dyDescent="0.2">
      <c r="A24" s="21" t="s">
        <v>304</v>
      </c>
      <c r="B24" s="21" t="s">
        <v>304</v>
      </c>
      <c r="C24" s="21" t="s">
        <v>16</v>
      </c>
      <c r="D24" s="21" t="s">
        <v>251</v>
      </c>
      <c r="E24" s="112">
        <f>IF(SUMIF('Grundlage Swiss DRG ohne Anlage'!D:D,B24,'Grundlage Swiss DRG ohne Anlage'!I:I)&gt;0,SUMIF('Grundlage Swiss DRG ohne Anlage'!D:D,B24,'Grundlage Swiss DRG ohne Anlage'!I:I),"")</f>
        <v>7333234.6440300001</v>
      </c>
      <c r="F24" s="112">
        <f>IF(SUMIF('Grundlage Swiss DRG KVG'!D:D,B24,'Grundlage Swiss DRG KVG'!G:G)&gt;0,SUMIF('Grundlage Swiss DRG KVG'!D:D,B24,'Grundlage Swiss DRG KVG'!G:G),)</f>
        <v>8304716.6440300001</v>
      </c>
      <c r="G24" s="112">
        <f>IF(SUMIF('Grundlage Swiss DRG KVG'!D:D,B24,'Grundlage Swiss DRG KVG'!H:H)&gt;0,SUMIF('Grundlage Swiss DRG KVG'!D:D,B24,'Grundlage Swiss DRG KVG'!H:H),)</f>
        <v>7956196.9164143</v>
      </c>
      <c r="H24" s="112">
        <f>IF(SUMIF('Grundlage Swiss DRG KVG'!D:D,B24,'Grundlage Swiss DRG KVG'!I:I)&gt;0,SUMIF('Grundlage Swiss DRG KVG'!D:D,B24,'Grundlage Swiss DRG KVG'!I:I),"")</f>
        <v>828.85199999999998</v>
      </c>
      <c r="I24" s="112">
        <f>IF(SUMIF('Grundlage Swiss DRG KVG'!D:D,B24,'Grundlage Swiss DRG KVG'!J:J)&gt;0,SUMIF('Grundlage Swiss DRG KVG'!D:D,B24,'Grundlage Swiss DRG KVG'!J:J),"")</f>
        <v>578</v>
      </c>
      <c r="J24" s="130">
        <f>IF(SUMIF('Grundlage Swiss DRG ohne Anlage'!D:D,B24,'Grundlage Swiss DRG ohne Anlage'!J:J)&gt;0,SUMIF('Grundlage Swiss DRG ohne Anlage'!D:D,B24,'Grundlage Swiss DRG ohne Anlage'!J:J),"")</f>
        <v>8847.4596719679994</v>
      </c>
      <c r="K24" s="130">
        <f>IF(SUMIF('Grundlage Swiss DRG KVG'!D:D,B24,'Grundlage Swiss DRG KVG'!K:K)&gt;0,SUMIF('Grundlage Swiss DRG KVG'!D:D,B24,'Grundlage Swiss DRG KVG'!K:K),"")</f>
        <v>10019.541056823</v>
      </c>
      <c r="L24" s="130">
        <f>IF(SUMIF('Grundlage Swiss DRG KVG'!D:D,B24,'Grundlage Swiss DRG KVG'!L:L)&gt;0,SUMIF('Grundlage Swiss DRG KVG'!D:D,B24,'Grundlage Swiss DRG KVG'!L:L),"")</f>
        <v>9599.0561842334992</v>
      </c>
      <c r="M24" s="62">
        <f t="shared" si="0"/>
        <v>828.85199999999998</v>
      </c>
      <c r="N24" s="61">
        <f t="shared" si="1"/>
        <v>828.85199999999998</v>
      </c>
      <c r="O24" s="61">
        <f t="shared" si="2"/>
        <v>828.85199999999998</v>
      </c>
      <c r="P24" s="40"/>
      <c r="Q24" s="40"/>
      <c r="R24" s="40"/>
      <c r="Y24" s="124">
        <f t="shared" si="3"/>
        <v>9599.0561842334992</v>
      </c>
      <c r="Z24" s="23" t="str">
        <f t="shared" si="4"/>
        <v>-</v>
      </c>
    </row>
    <row r="25" spans="1:26" ht="10.5" x14ac:dyDescent="0.25">
      <c r="A25" s="21" t="s">
        <v>48</v>
      </c>
      <c r="B25" s="21" t="s">
        <v>48</v>
      </c>
      <c r="C25" s="21" t="s">
        <v>26</v>
      </c>
      <c r="D25" s="21" t="s">
        <v>45</v>
      </c>
      <c r="E25" s="112">
        <f>IF(SUMIF('Grundlage Swiss DRG ohne Anlage'!D:D,B25,'Grundlage Swiss DRG ohne Anlage'!I:I)&gt;0,SUMIF('Grundlage Swiss DRG ohne Anlage'!D:D,B25,'Grundlage Swiss DRG ohne Anlage'!I:I),"")</f>
        <v>319067313.34599</v>
      </c>
      <c r="F25" s="112">
        <f>IF(SUMIF('Grundlage Swiss DRG KVG'!D:D,B25,'Grundlage Swiss DRG KVG'!H:H)&gt;0,SUMIF('Grundlage Swiss DRG KVG'!D:D,B25,'Grundlage Swiss DRG KVG'!H:H),)</f>
        <v>337387113.34599</v>
      </c>
      <c r="G25" s="112">
        <f>IF(SUMIF('Grundlage Swiss DRG KVG'!D:D,B25,'Grundlage Swiss DRG KVG'!G:G)&gt;0,SUMIF('Grundlage Swiss DRG KVG'!D:D,B25,'Grundlage Swiss DRG KVG'!G:G),)</f>
        <v>355258813.34599</v>
      </c>
      <c r="H25" s="112">
        <f>IF(SUMIF('Grundlage Swiss DRG KVG'!D:D,B25,'Grundlage Swiss DRG KVG'!I:I)&gt;0,SUMIF('Grundlage Swiss DRG KVG'!D:D,B25,'Grundlage Swiss DRG KVG'!I:I),"")</f>
        <v>34339.630799999999</v>
      </c>
      <c r="I25" s="112">
        <f>IF(SUMIF('Grundlage Swiss DRG KVG'!D:D,B25,'Grundlage Swiss DRG KVG'!J:J)&gt;0,SUMIF('Grundlage Swiss DRG KVG'!D:D,B25,'Grundlage Swiss DRG KVG'!J:J),"")</f>
        <v>35155</v>
      </c>
      <c r="J25" s="130">
        <f>IF(SUMIF('Grundlage Swiss DRG ohne Anlage'!D:D,B25,'Grundlage Swiss DRG ohne Anlage'!J:J)&gt;0,SUMIF('Grundlage Swiss DRG ohne Anlage'!D:D,B25,'Grundlage Swiss DRG ohne Anlage'!J:J),"")</f>
        <v>9291.5184558710007</v>
      </c>
      <c r="K25" s="130">
        <f>IF(SUMIF('Grundlage Swiss DRG KVG'!D:D,B25,'Grundlage Swiss DRG KVG'!L:L)&gt;0,SUMIF('Grundlage Swiss DRG KVG'!D:D,B25,'Grundlage Swiss DRG KVG'!L:L),"")</f>
        <v>9825.0070104420993</v>
      </c>
      <c r="L25" s="130">
        <f>IF(SUMIF('Grundlage Swiss DRG KVG'!D:D,B25,'Grundlage Swiss DRG KVG'!K:K)&gt;0,SUMIF('Grundlage Swiss DRG KVG'!D:D,B25,'Grundlage Swiss DRG KVG'!K:K),"")</f>
        <v>10345.446502179</v>
      </c>
      <c r="M25" s="62">
        <f t="shared" si="0"/>
        <v>34339.630799999999</v>
      </c>
      <c r="N25" s="61">
        <f t="shared" si="1"/>
        <v>34339.630799999999</v>
      </c>
      <c r="O25" s="61">
        <f t="shared" si="2"/>
        <v>34339.630799999999</v>
      </c>
      <c r="P25" s="40"/>
      <c r="Q25" s="40"/>
      <c r="R25" s="40"/>
      <c r="S25" s="122" t="s">
        <v>650</v>
      </c>
      <c r="T25" s="123"/>
      <c r="U25" s="123"/>
      <c r="V25" s="123"/>
      <c r="W25" s="123"/>
      <c r="X25" s="123"/>
      <c r="Y25" s="124">
        <f t="shared" si="3"/>
        <v>10345.446502179</v>
      </c>
      <c r="Z25" s="23" t="str">
        <f t="shared" si="4"/>
        <v>Kontrolle</v>
      </c>
    </row>
    <row r="26" spans="1:26" x14ac:dyDescent="0.2">
      <c r="A26" s="21" t="s">
        <v>209</v>
      </c>
      <c r="B26" s="21" t="s">
        <v>209</v>
      </c>
      <c r="C26" s="21" t="s">
        <v>34</v>
      </c>
      <c r="D26" s="21" t="s">
        <v>35</v>
      </c>
      <c r="E26" s="112">
        <f>IF(SUMIF('Grundlage Swiss DRG ohne Anlage'!D:D,B26,'Grundlage Swiss DRG ohne Anlage'!I:I)&gt;0,SUMIF('Grundlage Swiss DRG ohne Anlage'!D:D,B26,'Grundlage Swiss DRG ohne Anlage'!I:I),"")</f>
        <v>13960196.040739</v>
      </c>
      <c r="F26" s="112">
        <f>IF(SUMIF('Grundlage Swiss DRG KVG'!D:D,B26,'Grundlage Swiss DRG KVG'!G:G)&gt;0,SUMIF('Grundlage Swiss DRG KVG'!D:D,B26,'Grundlage Swiss DRG KVG'!G:G),)</f>
        <v>16116888.010739001</v>
      </c>
      <c r="G26" s="112">
        <f>IF(SUMIF('Grundlage Swiss DRG KVG'!D:D,B26,'Grundlage Swiss DRG KVG'!H:H)&gt;0,SUMIF('Grundlage Swiss DRG KVG'!D:D,B26,'Grundlage Swiss DRG KVG'!H:H),)</f>
        <v>15425282.040739</v>
      </c>
      <c r="H26" s="112">
        <f>IF(SUMIF('Grundlage Swiss DRG KVG'!D:D,B26,'Grundlage Swiss DRG KVG'!I:I)&gt;0,SUMIF('Grundlage Swiss DRG KVG'!D:D,B26,'Grundlage Swiss DRG KVG'!I:I),"")</f>
        <v>1265.4100000000001</v>
      </c>
      <c r="I26" s="112">
        <f>IF(SUMIF('Grundlage Swiss DRG KVG'!D:D,B26,'Grundlage Swiss DRG KVG'!J:J)&gt;0,SUMIF('Grundlage Swiss DRG KVG'!D:D,B26,'Grundlage Swiss DRG KVG'!J:J),"")</f>
        <v>1585</v>
      </c>
      <c r="J26" s="130">
        <f>IF(SUMIF('Grundlage Swiss DRG ohne Anlage'!D:D,B26,'Grundlage Swiss DRG ohne Anlage'!J:J)&gt;0,SUMIF('Grundlage Swiss DRG ohne Anlage'!D:D,B26,'Grundlage Swiss DRG ohne Anlage'!J:J),"")</f>
        <v>11032.152457100001</v>
      </c>
      <c r="K26" s="130">
        <f>IF(SUMIF('Grundlage Swiss DRG KVG'!D:D,B26,'Grundlage Swiss DRG KVG'!K:K)&gt;0,SUMIF('Grundlage Swiss DRG KVG'!D:D,B26,'Grundlage Swiss DRG KVG'!K:K),"")</f>
        <v>12736.494899470999</v>
      </c>
      <c r="L26" s="130">
        <f>IF(SUMIF('Grundlage Swiss DRG KVG'!D:D,B26,'Grundlage Swiss DRG KVG'!L:L)&gt;0,SUMIF('Grundlage Swiss DRG KVG'!D:D,B26,'Grundlage Swiss DRG KVG'!L:L),"")</f>
        <v>12189.947954212001</v>
      </c>
      <c r="M26" s="62">
        <f t="shared" si="0"/>
        <v>1265.4100000000001</v>
      </c>
      <c r="N26" s="61">
        <f t="shared" si="1"/>
        <v>1265.4100000000001</v>
      </c>
      <c r="O26" s="61">
        <f t="shared" si="2"/>
        <v>1265.4100000000001</v>
      </c>
      <c r="P26" s="40"/>
      <c r="Q26" s="40"/>
      <c r="R26" s="40"/>
      <c r="Y26" s="124">
        <f t="shared" si="3"/>
        <v>12189.947954212001</v>
      </c>
      <c r="Z26" s="23" t="str">
        <f t="shared" si="4"/>
        <v>-</v>
      </c>
    </row>
    <row r="27" spans="1:26" x14ac:dyDescent="0.2">
      <c r="A27" s="21" t="s">
        <v>243</v>
      </c>
      <c r="B27" s="21" t="s">
        <v>243</v>
      </c>
      <c r="C27" s="21" t="s">
        <v>244</v>
      </c>
      <c r="D27" s="21" t="s">
        <v>45</v>
      </c>
      <c r="E27" s="112">
        <f>IF(SUMIF('Grundlage Swiss DRG ohne Anlage'!D:D,B27,'Grundlage Swiss DRG ohne Anlage'!I:I)&gt;0,SUMIF('Grundlage Swiss DRG ohne Anlage'!D:D,B27,'Grundlage Swiss DRG ohne Anlage'!I:I),"")</f>
        <v>228991971.53110999</v>
      </c>
      <c r="F27" s="112">
        <f>IF(SUMIF('Grundlage Swiss DRG KVG'!D:D,B27,'Grundlage Swiss DRG KVG'!G:G)&gt;0,SUMIF('Grundlage Swiss DRG KVG'!D:D,B27,'Grundlage Swiss DRG KVG'!G:G),)</f>
        <v>245906011.53110999</v>
      </c>
      <c r="G27" s="112">
        <f>IF(SUMIF('Grundlage Swiss DRG KVG'!D:D,B27,'Grundlage Swiss DRG KVG'!H:H)&gt;0,SUMIF('Grundlage Swiss DRG KVG'!D:D,B27,'Grundlage Swiss DRG KVG'!H:H),)</f>
        <v>245656011.53110999</v>
      </c>
      <c r="H27" s="112">
        <f>IF(SUMIF('Grundlage Swiss DRG KVG'!D:D,B27,'Grundlage Swiss DRG KVG'!I:I)&gt;0,SUMIF('Grundlage Swiss DRG KVG'!D:D,B27,'Grundlage Swiss DRG KVG'!I:I),"")</f>
        <v>23025</v>
      </c>
      <c r="I27" s="112">
        <f>IF(SUMIF('Grundlage Swiss DRG KVG'!D:D,B27,'Grundlage Swiss DRG KVG'!J:J)&gt;0,SUMIF('Grundlage Swiss DRG KVG'!D:D,B27,'Grundlage Swiss DRG KVG'!J:J),"")</f>
        <v>23572</v>
      </c>
      <c r="J27" s="130">
        <f>IF(SUMIF('Grundlage Swiss DRG ohne Anlage'!D:D,B27,'Grundlage Swiss DRG ohne Anlage'!J:J)&gt;0,SUMIF('Grundlage Swiss DRG ohne Anlage'!D:D,B27,'Grundlage Swiss DRG ohne Anlage'!J:J),"")</f>
        <v>9945.3624986365994</v>
      </c>
      <c r="K27" s="130">
        <f>IF(SUMIF('Grundlage Swiss DRG KVG'!D:D,B27,'Grundlage Swiss DRG KVG'!K:K)&gt;0,SUMIF('Grundlage Swiss DRG KVG'!D:D,B27,'Grundlage Swiss DRG KVG'!K:K),"")</f>
        <v>10679.957069755001</v>
      </c>
      <c r="L27" s="130">
        <f>IF(SUMIF('Grundlage Swiss DRG KVG'!D:D,B27,'Grundlage Swiss DRG KVG'!L:L)&gt;0,SUMIF('Grundlage Swiss DRG KVG'!D:D,B27,'Grundlage Swiss DRG KVG'!L:L),"")</f>
        <v>10669.099306454</v>
      </c>
      <c r="M27" s="62">
        <f t="shared" si="0"/>
        <v>23025</v>
      </c>
      <c r="N27" s="61">
        <f t="shared" si="1"/>
        <v>23025</v>
      </c>
      <c r="O27" s="61">
        <f t="shared" si="2"/>
        <v>23025</v>
      </c>
      <c r="P27" s="40"/>
      <c r="Q27" s="40"/>
      <c r="R27" s="40"/>
      <c r="Y27" s="124">
        <f t="shared" si="3"/>
        <v>10669.099306454</v>
      </c>
      <c r="Z27" s="23" t="str">
        <f t="shared" si="4"/>
        <v>-</v>
      </c>
    </row>
    <row r="28" spans="1:26" ht="10.5" x14ac:dyDescent="0.25">
      <c r="A28" s="21" t="s">
        <v>87</v>
      </c>
      <c r="B28" s="21" t="s">
        <v>87</v>
      </c>
      <c r="C28" s="21" t="s">
        <v>88</v>
      </c>
      <c r="D28" s="21" t="s">
        <v>45</v>
      </c>
      <c r="E28" s="112">
        <v>154514596</v>
      </c>
      <c r="F28" s="112">
        <f>IF(SUMIF('Grundlage Swiss DRG alle'!D:D,B28,'Grundlage Swiss DRG alle'!G:G)&gt;0,SUMIF('Grundlage Swiss DRG alle'!D:D,B28,'Grundlage Swiss DRG alle'!G:G),)</f>
        <v>0</v>
      </c>
      <c r="G28" s="112">
        <v>169214290</v>
      </c>
      <c r="H28" s="112">
        <v>15184</v>
      </c>
      <c r="I28" s="112">
        <v>13391</v>
      </c>
      <c r="J28" s="130">
        <v>11539</v>
      </c>
      <c r="K28" s="130"/>
      <c r="L28" s="130">
        <v>12637</v>
      </c>
      <c r="M28" s="62">
        <f t="shared" si="0"/>
        <v>15184</v>
      </c>
      <c r="N28" s="61" t="str">
        <f t="shared" si="1"/>
        <v>-</v>
      </c>
      <c r="O28" s="61">
        <f t="shared" si="2"/>
        <v>15184</v>
      </c>
      <c r="P28" s="40"/>
      <c r="Q28" s="40"/>
      <c r="R28" s="40"/>
      <c r="S28" s="122" t="s">
        <v>650</v>
      </c>
      <c r="T28" s="123"/>
      <c r="U28" s="123"/>
      <c r="V28" s="123"/>
      <c r="W28" s="123"/>
      <c r="X28" s="123"/>
      <c r="Y28" s="124">
        <f t="shared" si="3"/>
        <v>12637</v>
      </c>
      <c r="Z28" s="23" t="str">
        <f t="shared" si="4"/>
        <v>Kontrolle</v>
      </c>
    </row>
    <row r="29" spans="1:26" x14ac:dyDescent="0.2">
      <c r="A29" s="21" t="s">
        <v>260</v>
      </c>
      <c r="B29" s="21" t="s">
        <v>260</v>
      </c>
      <c r="C29" s="22" t="s">
        <v>127</v>
      </c>
      <c r="D29" s="21" t="s">
        <v>45</v>
      </c>
      <c r="E29" s="112">
        <f>IF(SUMIF('Grundlage Swiss DRG ohne Anlage'!D:D,B29,'Grundlage Swiss DRG ohne Anlage'!I:I)&gt;0,SUMIF('Grundlage Swiss DRG ohne Anlage'!D:D,B29,'Grundlage Swiss DRG ohne Anlage'!I:I),"")</f>
        <v>213486248.17778</v>
      </c>
      <c r="F29" s="112">
        <f>IF(SUMIF('Grundlage Swiss DRG KVG'!D:D,B29,'Grundlage Swiss DRG KVG'!G:G)&gt;0,SUMIF('Grundlage Swiss DRG KVG'!D:D,B29,'Grundlage Swiss DRG KVG'!G:G),)</f>
        <v>0</v>
      </c>
      <c r="G29" s="112">
        <f>IF(SUMIF('Grundlage Swiss DRG KVG'!D:D,B29,'Grundlage Swiss DRG KVG'!H:H)&gt;0,SUMIF('Grundlage Swiss DRG KVG'!D:D,B29,'Grundlage Swiss DRG KVG'!H:H),)</f>
        <v>233101999.55034</v>
      </c>
      <c r="H29" s="112">
        <f>IF(SUMIF('Grundlage Swiss DRG KVG'!D:D,B29,'Grundlage Swiss DRG KVG'!I:I)&gt;0,SUMIF('Grundlage Swiss DRG KVG'!D:D,B29,'Grundlage Swiss DRG KVG'!I:I),"")</f>
        <v>22306</v>
      </c>
      <c r="I29" s="112">
        <f>IF(SUMIF('Grundlage Swiss DRG KVG'!D:D,B29,'Grundlage Swiss DRG KVG'!J:J)&gt;0,SUMIF('Grundlage Swiss DRG KVG'!D:D,B29,'Grundlage Swiss DRG KVG'!J:J),"")</f>
        <v>24698</v>
      </c>
      <c r="J29" s="130">
        <f>IF(SUMIF('Grundlage Swiss DRG ohne Anlage'!D:D,B29,'Grundlage Swiss DRG ohne Anlage'!J:J)&gt;0,SUMIF('Grundlage Swiss DRG ohne Anlage'!D:D,B29,'Grundlage Swiss DRG ohne Anlage'!J:J),"")</f>
        <v>9570.7992548097009</v>
      </c>
      <c r="K29" s="130" t="str">
        <f>IF(SUMIF('Grundlage Swiss DRG KVG'!D:D,B29,'Grundlage Swiss DRG KVG'!K:K)&gt;0,SUMIF('Grundlage Swiss DRG KVG'!D:D,B29,'Grundlage Swiss DRG KVG'!K:K),"")</f>
        <v/>
      </c>
      <c r="L29" s="130">
        <f>IF(SUMIF('Grundlage Swiss DRG KVG'!D:D,B29,'Grundlage Swiss DRG KVG'!L:L)&gt;0,SUMIF('Grundlage Swiss DRG KVG'!D:D,B29,'Grundlage Swiss DRG KVG'!L:L),"")</f>
        <v>10450.192753085999</v>
      </c>
      <c r="M29" s="62">
        <f t="shared" si="0"/>
        <v>22306</v>
      </c>
      <c r="N29" s="61" t="str">
        <f t="shared" si="1"/>
        <v>-</v>
      </c>
      <c r="O29" s="61">
        <f t="shared" si="2"/>
        <v>22306</v>
      </c>
      <c r="P29" s="40"/>
      <c r="Q29" s="40"/>
      <c r="R29" s="40"/>
      <c r="Y29" s="124">
        <f t="shared" si="3"/>
        <v>10450.192753085999</v>
      </c>
      <c r="Z29" s="23" t="str">
        <f t="shared" si="4"/>
        <v>-</v>
      </c>
    </row>
    <row r="30" spans="1:26" x14ac:dyDescent="0.2">
      <c r="A30" s="21" t="s">
        <v>83</v>
      </c>
      <c r="B30" s="21" t="s">
        <v>83</v>
      </c>
      <c r="C30" s="21" t="s">
        <v>84</v>
      </c>
      <c r="D30" s="21" t="s">
        <v>27</v>
      </c>
      <c r="E30" s="112">
        <f>IF(SUMIF('Grundlage Swiss DRG ohne Anlage'!D:D,B30,'Grundlage Swiss DRG ohne Anlage'!I:I)&gt;0,SUMIF('Grundlage Swiss DRG ohne Anlage'!D:D,B30,'Grundlage Swiss DRG ohne Anlage'!I:I),"")</f>
        <v>61037247.573937997</v>
      </c>
      <c r="F30" s="112">
        <f>IF(SUMIF('Grundlage Swiss DRG KVG'!D:D,B30,'Grundlage Swiss DRG KVG'!G:G)&gt;0,SUMIF('Grundlage Swiss DRG KVG'!D:D,B30,'Grundlage Swiss DRG KVG'!G:G),)</f>
        <v>67116233.473938003</v>
      </c>
      <c r="G30" s="112">
        <f>IF(SUMIF('Grundlage Swiss DRG KVG'!D:D,B30,'Grundlage Swiss DRG KVG'!H:H)&gt;0,SUMIF('Grundlage Swiss DRG KVG'!D:D,B30,'Grundlage Swiss DRG KVG'!H:H),)</f>
        <v>64890440.573937997</v>
      </c>
      <c r="H30" s="112">
        <f>IF(SUMIF('Grundlage Swiss DRG KVG'!D:D,B30,'Grundlage Swiss DRG KVG'!I:I)&gt;0,SUMIF('Grundlage Swiss DRG KVG'!D:D,B30,'Grundlage Swiss DRG KVG'!I:I),"")</f>
        <v>5813.8</v>
      </c>
      <c r="I30" s="112">
        <f>IF(SUMIF('Grundlage Swiss DRG KVG'!D:D,B30,'Grundlage Swiss DRG KVG'!J:J)&gt;0,SUMIF('Grundlage Swiss DRG KVG'!D:D,B30,'Grundlage Swiss DRG KVG'!J:J),"")</f>
        <v>6979</v>
      </c>
      <c r="J30" s="130">
        <f>IF(SUMIF('Grundlage Swiss DRG ohne Anlage'!D:D,B30,'Grundlage Swiss DRG ohne Anlage'!J:J)&gt;0,SUMIF('Grundlage Swiss DRG ohne Anlage'!D:D,B30,'Grundlage Swiss DRG ohne Anlage'!J:J),"")</f>
        <v>10498.683747968</v>
      </c>
      <c r="K30" s="130">
        <f>IF(SUMIF('Grundlage Swiss DRG KVG'!D:D,B30,'Grundlage Swiss DRG KVG'!K:K)&gt;0,SUMIF('Grundlage Swiss DRG KVG'!D:D,B30,'Grundlage Swiss DRG KVG'!K:K),"")</f>
        <v>11544.296926956</v>
      </c>
      <c r="L30" s="130">
        <f>IF(SUMIF('Grundlage Swiss DRG KVG'!D:D,B30,'Grundlage Swiss DRG KVG'!L:L)&gt;0,SUMIF('Grundlage Swiss DRG KVG'!D:D,B30,'Grundlage Swiss DRG KVG'!L:L),"")</f>
        <v>11161.450441008999</v>
      </c>
      <c r="M30" s="62">
        <f t="shared" si="0"/>
        <v>5813.8</v>
      </c>
      <c r="N30" s="61">
        <f t="shared" si="1"/>
        <v>5813.8</v>
      </c>
      <c r="O30" s="61">
        <f t="shared" si="2"/>
        <v>5813.8</v>
      </c>
      <c r="P30" s="40"/>
      <c r="Q30" s="40"/>
      <c r="R30" s="40"/>
      <c r="Y30" s="124">
        <f t="shared" si="3"/>
        <v>11161.450441008999</v>
      </c>
      <c r="Z30" s="23" t="str">
        <f t="shared" si="4"/>
        <v>-</v>
      </c>
    </row>
    <row r="31" spans="1:26" x14ac:dyDescent="0.2">
      <c r="A31" s="21" t="s">
        <v>134</v>
      </c>
      <c r="B31" s="21" t="s">
        <v>134</v>
      </c>
      <c r="C31" s="21" t="s">
        <v>34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149362509.04567</v>
      </c>
      <c r="F31" s="112">
        <f>IF(SUMIF('Grundlage Swiss DRG KVG'!D:D,B31,'Grundlage Swiss DRG KVG'!G:G)&gt;0,SUMIF('Grundlage Swiss DRG KVG'!D:D,B31,'Grundlage Swiss DRG KVG'!G:G),)</f>
        <v>168831029.69567001</v>
      </c>
      <c r="G31" s="112">
        <f>IF(SUMIF('Grundlage Swiss DRG KVG'!D:D,B31,'Grundlage Swiss DRG KVG'!H:H)&gt;0,SUMIF('Grundlage Swiss DRG KVG'!D:D,B31,'Grundlage Swiss DRG KVG'!H:H),)</f>
        <v>162820761.98223999</v>
      </c>
      <c r="H31" s="112">
        <f>IF(SUMIF('Grundlage Swiss DRG KVG'!D:D,B31,'Grundlage Swiss DRG KVG'!I:I)&gt;0,SUMIF('Grundlage Swiss DRG KVG'!D:D,B31,'Grundlage Swiss DRG KVG'!I:I),"")</f>
        <v>15946.502</v>
      </c>
      <c r="I31" s="112">
        <f>IF(SUMIF('Grundlage Swiss DRG KVG'!D:D,B31,'Grundlage Swiss DRG KVG'!J:J)&gt;0,SUMIF('Grundlage Swiss DRG KVG'!D:D,B31,'Grundlage Swiss DRG KVG'!J:J),"")</f>
        <v>15406</v>
      </c>
      <c r="J31" s="130">
        <f>IF(SUMIF('Grundlage Swiss DRG ohne Anlage'!D:D,B31,'Grundlage Swiss DRG ohne Anlage'!J:J)&gt;0,SUMIF('Grundlage Swiss DRG ohne Anlage'!D:D,B31,'Grundlage Swiss DRG ohne Anlage'!J:J),"")</f>
        <v>9366.4747946392999</v>
      </c>
      <c r="K31" s="130">
        <f>IF(SUMIF('Grundlage Swiss DRG KVG'!D:D,B31,'Grundlage Swiss DRG KVG'!K:K)&gt;0,SUMIF('Grundlage Swiss DRG KVG'!D:D,B31,'Grundlage Swiss DRG KVG'!K:K),"")</f>
        <v>10587.339448844001</v>
      </c>
      <c r="L31" s="130">
        <f>IF(SUMIF('Grundlage Swiss DRG KVG'!D:D,B31,'Grundlage Swiss DRG KVG'!L:L)&gt;0,SUMIF('Grundlage Swiss DRG KVG'!D:D,B31,'Grundlage Swiss DRG KVG'!L:L),"")</f>
        <v>10210.437497969</v>
      </c>
      <c r="M31" s="62">
        <f t="shared" si="0"/>
        <v>15946.502</v>
      </c>
      <c r="N31" s="61">
        <f t="shared" si="1"/>
        <v>15946.502</v>
      </c>
      <c r="O31" s="61">
        <f t="shared" si="2"/>
        <v>15946.502</v>
      </c>
      <c r="P31" s="40"/>
      <c r="Q31" s="40"/>
      <c r="R31" s="40"/>
      <c r="Y31" s="124">
        <f t="shared" si="3"/>
        <v>10210.437497969</v>
      </c>
      <c r="Z31" s="23" t="str">
        <f t="shared" si="4"/>
        <v>-</v>
      </c>
    </row>
    <row r="32" spans="1:26" x14ac:dyDescent="0.2">
      <c r="A32" s="21" t="s">
        <v>168</v>
      </c>
      <c r="B32" s="21" t="s">
        <v>168</v>
      </c>
      <c r="C32" s="21" t="s">
        <v>169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352846500.0535</v>
      </c>
      <c r="F32" s="112">
        <f>IF(SUMIF('Grundlage Swiss DRG KVG'!D:D,B32,'Grundlage Swiss DRG KVG'!G:G)&gt;0,SUMIF('Grundlage Swiss DRG KVG'!D:D,B32,'Grundlage Swiss DRG KVG'!G:G),)</f>
        <v>389852311.0535</v>
      </c>
      <c r="G32" s="112">
        <f>IF(SUMIF('Grundlage Swiss DRG KVG'!D:D,B32,'Grundlage Swiss DRG KVG'!H:H)&gt;0,SUMIF('Grundlage Swiss DRG KVG'!D:D,B32,'Grundlage Swiss DRG KVG'!H:H),)</f>
        <v>373900945.0535</v>
      </c>
      <c r="H32" s="112">
        <f>IF(SUMIF('Grundlage Swiss DRG KVG'!D:D,B32,'Grundlage Swiss DRG KVG'!I:I)&gt;0,SUMIF('Grundlage Swiss DRG KVG'!D:D,B32,'Grundlage Swiss DRG KVG'!I:I),"")</f>
        <v>38377.632899999997</v>
      </c>
      <c r="I32" s="112">
        <f>IF(SUMIF('Grundlage Swiss DRG KVG'!D:D,B32,'Grundlage Swiss DRG KVG'!J:J)&gt;0,SUMIF('Grundlage Swiss DRG KVG'!D:D,B32,'Grundlage Swiss DRG KVG'!J:J),"")</f>
        <v>35730</v>
      </c>
      <c r="J32" s="130">
        <f>IF(SUMIF('Grundlage Swiss DRG ohne Anlage'!D:D,B32,'Grundlage Swiss DRG ohne Anlage'!J:J)&gt;0,SUMIF('Grundlage Swiss DRG ohne Anlage'!D:D,B32,'Grundlage Swiss DRG ohne Anlage'!J:J),"")</f>
        <v>9194.0662670079</v>
      </c>
      <c r="K32" s="130">
        <f>IF(SUMIF('Grundlage Swiss DRG KVG'!D:D,B32,'Grundlage Swiss DRG KVG'!K:K)&gt;0,SUMIF('Grundlage Swiss DRG KVG'!D:D,B32,'Grundlage Swiss DRG KVG'!K:K),"")</f>
        <v>10158.320917534</v>
      </c>
      <c r="L32" s="130">
        <f>IF(SUMIF('Grundlage Swiss DRG KVG'!D:D,B32,'Grundlage Swiss DRG KVG'!L:L)&gt;0,SUMIF('Grundlage Swiss DRG KVG'!D:D,B32,'Grundlage Swiss DRG KVG'!L:L),"")</f>
        <v>9742.6786594099995</v>
      </c>
      <c r="M32" s="62">
        <f t="shared" si="0"/>
        <v>38377.632899999997</v>
      </c>
      <c r="N32" s="61">
        <f t="shared" si="1"/>
        <v>38377.632899999997</v>
      </c>
      <c r="O32" s="61">
        <f t="shared" si="2"/>
        <v>38377.632899999997</v>
      </c>
      <c r="P32" s="40"/>
      <c r="Q32" s="40"/>
      <c r="R32" s="40"/>
      <c r="Y32" s="124">
        <f t="shared" si="3"/>
        <v>9742.6786594099995</v>
      </c>
      <c r="Z32" s="23" t="str">
        <f t="shared" si="4"/>
        <v>-</v>
      </c>
    </row>
    <row r="33" spans="1:26" x14ac:dyDescent="0.2">
      <c r="A33" s="21" t="s">
        <v>181</v>
      </c>
      <c r="B33" s="21" t="s">
        <v>181</v>
      </c>
      <c r="C33" s="21" t="s">
        <v>34</v>
      </c>
      <c r="D33" s="21" t="s">
        <v>35</v>
      </c>
      <c r="E33" s="112">
        <f>IF(SUMIF('Grundlage Swiss DRG ohne Anlage'!D:D,B33,'Grundlage Swiss DRG ohne Anlage'!I:I)&gt;0,SUMIF('Grundlage Swiss DRG ohne Anlage'!D:D,B33,'Grundlage Swiss DRG ohne Anlage'!I:I),"")</f>
        <v>698566.07656150998</v>
      </c>
      <c r="F33" s="112">
        <f>IF(SUMIF('Grundlage Swiss DRG KVG'!D:D,B33,'Grundlage Swiss DRG KVG'!G:G)&gt;0,SUMIF('Grundlage Swiss DRG KVG'!D:D,B33,'Grundlage Swiss DRG KVG'!G:G),)</f>
        <v>789137.20656150999</v>
      </c>
      <c r="G33" s="112">
        <f>IF(SUMIF('Grundlage Swiss DRG KVG'!D:D,B33,'Grundlage Swiss DRG KVG'!H:H)&gt;0,SUMIF('Grundlage Swiss DRG KVG'!D:D,B33,'Grundlage Swiss DRG KVG'!H:H),)</f>
        <v>771465.32656150998</v>
      </c>
      <c r="H33" s="112">
        <f>IF(SUMIF('Grundlage Swiss DRG KVG'!D:D,B33,'Grundlage Swiss DRG KVG'!I:I)&gt;0,SUMIF('Grundlage Swiss DRG KVG'!D:D,B33,'Grundlage Swiss DRG KVG'!I:I),"")</f>
        <v>47.974600000000002</v>
      </c>
      <c r="I33" s="112">
        <f>IF(SUMIF('Grundlage Swiss DRG KVG'!D:D,B33,'Grundlage Swiss DRG KVG'!J:J)&gt;0,SUMIF('Grundlage Swiss DRG KVG'!D:D,B33,'Grundlage Swiss DRG KVG'!J:J),"")</f>
        <v>46</v>
      </c>
      <c r="J33" s="130">
        <f>IF(SUMIF('Grundlage Swiss DRG ohne Anlage'!D:D,B33,'Grundlage Swiss DRG ohne Anlage'!J:J)&gt;0,SUMIF('Grundlage Swiss DRG ohne Anlage'!D:D,B33,'Grundlage Swiss DRG ohne Anlage'!J:J),"")</f>
        <v>14561.165211623</v>
      </c>
      <c r="K33" s="130">
        <f>IF(SUMIF('Grundlage Swiss DRG KVG'!D:D,B33,'Grundlage Swiss DRG KVG'!K:K)&gt;0,SUMIF('Grundlage Swiss DRG KVG'!D:D,B33,'Grundlage Swiss DRG KVG'!K:K),"")</f>
        <v>16449.062765744999</v>
      </c>
      <c r="L33" s="130">
        <f>IF(SUMIF('Grundlage Swiss DRG KVG'!D:D,B33,'Grundlage Swiss DRG KVG'!L:L)&gt;0,SUMIF('Grundlage Swiss DRG KVG'!D:D,B33,'Grundlage Swiss DRG KVG'!L:L),"")</f>
        <v>16080.703675727</v>
      </c>
      <c r="M33" s="62">
        <f t="shared" si="0"/>
        <v>47.974600000000002</v>
      </c>
      <c r="N33" s="61">
        <f t="shared" si="1"/>
        <v>47.974600000000002</v>
      </c>
      <c r="O33" s="61">
        <f t="shared" si="2"/>
        <v>47.974600000000002</v>
      </c>
      <c r="P33" s="40"/>
      <c r="Q33" s="40"/>
      <c r="R33" s="40"/>
      <c r="Y33" s="124">
        <f t="shared" si="3"/>
        <v>16080.703675727</v>
      </c>
      <c r="Z33" s="23" t="str">
        <f t="shared" si="4"/>
        <v>-</v>
      </c>
    </row>
    <row r="34" spans="1:26" x14ac:dyDescent="0.2">
      <c r="A34" s="21" t="s">
        <v>240</v>
      </c>
      <c r="B34" s="21" t="s">
        <v>240</v>
      </c>
      <c r="C34" s="21" t="s">
        <v>55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159002730.12191999</v>
      </c>
      <c r="F34" s="112">
        <f>IF(SUMIF('Grundlage Swiss DRG KVG'!D:D,B34,'Grundlage Swiss DRG KVG'!G:G)&gt;0,SUMIF('Grundlage Swiss DRG KVG'!D:D,B34,'Grundlage Swiss DRG KVG'!G:G),)</f>
        <v>172275707.93788999</v>
      </c>
      <c r="G34" s="112">
        <f>IF(SUMIF('Grundlage Swiss DRG KVG'!D:D,B34,'Grundlage Swiss DRG KVG'!H:H)&gt;0,SUMIF('Grundlage Swiss DRG KVG'!D:D,B34,'Grundlage Swiss DRG KVG'!H:H),)</f>
        <v>170070923.76431999</v>
      </c>
      <c r="H34" s="112">
        <f>IF(SUMIF('Grundlage Swiss DRG KVG'!D:D,B34,'Grundlage Swiss DRG KVG'!I:I)&gt;0,SUMIF('Grundlage Swiss DRG KVG'!D:D,B34,'Grundlage Swiss DRG KVG'!I:I),"")</f>
        <v>16253.61</v>
      </c>
      <c r="I34" s="112">
        <f>IF(SUMIF('Grundlage Swiss DRG KVG'!D:D,B34,'Grundlage Swiss DRG KVG'!J:J)&gt;0,SUMIF('Grundlage Swiss DRG KVG'!D:D,B34,'Grundlage Swiss DRG KVG'!J:J),"")</f>
        <v>16981</v>
      </c>
      <c r="J34" s="130">
        <f>IF(SUMIF('Grundlage Swiss DRG ohne Anlage'!D:D,B34,'Grundlage Swiss DRG ohne Anlage'!J:J)&gt;0,SUMIF('Grundlage Swiss DRG ohne Anlage'!D:D,B34,'Grundlage Swiss DRG ohne Anlage'!J:J),"")</f>
        <v>9782.6101476483</v>
      </c>
      <c r="K34" s="130">
        <f>IF(SUMIF('Grundlage Swiss DRG KVG'!D:D,B34,'Grundlage Swiss DRG KVG'!K:K)&gt;0,SUMIF('Grundlage Swiss DRG KVG'!D:D,B34,'Grundlage Swiss DRG KVG'!K:K),"")</f>
        <v>10599.227367821</v>
      </c>
      <c r="L34" s="130">
        <f>IF(SUMIF('Grundlage Swiss DRG KVG'!D:D,B34,'Grundlage Swiss DRG KVG'!L:L)&gt;0,SUMIF('Grundlage Swiss DRG KVG'!D:D,B34,'Grundlage Swiss DRG KVG'!L:L),"")</f>
        <v>10463.578476678</v>
      </c>
      <c r="M34" s="62">
        <f t="shared" si="0"/>
        <v>16253.61</v>
      </c>
      <c r="N34" s="61">
        <f t="shared" si="1"/>
        <v>16253.61</v>
      </c>
      <c r="O34" s="61">
        <f t="shared" si="2"/>
        <v>16253.61</v>
      </c>
      <c r="P34" s="40"/>
      <c r="Q34" s="40"/>
      <c r="R34" s="40"/>
      <c r="Y34" s="124">
        <f t="shared" si="3"/>
        <v>10463.578476678</v>
      </c>
      <c r="Z34" s="23" t="str">
        <f t="shared" si="4"/>
        <v>-</v>
      </c>
    </row>
    <row r="35" spans="1:26" x14ac:dyDescent="0.2">
      <c r="A35" s="21" t="s">
        <v>44</v>
      </c>
      <c r="B35" s="21" t="s">
        <v>44</v>
      </c>
      <c r="C35" s="21" t="s">
        <v>21</v>
      </c>
      <c r="D35" s="21" t="s">
        <v>45</v>
      </c>
      <c r="E35" s="112">
        <f>IF(SUMIF('Grundlage Swiss DRG ohne Anlage'!D:D,B35,'Grundlage Swiss DRG ohne Anlage'!I:I)&gt;0,SUMIF('Grundlage Swiss DRG ohne Anlage'!D:D,B35,'Grundlage Swiss DRG ohne Anlage'!I:I),"")</f>
        <v>86905450.045812994</v>
      </c>
      <c r="F35" s="112">
        <f>IF(SUMIF('Grundlage Swiss DRG KVG'!D:D,B35,'Grundlage Swiss DRG KVG'!G:G)&gt;0,SUMIF('Grundlage Swiss DRG KVG'!D:D,B35,'Grundlage Swiss DRG KVG'!G:G),)</f>
        <v>94682701.465812996</v>
      </c>
      <c r="G35" s="112">
        <f>IF(SUMIF('Grundlage Swiss DRG KVG'!D:D,B35,'Grundlage Swiss DRG KVG'!H:H)&gt;0,SUMIF('Grundlage Swiss DRG KVG'!D:D,B35,'Grundlage Swiss DRG KVG'!H:H),)</f>
        <v>86905450.045812994</v>
      </c>
      <c r="H35" s="112">
        <f>IF(SUMIF('Grundlage Swiss DRG KVG'!D:D,B35,'Grundlage Swiss DRG KVG'!I:I)&gt;0,SUMIF('Grundlage Swiss DRG KVG'!D:D,B35,'Grundlage Swiss DRG KVG'!I:I),"")</f>
        <v>8825.9207000000006</v>
      </c>
      <c r="I35" s="112">
        <f>IF(SUMIF('Grundlage Swiss DRG KVG'!D:D,B35,'Grundlage Swiss DRG KVG'!J:J)&gt;0,SUMIF('Grundlage Swiss DRG KVG'!D:D,B35,'Grundlage Swiss DRG KVG'!J:J),"")</f>
        <v>10762</v>
      </c>
      <c r="J35" s="130">
        <f>IF(SUMIF('Grundlage Swiss DRG ohne Anlage'!D:D,B35,'Grundlage Swiss DRG ohne Anlage'!J:J)&gt;0,SUMIF('Grundlage Swiss DRG ohne Anlage'!D:D,B35,'Grundlage Swiss DRG ohne Anlage'!J:J),"")</f>
        <v>9846.6157809249999</v>
      </c>
      <c r="K35" s="130">
        <f>IF(SUMIF('Grundlage Swiss DRG KVG'!D:D,B35,'Grundlage Swiss DRG KVG'!K:K)&gt;0,SUMIF('Grundlage Swiss DRG KVG'!D:D,B35,'Grundlage Swiss DRG KVG'!K:K),"")</f>
        <v>10727.798796765999</v>
      </c>
      <c r="L35" s="130">
        <f>IF(SUMIF('Grundlage Swiss DRG KVG'!D:D,B35,'Grundlage Swiss DRG KVG'!L:L)&gt;0,SUMIF('Grundlage Swiss DRG KVG'!D:D,B35,'Grundlage Swiss DRG KVG'!L:L),"")</f>
        <v>9846.6157809249999</v>
      </c>
      <c r="M35" s="62">
        <f t="shared" si="0"/>
        <v>8825.9207000000006</v>
      </c>
      <c r="N35" s="61">
        <f t="shared" si="1"/>
        <v>8825.9207000000006</v>
      </c>
      <c r="O35" s="61">
        <f t="shared" si="2"/>
        <v>8825.9207000000006</v>
      </c>
      <c r="P35" s="40"/>
      <c r="Q35" s="40"/>
      <c r="R35" s="40"/>
      <c r="Y35" s="124">
        <f t="shared" si="3"/>
        <v>9846.6157809249999</v>
      </c>
      <c r="Z35" s="23" t="str">
        <f t="shared" si="4"/>
        <v>-</v>
      </c>
    </row>
    <row r="36" spans="1:26" x14ac:dyDescent="0.2">
      <c r="A36" s="21" t="s">
        <v>247</v>
      </c>
      <c r="B36" s="21" t="s">
        <v>247</v>
      </c>
      <c r="C36" s="21" t="s">
        <v>70</v>
      </c>
      <c r="D36" s="21" t="s">
        <v>45</v>
      </c>
      <c r="E36" s="112">
        <v>81894498</v>
      </c>
      <c r="F36" s="112">
        <f>IF(SUMIF('Grundlage Swiss DRG KVG'!D:D,B36,'Grundlage Swiss DRG KVG'!G:G)&gt;0,SUMIF('Grundlage Swiss DRG KVG'!D:D,B36,'Grundlage Swiss DRG KVG'!G:G),)</f>
        <v>86656951.991117999</v>
      </c>
      <c r="G36" s="112">
        <v>87353168</v>
      </c>
      <c r="H36" s="112">
        <v>8608</v>
      </c>
      <c r="I36" s="112">
        <v>10119</v>
      </c>
      <c r="J36" s="130">
        <v>9514</v>
      </c>
      <c r="K36" s="130">
        <f>IF(SUMIF('Grundlage Swiss DRG KVG'!D:D,B36,'Grundlage Swiss DRG KVG'!K:K)&gt;0,SUMIF('Grundlage Swiss DRG KVG'!D:D,B36,'Grundlage Swiss DRG KVG'!K:K),"")</f>
        <v>10066.986498671</v>
      </c>
      <c r="L36" s="130">
        <v>10148</v>
      </c>
      <c r="M36" s="62">
        <f t="shared" si="0"/>
        <v>8608</v>
      </c>
      <c r="N36" s="61">
        <f t="shared" si="1"/>
        <v>8608</v>
      </c>
      <c r="O36" s="61">
        <f t="shared" si="2"/>
        <v>8608</v>
      </c>
      <c r="P36" s="40"/>
      <c r="Q36" s="40"/>
      <c r="R36" s="40"/>
      <c r="Y36" s="124">
        <f t="shared" si="3"/>
        <v>10148</v>
      </c>
      <c r="Z36" s="23" t="str">
        <f t="shared" si="4"/>
        <v>Kontrolle</v>
      </c>
    </row>
    <row r="37" spans="1:26" x14ac:dyDescent="0.2">
      <c r="A37" s="21" t="s">
        <v>234</v>
      </c>
      <c r="B37" s="21" t="s">
        <v>234</v>
      </c>
      <c r="C37" s="21" t="s">
        <v>70</v>
      </c>
      <c r="D37" s="21" t="s">
        <v>27</v>
      </c>
      <c r="E37" s="112">
        <f>IF(SUMIF('Grundlage Swiss DRG ohne Anlage'!D:D,B37,'Grundlage Swiss DRG ohne Anlage'!I:I)&gt;0,SUMIF('Grundlage Swiss DRG ohne Anlage'!D:D,B37,'Grundlage Swiss DRG ohne Anlage'!I:I),"")</f>
        <v>57606414.022100002</v>
      </c>
      <c r="F37" s="112">
        <f>IF(SUMIF('Grundlage Swiss DRG KVG'!D:D,B37,'Grundlage Swiss DRG KVG'!G:G)&gt;0,SUMIF('Grundlage Swiss DRG KVG'!D:D,B37,'Grundlage Swiss DRG KVG'!G:G),)</f>
        <v>69418620.022100002</v>
      </c>
      <c r="G37" s="112">
        <f>IF(SUMIF('Grundlage Swiss DRG KVG'!D:D,B37,'Grundlage Swiss DRG KVG'!H:H)&gt;0,SUMIF('Grundlage Swiss DRG KVG'!D:D,B37,'Grundlage Swiss DRG KVG'!H:H),)</f>
        <v>66251163.560275003</v>
      </c>
      <c r="H37" s="112">
        <f>IF(SUMIF('Grundlage Swiss DRG KVG'!D:D,B37,'Grundlage Swiss DRG KVG'!I:I)&gt;0,SUMIF('Grundlage Swiss DRG KVG'!D:D,B37,'Grundlage Swiss DRG KVG'!I:I),"")</f>
        <v>5622.0045</v>
      </c>
      <c r="I37" s="112">
        <f>IF(SUMIF('Grundlage Swiss DRG KVG'!D:D,B37,'Grundlage Swiss DRG KVG'!J:J)&gt;0,SUMIF('Grundlage Swiss DRG KVG'!D:D,B37,'Grundlage Swiss DRG KVG'!J:J),"")</f>
        <v>6733</v>
      </c>
      <c r="J37" s="130">
        <f>IF(SUMIF('Grundlage Swiss DRG ohne Anlage'!D:D,B37,'Grundlage Swiss DRG ohne Anlage'!J:J)&gt;0,SUMIF('Grundlage Swiss DRG ohne Anlage'!D:D,B37,'Grundlage Swiss DRG ohne Anlage'!J:J),"")</f>
        <v>10246.596925010999</v>
      </c>
      <c r="K37" s="130">
        <f>IF(SUMIF('Grundlage Swiss DRG KVG'!D:D,B37,'Grundlage Swiss DRG KVG'!K:K)&gt;0,SUMIF('Grundlage Swiss DRG KVG'!D:D,B37,'Grundlage Swiss DRG KVG'!K:K),"")</f>
        <v>12347.663546356</v>
      </c>
      <c r="L37" s="130">
        <f>IF(SUMIF('Grundlage Swiss DRG KVG'!D:D,B37,'Grundlage Swiss DRG KVG'!L:L)&gt;0,SUMIF('Grundlage Swiss DRG KVG'!D:D,B37,'Grundlage Swiss DRG KVG'!L:L),"")</f>
        <v>11784.260144272999</v>
      </c>
      <c r="M37" s="62">
        <f t="shared" si="0"/>
        <v>5622.0045</v>
      </c>
      <c r="N37" s="61">
        <f t="shared" si="1"/>
        <v>5622.0045</v>
      </c>
      <c r="O37" s="61">
        <f t="shared" si="2"/>
        <v>5622.0045</v>
      </c>
      <c r="P37" s="40"/>
      <c r="Q37" s="40"/>
      <c r="R37" s="40"/>
      <c r="Y37" s="124">
        <f t="shared" si="3"/>
        <v>11784.260144272999</v>
      </c>
      <c r="Z37" s="23" t="str">
        <f t="shared" si="4"/>
        <v>-</v>
      </c>
    </row>
    <row r="38" spans="1:26" x14ac:dyDescent="0.2">
      <c r="A38" s="21" t="s">
        <v>224</v>
      </c>
      <c r="B38" s="21" t="s">
        <v>224</v>
      </c>
      <c r="C38" s="21" t="s">
        <v>70</v>
      </c>
      <c r="D38" s="21" t="s">
        <v>45</v>
      </c>
      <c r="E38" s="112">
        <f>IF(SUMIF('Grundlage Swiss DRG ohne Anlage'!D:D,B38,'Grundlage Swiss DRG ohne Anlage'!I:I)&gt;0,SUMIF('Grundlage Swiss DRG ohne Anlage'!D:D,B38,'Grundlage Swiss DRG ohne Anlage'!I:I),"")</f>
        <v>85469420.459544003</v>
      </c>
      <c r="F38" s="112">
        <f>IF(SUMIF('Grundlage Swiss DRG KVG'!D:D,B38,'Grundlage Swiss DRG KVG'!G:G)&gt;0,SUMIF('Grundlage Swiss DRG KVG'!D:D,B38,'Grundlage Swiss DRG KVG'!G:G),)</f>
        <v>0</v>
      </c>
      <c r="G38" s="112">
        <f>IF(SUMIF('Grundlage Swiss DRG KVG'!D:D,B38,'Grundlage Swiss DRG KVG'!H:H)&gt;0,SUMIF('Grundlage Swiss DRG KVG'!D:D,B38,'Grundlage Swiss DRG KVG'!H:H),)</f>
        <v>92493942.179544002</v>
      </c>
      <c r="H38" s="112">
        <f>IF(SUMIF('Grundlage Swiss DRG KVG'!D:D,B38,'Grundlage Swiss DRG KVG'!I:I)&gt;0,SUMIF('Grundlage Swiss DRG KVG'!D:D,B38,'Grundlage Swiss DRG KVG'!I:I),"")</f>
        <v>9152.4969999999994</v>
      </c>
      <c r="I38" s="112">
        <f>IF(SUMIF('Grundlage Swiss DRG KVG'!D:D,B38,'Grundlage Swiss DRG KVG'!J:J)&gt;0,SUMIF('Grundlage Swiss DRG KVG'!D:D,B38,'Grundlage Swiss DRG KVG'!J:J),"")</f>
        <v>10586</v>
      </c>
      <c r="J38" s="130">
        <f>IF(SUMIF('Grundlage Swiss DRG ohne Anlage'!D:D,B38,'Grundlage Swiss DRG ohne Anlage'!J:J)&gt;0,SUMIF('Grundlage Swiss DRG ohne Anlage'!D:D,B38,'Grundlage Swiss DRG ohne Anlage'!J:J),"")</f>
        <v>9338.3718628417992</v>
      </c>
      <c r="K38" s="130" t="str">
        <f>IF(SUMIF('Grundlage Swiss DRG KVG'!D:D,B38,'Grundlage Swiss DRG KVG'!K:K)&gt;0,SUMIF('Grundlage Swiss DRG KVG'!D:D,B38,'Grundlage Swiss DRG KVG'!K:K),"")</f>
        <v/>
      </c>
      <c r="L38" s="130">
        <f>IF(SUMIF('Grundlage Swiss DRG KVG'!D:D,B38,'Grundlage Swiss DRG KVG'!L:L)&gt;0,SUMIF('Grundlage Swiss DRG KVG'!D:D,B38,'Grundlage Swiss DRG KVG'!L:L),"")</f>
        <v>10105.869707419</v>
      </c>
      <c r="M38" s="62">
        <f t="shared" si="0"/>
        <v>9152.4969999999994</v>
      </c>
      <c r="N38" s="61" t="str">
        <f t="shared" si="1"/>
        <v>-</v>
      </c>
      <c r="O38" s="61">
        <f t="shared" si="2"/>
        <v>9152.4969999999994</v>
      </c>
      <c r="P38" s="40"/>
      <c r="Q38" s="40"/>
      <c r="R38" s="40"/>
      <c r="Y38" s="124">
        <f t="shared" si="3"/>
        <v>10105.869707419</v>
      </c>
      <c r="Z38" s="23" t="str">
        <f t="shared" si="4"/>
        <v>-</v>
      </c>
    </row>
    <row r="39" spans="1:26" x14ac:dyDescent="0.2">
      <c r="A39" s="21" t="s">
        <v>69</v>
      </c>
      <c r="B39" s="21" t="s">
        <v>69</v>
      </c>
      <c r="C39" s="21" t="s">
        <v>70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69287268.867592007</v>
      </c>
      <c r="F39" s="112">
        <f>IF(SUMIF('Grundlage Swiss DRG KVG'!D:D,B39,'Grundlage Swiss DRG KVG'!G:G)&gt;0,SUMIF('Grundlage Swiss DRG KVG'!D:D,B39,'Grundlage Swiss DRG KVG'!G:G),)</f>
        <v>79665796.867592007</v>
      </c>
      <c r="G39" s="112">
        <f>IF(SUMIF('Grundlage Swiss DRG KVG'!D:D,B39,'Grundlage Swiss DRG KVG'!H:H)&gt;0,SUMIF('Grundlage Swiss DRG KVG'!D:D,B39,'Grundlage Swiss DRG KVG'!H:H),)</f>
        <v>74476637.867592007</v>
      </c>
      <c r="H39" s="112">
        <f>IF(SUMIF('Grundlage Swiss DRG KVG'!D:D,B39,'Grundlage Swiss DRG KVG'!I:I)&gt;0,SUMIF('Grundlage Swiss DRG KVG'!D:D,B39,'Grundlage Swiss DRG KVG'!I:I),"")</f>
        <v>7688.3627999999999</v>
      </c>
      <c r="I39" s="112">
        <f>IF(SUMIF('Grundlage Swiss DRG KVG'!D:D,B39,'Grundlage Swiss DRG KVG'!J:J)&gt;0,SUMIF('Grundlage Swiss DRG KVG'!D:D,B39,'Grundlage Swiss DRG KVG'!J:J),"")</f>
        <v>9403</v>
      </c>
      <c r="J39" s="130">
        <f>IF(SUMIF('Grundlage Swiss DRG ohne Anlage'!D:D,B39,'Grundlage Swiss DRG ohne Anlage'!J:J)&gt;0,SUMIF('Grundlage Swiss DRG ohne Anlage'!D:D,B39,'Grundlage Swiss DRG ohne Anlage'!J:J),"")</f>
        <v>9011.9666136972992</v>
      </c>
      <c r="K39" s="130">
        <f>IF(SUMIF('Grundlage Swiss DRG KVG'!D:D,B39,'Grundlage Swiss DRG KVG'!K:K)&gt;0,SUMIF('Grundlage Swiss DRG KVG'!D:D,B39,'Grundlage Swiss DRG KVG'!K:K),"")</f>
        <v>10361.867531484</v>
      </c>
      <c r="L39" s="130">
        <f>IF(SUMIF('Grundlage Swiss DRG KVG'!D:D,B39,'Grundlage Swiss DRG KVG'!L:L)&gt;0,SUMIF('Grundlage Swiss DRG KVG'!D:D,B39,'Grundlage Swiss DRG KVG'!L:L),"")</f>
        <v>9686.9307295947001</v>
      </c>
      <c r="M39" s="62">
        <f t="shared" si="0"/>
        <v>7688.3627999999999</v>
      </c>
      <c r="N39" s="61">
        <f t="shared" si="1"/>
        <v>7688.3627999999999</v>
      </c>
      <c r="O39" s="61">
        <f t="shared" si="2"/>
        <v>7688.3627999999999</v>
      </c>
      <c r="P39" s="40"/>
      <c r="Q39" s="40"/>
      <c r="R39" s="40"/>
      <c r="Y39" s="124">
        <f t="shared" si="3"/>
        <v>9686.9307295947001</v>
      </c>
      <c r="Z39" s="23" t="str">
        <f t="shared" si="4"/>
        <v>-</v>
      </c>
    </row>
    <row r="40" spans="1:26" x14ac:dyDescent="0.2">
      <c r="A40" s="21" t="s">
        <v>344</v>
      </c>
      <c r="B40" s="21" t="s">
        <v>344</v>
      </c>
      <c r="C40" s="21" t="s">
        <v>70</v>
      </c>
      <c r="D40" s="21" t="s">
        <v>345</v>
      </c>
      <c r="E40" s="112">
        <f>IF(SUMIF('Grundlage Swiss DRG ohne Anlage'!D:D,B40,'Grundlage Swiss DRG ohne Anlage'!I:I)&gt;0,SUMIF('Grundlage Swiss DRG ohne Anlage'!D:D,B40,'Grundlage Swiss DRG ohne Anlage'!I:I),"")</f>
        <v>93680291.073999003</v>
      </c>
      <c r="F40" s="112">
        <f>IF(SUMIF('Grundlage Swiss DRG KVG'!D:D,B40,'Grundlage Swiss DRG KVG'!G:G)&gt;0,SUMIF('Grundlage Swiss DRG KVG'!D:D,B40,'Grundlage Swiss DRG KVG'!G:G),)</f>
        <v>0</v>
      </c>
      <c r="G40" s="112">
        <f>IF(SUMIF('Grundlage Swiss DRG KVG'!D:D,B40,'Grundlage Swiss DRG KVG'!H:H)&gt;0,SUMIF('Grundlage Swiss DRG KVG'!D:D,B40,'Grundlage Swiss DRG KVG'!H:H),)</f>
        <v>0</v>
      </c>
      <c r="H40" s="112" t="str">
        <f>IF(SUMIF('Grundlage Swiss DRG KVG'!D:D,B40,'Grundlage Swiss DRG KVG'!I:I)&gt;0,SUMIF('Grundlage Swiss DRG KVG'!D:D,B40,'Grundlage Swiss DRG KVG'!I:I),"")</f>
        <v/>
      </c>
      <c r="I40" s="112" t="str">
        <f>IF(SUMIF('Grundlage Swiss DRG KVG'!D:D,B40,'Grundlage Swiss DRG KVG'!J:J)&gt;0,SUMIF('Grundlage Swiss DRG KVG'!D:D,B40,'Grundlage Swiss DRG KVG'!J:J),"")</f>
        <v/>
      </c>
      <c r="J40" s="130">
        <f>IF(SUMIF('Grundlage Swiss DRG ohne Anlage'!D:D,B40,'Grundlage Swiss DRG ohne Anlage'!J:J)&gt;0,SUMIF('Grundlage Swiss DRG ohne Anlage'!D:D,B40,'Grundlage Swiss DRG ohne Anlage'!J:J),"")</f>
        <v>10382.755417787999</v>
      </c>
      <c r="K40" s="130" t="str">
        <f>IF(SUMIF('Grundlage Swiss DRG KVG'!D:D,B40,'Grundlage Swiss DRG KVG'!K:K)&gt;0,SUMIF('Grundlage Swiss DRG KVG'!D:D,B40,'Grundlage Swiss DRG KVG'!K:K),"")</f>
        <v/>
      </c>
      <c r="L40" s="130" t="str">
        <f>IF(SUMIF('Grundlage Swiss DRG KVG'!D:D,B40,'Grundlage Swiss DRG KVG'!L:L)&gt;0,SUMIF('Grundlage Swiss DRG KVG'!D:D,B40,'Grundlage Swiss DRG KVG'!L:L),"")</f>
        <v/>
      </c>
      <c r="M40" s="62" t="str">
        <f t="shared" si="0"/>
        <v/>
      </c>
      <c r="N40" s="61" t="str">
        <f t="shared" si="1"/>
        <v>-</v>
      </c>
      <c r="O40" s="61" t="str">
        <f t="shared" si="2"/>
        <v>-</v>
      </c>
      <c r="P40" s="40"/>
      <c r="Q40" s="40"/>
      <c r="R40" s="40"/>
      <c r="Y40" s="124" t="str">
        <f t="shared" si="3"/>
        <v/>
      </c>
      <c r="Z40" s="23" t="str">
        <f t="shared" si="4"/>
        <v>gleich</v>
      </c>
    </row>
    <row r="41" spans="1:26" x14ac:dyDescent="0.2">
      <c r="A41" s="21" t="s">
        <v>33</v>
      </c>
      <c r="B41" s="21" t="s">
        <v>33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7274881.8146553999</v>
      </c>
      <c r="F41" s="112">
        <f>IF(SUMIF('Grundlage Swiss DRG KVG'!D:D,B41,'Grundlage Swiss DRG KVG'!G:G)&gt;0,SUMIF('Grundlage Swiss DRG KVG'!D:D,B41,'Grundlage Swiss DRG KVG'!G:G),)</f>
        <v>8946116.9946554005</v>
      </c>
      <c r="G41" s="112">
        <f>IF(SUMIF('Grundlage Swiss DRG KVG'!D:D,B41,'Grundlage Swiss DRG KVG'!H:H)&gt;0,SUMIF('Grundlage Swiss DRG KVG'!D:D,B41,'Grundlage Swiss DRG KVG'!H:H),)</f>
        <v>8649639.8737234008</v>
      </c>
      <c r="H41" s="112">
        <f>IF(SUMIF('Grundlage Swiss DRG KVG'!D:D,B41,'Grundlage Swiss DRG KVG'!I:I)&gt;0,SUMIF('Grundlage Swiss DRG KVG'!D:D,B41,'Grundlage Swiss DRG KVG'!I:I),"")</f>
        <v>720.1671</v>
      </c>
      <c r="I41" s="112">
        <f>IF(SUMIF('Grundlage Swiss DRG KVG'!D:D,B41,'Grundlage Swiss DRG KVG'!J:J)&gt;0,SUMIF('Grundlage Swiss DRG KVG'!D:D,B41,'Grundlage Swiss DRG KVG'!J:J),"")</f>
        <v>933</v>
      </c>
      <c r="J41" s="130">
        <f>IF(SUMIF('Grundlage Swiss DRG ohne Anlage'!D:D,B41,'Grundlage Swiss DRG ohne Anlage'!J:J)&gt;0,SUMIF('Grundlage Swiss DRG ohne Anlage'!D:D,B41,'Grundlage Swiss DRG ohne Anlage'!J:J),"")</f>
        <v>10101.658093872</v>
      </c>
      <c r="K41" s="130">
        <f>IF(SUMIF('Grundlage Swiss DRG KVG'!D:D,B41,'Grundlage Swiss DRG KVG'!K:K)&gt;0,SUMIF('Grundlage Swiss DRG KVG'!D:D,B41,'Grundlage Swiss DRG KVG'!K:K),"")</f>
        <v>12422.279488546001</v>
      </c>
      <c r="L41" s="130">
        <f>IF(SUMIF('Grundlage Swiss DRG KVG'!D:D,B41,'Grundlage Swiss DRG KVG'!L:L)&gt;0,SUMIF('Grundlage Swiss DRG KVG'!D:D,B41,'Grundlage Swiss DRG KVG'!L:L),"")</f>
        <v>12010.601253131001</v>
      </c>
      <c r="M41" s="62">
        <f t="shared" si="0"/>
        <v>720.1671</v>
      </c>
      <c r="N41" s="61">
        <f t="shared" si="1"/>
        <v>720.1671</v>
      </c>
      <c r="O41" s="61">
        <f t="shared" si="2"/>
        <v>720.1671</v>
      </c>
      <c r="P41" s="40"/>
      <c r="Q41" s="40"/>
      <c r="R41" s="40"/>
      <c r="Y41" s="124">
        <f t="shared" si="3"/>
        <v>12010.601253131001</v>
      </c>
      <c r="Z41" s="23" t="str">
        <f t="shared" si="4"/>
        <v>-</v>
      </c>
    </row>
    <row r="42" spans="1:26" x14ac:dyDescent="0.2">
      <c r="A42" s="21" t="s">
        <v>269</v>
      </c>
      <c r="B42" s="21" t="s">
        <v>269</v>
      </c>
      <c r="C42" s="21" t="s">
        <v>70</v>
      </c>
      <c r="D42" s="21" t="s">
        <v>45</v>
      </c>
      <c r="E42" s="112">
        <f>IF(SUMIF('Grundlage Swiss DRG ohne Anlage'!D:D,B42,'Grundlage Swiss DRG ohne Anlage'!I:I)&gt;0,SUMIF('Grundlage Swiss DRG ohne Anlage'!D:D,B42,'Grundlage Swiss DRG ohne Anlage'!I:I),"")</f>
        <v>232098939.83769</v>
      </c>
      <c r="F42" s="112">
        <f>IF(SUMIF('Grundlage Swiss DRG KVG'!D:D,B42,'Grundlage Swiss DRG KVG'!G:G)&gt;0,SUMIF('Grundlage Swiss DRG KVG'!D:D,B42,'Grundlage Swiss DRG KVG'!G:G),)</f>
        <v>0</v>
      </c>
      <c r="G42" s="112">
        <f>IF(SUMIF('Grundlage Swiss DRG KVG'!D:D,B42,'Grundlage Swiss DRG KVG'!H:H)&gt;0,SUMIF('Grundlage Swiss DRG KVG'!D:D,B42,'Grundlage Swiss DRG KVG'!H:H),)</f>
        <v>247870782.83769</v>
      </c>
      <c r="H42" s="112">
        <f>IF(SUMIF('Grundlage Swiss DRG KVG'!D:D,B42,'Grundlage Swiss DRG KVG'!I:I)&gt;0,SUMIF('Grundlage Swiss DRG KVG'!D:D,B42,'Grundlage Swiss DRG KVG'!I:I),"")</f>
        <v>24416.9745</v>
      </c>
      <c r="I42" s="112">
        <f>IF(SUMIF('Grundlage Swiss DRG KVG'!D:D,B42,'Grundlage Swiss DRG KVG'!J:J)&gt;0,SUMIF('Grundlage Swiss DRG KVG'!D:D,B42,'Grundlage Swiss DRG KVG'!J:J),"")</f>
        <v>22086</v>
      </c>
      <c r="J42" s="130">
        <f>IF(SUMIF('Grundlage Swiss DRG ohne Anlage'!D:D,B42,'Grundlage Swiss DRG ohne Anlage'!J:J)&gt;0,SUMIF('Grundlage Swiss DRG ohne Anlage'!D:D,B42,'Grundlage Swiss DRG ohne Anlage'!J:J),"")</f>
        <v>9505.6387857424997</v>
      </c>
      <c r="K42" s="130" t="str">
        <f>IF(SUMIF('Grundlage Swiss DRG KVG'!D:D,B42,'Grundlage Swiss DRG KVG'!K:K)&gt;0,SUMIF('Grundlage Swiss DRG KVG'!D:D,B42,'Grundlage Swiss DRG KVG'!K:K),"")</f>
        <v/>
      </c>
      <c r="L42" s="130">
        <f>IF(SUMIF('Grundlage Swiss DRG KVG'!D:D,B42,'Grundlage Swiss DRG KVG'!L:L)&gt;0,SUMIF('Grundlage Swiss DRG KVG'!D:D,B42,'Grundlage Swiss DRG KVG'!L:L),"")</f>
        <v>10151.576430474001</v>
      </c>
      <c r="M42" s="62">
        <f t="shared" si="0"/>
        <v>24416.9745</v>
      </c>
      <c r="N42" s="61" t="str">
        <f t="shared" si="1"/>
        <v>-</v>
      </c>
      <c r="O42" s="61">
        <f t="shared" si="2"/>
        <v>24416.9745</v>
      </c>
      <c r="P42" s="40"/>
      <c r="Q42" s="40"/>
      <c r="R42" s="40"/>
      <c r="Y42" s="124">
        <f t="shared" si="3"/>
        <v>10151.576430474001</v>
      </c>
      <c r="Z42" s="23" t="str">
        <f t="shared" si="4"/>
        <v>-</v>
      </c>
    </row>
    <row r="43" spans="1:26" x14ac:dyDescent="0.2">
      <c r="A43" s="21" t="s">
        <v>320</v>
      </c>
      <c r="B43" s="21" t="s">
        <v>320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1094844.2394012001</v>
      </c>
      <c r="F43" s="112">
        <f>IF(SUMIF('Grundlage Swiss DRG KVG'!D:D,B43,'Grundlage Swiss DRG KVG'!G:G)&gt;0,SUMIF('Grundlage Swiss DRG KVG'!D:D,B43,'Grundlage Swiss DRG KVG'!G:G),)</f>
        <v>1276545.3822858999</v>
      </c>
      <c r="G43" s="112">
        <f>IF(SUMIF('Grundlage Swiss DRG KVG'!D:D,B43,'Grundlage Swiss DRG KVG'!H:H)&gt;0,SUMIF('Grundlage Swiss DRG KVG'!D:D,B43,'Grundlage Swiss DRG KVG'!H:H),)</f>
        <v>1264769.4222859</v>
      </c>
      <c r="H43" s="112">
        <f>IF(SUMIF('Grundlage Swiss DRG KVG'!D:D,B43,'Grundlage Swiss DRG KVG'!I:I)&gt;0,SUMIF('Grundlage Swiss DRG KVG'!D:D,B43,'Grundlage Swiss DRG KVG'!I:I),"")</f>
        <v>75.819999999999993</v>
      </c>
      <c r="I43" s="112">
        <f>IF(SUMIF('Grundlage Swiss DRG KVG'!D:D,B43,'Grundlage Swiss DRG KVG'!J:J)&gt;0,SUMIF('Grundlage Swiss DRG KVG'!D:D,B43,'Grundlage Swiss DRG KVG'!J:J),"")</f>
        <v>128</v>
      </c>
      <c r="J43" s="130">
        <f>IF(SUMIF('Grundlage Swiss DRG ohne Anlage'!D:D,B43,'Grundlage Swiss DRG ohne Anlage'!J:J)&gt;0,SUMIF('Grundlage Swiss DRG ohne Anlage'!D:D,B43,'Grundlage Swiss DRG ohne Anlage'!J:J),"")</f>
        <v>14440.045362717001</v>
      </c>
      <c r="K43" s="130">
        <f>IF(SUMIF('Grundlage Swiss DRG KVG'!D:D,B43,'Grundlage Swiss DRG KVG'!K:K)&gt;0,SUMIF('Grundlage Swiss DRG KVG'!D:D,B43,'Grundlage Swiss DRG KVG'!K:K),"")</f>
        <v>16836.525748956999</v>
      </c>
      <c r="L43" s="130">
        <f>IF(SUMIF('Grundlage Swiss DRG KVG'!D:D,B43,'Grundlage Swiss DRG KVG'!L:L)&gt;0,SUMIF('Grundlage Swiss DRG KVG'!D:D,B43,'Grundlage Swiss DRG KVG'!L:L),"")</f>
        <v>16681.211056264001</v>
      </c>
      <c r="M43" s="62">
        <f t="shared" ref="M43:M74" si="5">H43</f>
        <v>75.819999999999993</v>
      </c>
      <c r="N43" s="61">
        <f t="shared" ref="N43:N74" si="6">IF(F43&gt;0,H43,"-")</f>
        <v>75.819999999999993</v>
      </c>
      <c r="O43" s="61">
        <f t="shared" ref="O43:O74" si="7">IF(G43&gt;0,H43,"-")</f>
        <v>75.819999999999993</v>
      </c>
      <c r="P43" s="40"/>
      <c r="Q43" s="40"/>
      <c r="R43" s="40"/>
      <c r="Y43" s="125">
        <f t="shared" ref="Y43:Y74" si="8">L43</f>
        <v>16681.211056264001</v>
      </c>
      <c r="Z43" s="23" t="str">
        <f t="shared" ref="Z43:Z74" si="9">IF(L43&gt;0,IF(K43&gt;L43,"-",IF(K43=L43,"gleich","Kontrolle")),"")</f>
        <v>-</v>
      </c>
    </row>
    <row r="44" spans="1:26" x14ac:dyDescent="0.2">
      <c r="A44" s="21" t="s">
        <v>297</v>
      </c>
      <c r="B44" s="21" t="s">
        <v>297</v>
      </c>
      <c r="C44" s="21" t="s">
        <v>114</v>
      </c>
      <c r="D44" s="21" t="s">
        <v>45</v>
      </c>
      <c r="E44" s="112">
        <f>IF(SUMIF('Grundlage Swiss DRG ohne Anlage'!D:D,B44,'Grundlage Swiss DRG ohne Anlage'!I:I)&gt;0,SUMIF('Grundlage Swiss DRG ohne Anlage'!D:D,B44,'Grundlage Swiss DRG ohne Anlage'!I:I),"")</f>
        <v>68831659.973497003</v>
      </c>
      <c r="F44" s="112">
        <f>IF(SUMIF('Grundlage Swiss DRG KVG'!D:D,B44,'Grundlage Swiss DRG KVG'!G:G)&gt;0,SUMIF('Grundlage Swiss DRG KVG'!D:D,B44,'Grundlage Swiss DRG KVG'!G:G),)</f>
        <v>78965013.705328003</v>
      </c>
      <c r="G44" s="112">
        <f>IF(SUMIF('Grundlage Swiss DRG KVG'!D:D,B44,'Grundlage Swiss DRG KVG'!H:H)&gt;0,SUMIF('Grundlage Swiss DRG KVG'!D:D,B44,'Grundlage Swiss DRG KVG'!H:H),)</f>
        <v>0</v>
      </c>
      <c r="H44" s="112">
        <f>IF(SUMIF('Grundlage Swiss DRG KVG'!D:D,B44,'Grundlage Swiss DRG KVG'!I:I)&gt;0,SUMIF('Grundlage Swiss DRG KVG'!D:D,B44,'Grundlage Swiss DRG KVG'!I:I),"")</f>
        <v>7832</v>
      </c>
      <c r="I44" s="112">
        <f>IF(SUMIF('Grundlage Swiss DRG KVG'!D:D,B44,'Grundlage Swiss DRG KVG'!J:J)&gt;0,SUMIF('Grundlage Swiss DRG KVG'!D:D,B44,'Grundlage Swiss DRG KVG'!J:J),"")</f>
        <v>9281</v>
      </c>
      <c r="J44" s="130">
        <f>IF(SUMIF('Grundlage Swiss DRG ohne Anlage'!D:D,B44,'Grundlage Swiss DRG ohne Anlage'!J:J)&gt;0,SUMIF('Grundlage Swiss DRG ohne Anlage'!D:D,B44,'Grundlage Swiss DRG ohne Anlage'!J:J),"")</f>
        <v>8788.5163398234999</v>
      </c>
      <c r="K44" s="130">
        <f>IF(SUMIF('Grundlage Swiss DRG KVG'!D:D,B44,'Grundlage Swiss DRG KVG'!K:K)&gt;0,SUMIF('Grundlage Swiss DRG KVG'!D:D,B44,'Grundlage Swiss DRG KVG'!K:K),"")</f>
        <v>10082.356193224001</v>
      </c>
      <c r="L44" s="130" t="str">
        <f>IF(SUMIF('Grundlage Swiss DRG KVG'!D:D,B44,'Grundlage Swiss DRG KVG'!L:L)&gt;0,SUMIF('Grundlage Swiss DRG KVG'!D:D,B44,'Grundlage Swiss DRG KVG'!L:L),"")</f>
        <v/>
      </c>
      <c r="M44" s="62">
        <f t="shared" si="5"/>
        <v>7832</v>
      </c>
      <c r="N44" s="61">
        <f t="shared" si="6"/>
        <v>7832</v>
      </c>
      <c r="O44" s="61" t="str">
        <f t="shared" si="7"/>
        <v>-</v>
      </c>
      <c r="P44" s="40"/>
      <c r="Q44" s="40"/>
      <c r="R44" s="40"/>
      <c r="Y44" s="124" t="str">
        <f t="shared" si="8"/>
        <v/>
      </c>
      <c r="Z44" s="23" t="str">
        <f t="shared" si="9"/>
        <v>Kontrolle</v>
      </c>
    </row>
    <row r="45" spans="1:26" x14ac:dyDescent="0.2">
      <c r="A45" s="21" t="s">
        <v>291</v>
      </c>
      <c r="B45" s="21" t="s">
        <v>291</v>
      </c>
      <c r="C45" s="21" t="s">
        <v>16</v>
      </c>
      <c r="D45" s="21" t="s">
        <v>22</v>
      </c>
      <c r="E45" s="112">
        <f>IF(SUMIF('Grundlage Swiss DRG ohne Anlage'!D:D,B45,'Grundlage Swiss DRG ohne Anlage'!I:I)&gt;0,SUMIF('Grundlage Swiss DRG ohne Anlage'!D:D,B45,'Grundlage Swiss DRG ohne Anlage'!I:I),"")</f>
        <v>428228253.49379998</v>
      </c>
      <c r="F45" s="112">
        <f>IF(SUMIF('Grundlage Swiss DRG KVG'!D:D,B45,'Grundlage Swiss DRG KVG'!G:G)&gt;0,SUMIF('Grundlage Swiss DRG KVG'!D:D,B45,'Grundlage Swiss DRG KVG'!G:G),)</f>
        <v>472057779.53465998</v>
      </c>
      <c r="G45" s="112">
        <f>IF(SUMIF('Grundlage Swiss DRG KVG'!D:D,B45,'Grundlage Swiss DRG KVG'!H:H)&gt;0,SUMIF('Grundlage Swiss DRG KVG'!D:D,B45,'Grundlage Swiss DRG KVG'!H:H),)</f>
        <v>452189985.72153997</v>
      </c>
      <c r="H45" s="112">
        <f>IF(SUMIF('Grundlage Swiss DRG KVG'!D:D,B45,'Grundlage Swiss DRG KVG'!I:I)&gt;0,SUMIF('Grundlage Swiss DRG KVG'!D:D,B45,'Grundlage Swiss DRG KVG'!I:I),"")</f>
        <v>42373.058999998997</v>
      </c>
      <c r="I45" s="112">
        <f>IF(SUMIF('Grundlage Swiss DRG KVG'!D:D,B45,'Grundlage Swiss DRG KVG'!J:J)&gt;0,SUMIF('Grundlage Swiss DRG KVG'!D:D,B45,'Grundlage Swiss DRG KVG'!J:J),"")</f>
        <v>31302</v>
      </c>
      <c r="J45" s="130">
        <f>IF(SUMIF('Grundlage Swiss DRG ohne Anlage'!D:D,B45,'Grundlage Swiss DRG ohne Anlage'!J:J)&gt;0,SUMIF('Grundlage Swiss DRG ohne Anlage'!D:D,B45,'Grundlage Swiss DRG ohne Anlage'!J:J),"")</f>
        <v>10106.144413454</v>
      </c>
      <c r="K45" s="130">
        <f>IF(SUMIF('Grundlage Swiss DRG KVG'!D:D,B45,'Grundlage Swiss DRG KVG'!K:K)&gt;0,SUMIF('Grundlage Swiss DRG KVG'!D:D,B45,'Grundlage Swiss DRG KVG'!K:K),"")</f>
        <v>11140.516891515001</v>
      </c>
      <c r="L45" s="130">
        <f>IF(SUMIF('Grundlage Swiss DRG KVG'!D:D,B45,'Grundlage Swiss DRG KVG'!L:L)&gt;0,SUMIF('Grundlage Swiss DRG KVG'!D:D,B45,'Grundlage Swiss DRG KVG'!L:L),"")</f>
        <v>10671.638923250001</v>
      </c>
      <c r="M45" s="62">
        <f t="shared" si="5"/>
        <v>42373.058999998997</v>
      </c>
      <c r="N45" s="61">
        <f t="shared" si="6"/>
        <v>42373.058999998997</v>
      </c>
      <c r="O45" s="61">
        <f t="shared" si="7"/>
        <v>42373.058999998997</v>
      </c>
      <c r="P45" s="40"/>
      <c r="Q45" s="40"/>
      <c r="R45" s="40"/>
      <c r="Y45" s="124">
        <f t="shared" si="8"/>
        <v>10671.638923250001</v>
      </c>
      <c r="Z45" s="23" t="str">
        <f t="shared" si="9"/>
        <v>-</v>
      </c>
    </row>
    <row r="46" spans="1:26" x14ac:dyDescent="0.2">
      <c r="A46" s="21" t="s">
        <v>175</v>
      </c>
      <c r="B46" s="21" t="s">
        <v>175</v>
      </c>
      <c r="C46" s="21" t="s">
        <v>16</v>
      </c>
      <c r="D46" s="21" t="s">
        <v>62</v>
      </c>
      <c r="E46" s="112">
        <f>IF(SUMIF('Grundlage Swiss DRG ohne Anlage'!D:D,B46,'Grundlage Swiss DRG ohne Anlage'!I:I)&gt;0,SUMIF('Grundlage Swiss DRG ohne Anlage'!D:D,B46,'Grundlage Swiss DRG ohne Anlage'!I:I),"")</f>
        <v>59875671.970671996</v>
      </c>
      <c r="F46" s="112">
        <f>IF(SUMIF('Grundlage Swiss DRG KVG'!D:D,B46,'Grundlage Swiss DRG KVG'!G:G)&gt;0,SUMIF('Grundlage Swiss DRG KVG'!D:D,B46,'Grundlage Swiss DRG KVG'!G:G),)</f>
        <v>66080818.970671996</v>
      </c>
      <c r="G46" s="112">
        <f>IF(SUMIF('Grundlage Swiss DRG KVG'!D:D,B46,'Grundlage Swiss DRG KVG'!H:H)&gt;0,SUMIF('Grundlage Swiss DRG KVG'!D:D,B46,'Grundlage Swiss DRG KVG'!H:H),)</f>
        <v>65504855.038597003</v>
      </c>
      <c r="H46" s="112">
        <f>IF(SUMIF('Grundlage Swiss DRG KVG'!D:D,B46,'Grundlage Swiss DRG KVG'!I:I)&gt;0,SUMIF('Grundlage Swiss DRG KVG'!D:D,B46,'Grundlage Swiss DRG KVG'!I:I),"")</f>
        <v>6222.8266999999996</v>
      </c>
      <c r="I46" s="112">
        <f>IF(SUMIF('Grundlage Swiss DRG KVG'!D:D,B46,'Grundlage Swiss DRG KVG'!J:J)&gt;0,SUMIF('Grundlage Swiss DRG KVG'!D:D,B46,'Grundlage Swiss DRG KVG'!J:J),"")</f>
        <v>5699</v>
      </c>
      <c r="J46" s="130">
        <f>IF(SUMIF('Grundlage Swiss DRG ohne Anlage'!D:D,B46,'Grundlage Swiss DRG ohne Anlage'!J:J)&gt;0,SUMIF('Grundlage Swiss DRG ohne Anlage'!D:D,B46,'Grundlage Swiss DRG ohne Anlage'!J:J),"")</f>
        <v>9621.9410980338998</v>
      </c>
      <c r="K46" s="130">
        <f>IF(SUMIF('Grundlage Swiss DRG KVG'!D:D,B46,'Grundlage Swiss DRG KVG'!K:K)&gt;0,SUMIF('Grundlage Swiss DRG KVG'!D:D,B46,'Grundlage Swiss DRG KVG'!K:K),"")</f>
        <v>10619.099993685</v>
      </c>
      <c r="L46" s="130">
        <f>IF(SUMIF('Grundlage Swiss DRG KVG'!D:D,B46,'Grundlage Swiss DRG KVG'!L:L)&gt;0,SUMIF('Grundlage Swiss DRG KVG'!D:D,B46,'Grundlage Swiss DRG KVG'!L:L),"")</f>
        <v>10526.543353457</v>
      </c>
      <c r="M46" s="62">
        <f t="shared" si="5"/>
        <v>6222.8266999999996</v>
      </c>
      <c r="N46" s="61">
        <f t="shared" si="6"/>
        <v>6222.8266999999996</v>
      </c>
      <c r="O46" s="61">
        <f t="shared" si="7"/>
        <v>6222.8266999999996</v>
      </c>
      <c r="P46" s="40"/>
      <c r="Q46" s="40"/>
      <c r="R46" s="40"/>
      <c r="Y46" s="124">
        <f t="shared" si="8"/>
        <v>10526.543353457</v>
      </c>
      <c r="Z46" s="23" t="str">
        <f t="shared" si="9"/>
        <v>-</v>
      </c>
    </row>
    <row r="47" spans="1:26" x14ac:dyDescent="0.2">
      <c r="A47" s="21" t="s">
        <v>38</v>
      </c>
      <c r="B47" s="21" t="s">
        <v>38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15506856.20836</v>
      </c>
      <c r="F47" s="112">
        <f>IF(SUMIF('Grundlage Swiss DRG KVG'!D:D,B47,'Grundlage Swiss DRG KVG'!G:G)&gt;0,SUMIF('Grundlage Swiss DRG KVG'!D:D,B47,'Grundlage Swiss DRG KVG'!G:G),)</f>
        <v>17648800.208360001</v>
      </c>
      <c r="G47" s="112">
        <f>IF(SUMIF('Grundlage Swiss DRG KVG'!D:D,B47,'Grundlage Swiss DRG KVG'!H:H)&gt;0,SUMIF('Grundlage Swiss DRG KVG'!D:D,B47,'Grundlage Swiss DRG KVG'!H:H),)</f>
        <v>17161147.208360001</v>
      </c>
      <c r="H47" s="112">
        <f>IF(SUMIF('Grundlage Swiss DRG KVG'!D:D,B47,'Grundlage Swiss DRG KVG'!I:I)&gt;0,SUMIF('Grundlage Swiss DRG KVG'!D:D,B47,'Grundlage Swiss DRG KVG'!I:I),"")</f>
        <v>1359.16</v>
      </c>
      <c r="I47" s="112">
        <f>IF(SUMIF('Grundlage Swiss DRG KVG'!D:D,B47,'Grundlage Swiss DRG KVG'!J:J)&gt;0,SUMIF('Grundlage Swiss DRG KVG'!D:D,B47,'Grundlage Swiss DRG KVG'!J:J),"")</f>
        <v>1782</v>
      </c>
      <c r="J47" s="130">
        <f>IF(SUMIF('Grundlage Swiss DRG ohne Anlage'!D:D,B47,'Grundlage Swiss DRG ohne Anlage'!J:J)&gt;0,SUMIF('Grundlage Swiss DRG ohne Anlage'!D:D,B47,'Grundlage Swiss DRG ohne Anlage'!J:J),"")</f>
        <v>11409.146979281</v>
      </c>
      <c r="K47" s="130">
        <f>IF(SUMIF('Grundlage Swiss DRG KVG'!D:D,B47,'Grundlage Swiss DRG KVG'!K:K)&gt;0,SUMIF('Grundlage Swiss DRG KVG'!D:D,B47,'Grundlage Swiss DRG KVG'!K:K),"")</f>
        <v>12985.079172694999</v>
      </c>
      <c r="L47" s="130">
        <f>IF(SUMIF('Grundlage Swiss DRG KVG'!D:D,B47,'Grundlage Swiss DRG KVG'!L:L)&gt;0,SUMIF('Grundlage Swiss DRG KVG'!D:D,B47,'Grundlage Swiss DRG KVG'!L:L),"")</f>
        <v>12626.289184761001</v>
      </c>
      <c r="M47" s="62">
        <f t="shared" si="5"/>
        <v>1359.16</v>
      </c>
      <c r="N47" s="61">
        <f t="shared" si="6"/>
        <v>1359.16</v>
      </c>
      <c r="O47" s="61">
        <f t="shared" si="7"/>
        <v>1359.16</v>
      </c>
      <c r="P47" s="40"/>
      <c r="Q47" s="40"/>
      <c r="R47" s="40"/>
      <c r="Y47" s="124">
        <f t="shared" si="8"/>
        <v>12626.289184761001</v>
      </c>
      <c r="Z47" s="23" t="str">
        <f t="shared" si="9"/>
        <v>-</v>
      </c>
    </row>
    <row r="48" spans="1:26" x14ac:dyDescent="0.2">
      <c r="A48" s="21" t="s">
        <v>151</v>
      </c>
      <c r="B48" s="21" t="s">
        <v>151</v>
      </c>
      <c r="C48" s="21" t="s">
        <v>152</v>
      </c>
      <c r="D48" s="21" t="s">
        <v>27</v>
      </c>
      <c r="E48" s="112">
        <f>IF(SUMIF('Grundlage Swiss DRG ohne Anlage'!D:D,B48,'Grundlage Swiss DRG ohne Anlage'!I:I)&gt;0,SUMIF('Grundlage Swiss DRG ohne Anlage'!D:D,B48,'Grundlage Swiss DRG ohne Anlage'!I:I),"")</f>
        <v>72424320.126663998</v>
      </c>
      <c r="F48" s="112">
        <f>IF(SUMIF('Grundlage Swiss DRG KVG'!D:D,B48,'Grundlage Swiss DRG KVG'!G:G)&gt;0,SUMIF('Grundlage Swiss DRG KVG'!D:D,B48,'Grundlage Swiss DRG KVG'!G:G),)</f>
        <v>80050621.664064005</v>
      </c>
      <c r="G48" s="112">
        <f>IF(SUMIF('Grundlage Swiss DRG KVG'!D:D,B48,'Grundlage Swiss DRG KVG'!H:H)&gt;0,SUMIF('Grundlage Swiss DRG KVG'!D:D,B48,'Grundlage Swiss DRG KVG'!H:H),)</f>
        <v>79439950.598954007</v>
      </c>
      <c r="H48" s="112">
        <f>IF(SUMIF('Grundlage Swiss DRG KVG'!D:D,B48,'Grundlage Swiss DRG KVG'!I:I)&gt;0,SUMIF('Grundlage Swiss DRG KVG'!D:D,B48,'Grundlage Swiss DRG KVG'!I:I),"")</f>
        <v>7743.8275000000003</v>
      </c>
      <c r="I48" s="112">
        <f>IF(SUMIF('Grundlage Swiss DRG KVG'!D:D,B48,'Grundlage Swiss DRG KVG'!J:J)&gt;0,SUMIF('Grundlage Swiss DRG KVG'!D:D,B48,'Grundlage Swiss DRG KVG'!J:J),"")</f>
        <v>8430</v>
      </c>
      <c r="J48" s="130">
        <f>IF(SUMIF('Grundlage Swiss DRG ohne Anlage'!D:D,B48,'Grundlage Swiss DRG ohne Anlage'!J:J)&gt;0,SUMIF('Grundlage Swiss DRG ohne Anlage'!D:D,B48,'Grundlage Swiss DRG ohne Anlage'!J:J),"")</f>
        <v>9352.5223962781001</v>
      </c>
      <c r="K48" s="130">
        <f>IF(SUMIF('Grundlage Swiss DRG KVG'!D:D,B48,'Grundlage Swiss DRG KVG'!K:K)&gt;0,SUMIF('Grundlage Swiss DRG KVG'!D:D,B48,'Grundlage Swiss DRG KVG'!K:K),"")</f>
        <v>10337.345668413</v>
      </c>
      <c r="L48" s="130">
        <f>IF(SUMIF('Grundlage Swiss DRG KVG'!D:D,B48,'Grundlage Swiss DRG KVG'!L:L)&gt;0,SUMIF('Grundlage Swiss DRG KVG'!D:D,B48,'Grundlage Swiss DRG KVG'!L:L),"")</f>
        <v>10258.486594511</v>
      </c>
      <c r="M48" s="62">
        <f t="shared" si="5"/>
        <v>7743.8275000000003</v>
      </c>
      <c r="N48" s="61">
        <f t="shared" si="6"/>
        <v>7743.8275000000003</v>
      </c>
      <c r="O48" s="61">
        <f t="shared" si="7"/>
        <v>7743.8275000000003</v>
      </c>
      <c r="P48" s="40"/>
      <c r="Q48" s="40"/>
      <c r="R48" s="40"/>
      <c r="Y48" s="124">
        <f t="shared" si="8"/>
        <v>10258.486594511</v>
      </c>
      <c r="Z48" s="23" t="str">
        <f t="shared" si="9"/>
        <v>-</v>
      </c>
    </row>
    <row r="49" spans="1:26" x14ac:dyDescent="0.2">
      <c r="A49" s="21" t="s">
        <v>178</v>
      </c>
      <c r="B49" s="21" t="s">
        <v>178</v>
      </c>
      <c r="C49" s="21" t="s">
        <v>66</v>
      </c>
      <c r="D49" s="21" t="s">
        <v>27</v>
      </c>
      <c r="E49" s="112">
        <f>IF(SUMIF('Grundlage Swiss DRG ohne Anlage'!D:D,B49,'Grundlage Swiss DRG ohne Anlage'!I:I)&gt;0,SUMIF('Grundlage Swiss DRG ohne Anlage'!D:D,B49,'Grundlage Swiss DRG ohne Anlage'!I:I),"")</f>
        <v>50237107.749612004</v>
      </c>
      <c r="F49" s="112">
        <f>IF(SUMIF('Grundlage Swiss DRG KVG'!D:D,B49,'Grundlage Swiss DRG KVG'!G:G)&gt;0,SUMIF('Grundlage Swiss DRG KVG'!D:D,B49,'Grundlage Swiss DRG KVG'!G:G),)</f>
        <v>0</v>
      </c>
      <c r="G49" s="112">
        <f>IF(SUMIF('Grundlage Swiss DRG KVG'!D:D,B49,'Grundlage Swiss DRG KVG'!H:H)&gt;0,SUMIF('Grundlage Swiss DRG KVG'!D:D,B49,'Grundlage Swiss DRG KVG'!H:H),)</f>
        <v>0</v>
      </c>
      <c r="H49" s="112" t="str">
        <f>IF(SUMIF('Grundlage Swiss DRG KVG'!D:D,B49,'Grundlage Swiss DRG KVG'!I:I)&gt;0,SUMIF('Grundlage Swiss DRG KVG'!D:D,B49,'Grundlage Swiss DRG KVG'!I:I),"")</f>
        <v/>
      </c>
      <c r="I49" s="112" t="str">
        <f>IF(SUMIF('Grundlage Swiss DRG KVG'!D:D,B49,'Grundlage Swiss DRG KVG'!J:J)&gt;0,SUMIF('Grundlage Swiss DRG KVG'!D:D,B49,'Grundlage Swiss DRG KVG'!J:J),"")</f>
        <v/>
      </c>
      <c r="J49" s="130">
        <f>IF(SUMIF('Grundlage Swiss DRG ohne Anlage'!D:D,B49,'Grundlage Swiss DRG ohne Anlage'!J:J)&gt;0,SUMIF('Grundlage Swiss DRG ohne Anlage'!D:D,B49,'Grundlage Swiss DRG ohne Anlage'!J:J),"")</f>
        <v>9013.3448332362004</v>
      </c>
      <c r="K49" s="130" t="str">
        <f>IF(SUMIF('Grundlage Swiss DRG KVG'!D:D,B49,'Grundlage Swiss DRG KVG'!K:K)&gt;0,SUMIF('Grundlage Swiss DRG KVG'!D:D,B49,'Grundlage Swiss DRG KVG'!K:K),"")</f>
        <v/>
      </c>
      <c r="L49" s="130" t="str">
        <f>IF(SUMIF('Grundlage Swiss DRG KVG'!D:D,B49,'Grundlage Swiss DRG KVG'!L:L)&gt;0,SUMIF('Grundlage Swiss DRG KVG'!D:D,B49,'Grundlage Swiss DRG KVG'!L:L),"")</f>
        <v/>
      </c>
      <c r="M49" s="62" t="str">
        <f t="shared" si="5"/>
        <v/>
      </c>
      <c r="N49" s="61" t="str">
        <f t="shared" si="6"/>
        <v>-</v>
      </c>
      <c r="O49" s="61" t="str">
        <f t="shared" si="7"/>
        <v>-</v>
      </c>
      <c r="P49" s="40"/>
      <c r="Q49" s="40"/>
      <c r="R49" s="40"/>
      <c r="Y49" s="124" t="str">
        <f t="shared" si="8"/>
        <v/>
      </c>
      <c r="Z49" s="23" t="str">
        <f t="shared" si="9"/>
        <v>gleich</v>
      </c>
    </row>
    <row r="50" spans="1:26" x14ac:dyDescent="0.2">
      <c r="A50" s="21" t="s">
        <v>130</v>
      </c>
      <c r="B50" s="21" t="s">
        <v>130</v>
      </c>
      <c r="C50" s="21" t="s">
        <v>131</v>
      </c>
      <c r="D50" s="21" t="s">
        <v>17</v>
      </c>
      <c r="E50" s="112">
        <f>IF(SUMIF('Grundlage Swiss DRG ohne Anlage'!D:D,B50,'Grundlage Swiss DRG ohne Anlage'!I:I)&gt;0,SUMIF('Grundlage Swiss DRG ohne Anlage'!D:D,B50,'Grundlage Swiss DRG ohne Anlage'!I:I),"")</f>
        <v>38036073.349374004</v>
      </c>
      <c r="F50" s="112">
        <f>IF(SUMIF('Grundlage Swiss DRG KVG'!D:D,B50,'Grundlage Swiss DRG KVG'!G:G)&gt;0,SUMIF('Grundlage Swiss DRG KVG'!D:D,B50,'Grundlage Swiss DRG KVG'!G:G),)</f>
        <v>0</v>
      </c>
      <c r="G50" s="112">
        <f>IF(SUMIF('Grundlage Swiss DRG KVG'!D:D,B50,'Grundlage Swiss DRG KVG'!H:H)&gt;0,SUMIF('Grundlage Swiss DRG KVG'!D:D,B50,'Grundlage Swiss DRG KVG'!H:H),)</f>
        <v>0</v>
      </c>
      <c r="H50" s="112" t="str">
        <f>IF(SUMIF('Grundlage Swiss DRG KVG'!D:D,B50,'Grundlage Swiss DRG KVG'!I:I)&gt;0,SUMIF('Grundlage Swiss DRG KVG'!D:D,B50,'Grundlage Swiss DRG KVG'!I:I),"")</f>
        <v/>
      </c>
      <c r="I50" s="112" t="str">
        <f>IF(SUMIF('Grundlage Swiss DRG KVG'!D:D,B50,'Grundlage Swiss DRG KVG'!J:J)&gt;0,SUMIF('Grundlage Swiss DRG KVG'!D:D,B50,'Grundlage Swiss DRG KVG'!J:J),"")</f>
        <v/>
      </c>
      <c r="J50" s="130">
        <f>IF(SUMIF('Grundlage Swiss DRG ohne Anlage'!D:D,B50,'Grundlage Swiss DRG ohne Anlage'!J:J)&gt;0,SUMIF('Grundlage Swiss DRG ohne Anlage'!D:D,B50,'Grundlage Swiss DRG ohne Anlage'!J:J),"")</f>
        <v>9125.5775389187002</v>
      </c>
      <c r="K50" s="130" t="str">
        <f>IF(SUMIF('Grundlage Swiss DRG KVG'!D:D,B50,'Grundlage Swiss DRG KVG'!K:K)&gt;0,SUMIF('Grundlage Swiss DRG KVG'!D:D,B50,'Grundlage Swiss DRG KVG'!K:K),"")</f>
        <v/>
      </c>
      <c r="L50" s="130" t="str">
        <f>IF(SUMIF('Grundlage Swiss DRG KVG'!D:D,B50,'Grundlage Swiss DRG KVG'!L:L)&gt;0,SUMIF('Grundlage Swiss DRG KVG'!D:D,B50,'Grundlage Swiss DRG KVG'!L:L),"")</f>
        <v/>
      </c>
      <c r="M50" s="62" t="str">
        <f t="shared" si="5"/>
        <v/>
      </c>
      <c r="N50" s="61" t="str">
        <f t="shared" si="6"/>
        <v>-</v>
      </c>
      <c r="O50" s="61" t="str">
        <f t="shared" si="7"/>
        <v>-</v>
      </c>
      <c r="P50" s="40"/>
      <c r="Q50" s="40"/>
      <c r="R50" s="40"/>
      <c r="Y50" s="124" t="str">
        <f t="shared" si="8"/>
        <v/>
      </c>
      <c r="Z50" s="23" t="str">
        <f t="shared" si="9"/>
        <v>gleich</v>
      </c>
    </row>
    <row r="51" spans="1:26" x14ac:dyDescent="0.2">
      <c r="A51" s="21" t="s">
        <v>77</v>
      </c>
      <c r="B51" s="21" t="s">
        <v>77</v>
      </c>
      <c r="C51" s="21" t="s">
        <v>70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221743746.97613999</v>
      </c>
      <c r="F51" s="112">
        <f>IF(SUMIF('Grundlage Swiss DRG KVG'!D:D,B51,'Grundlage Swiss DRG KVG'!G:G)&gt;0,SUMIF('Grundlage Swiss DRG KVG'!D:D,B51,'Grundlage Swiss DRG KVG'!G:G),)</f>
        <v>45645422.707497999</v>
      </c>
      <c r="G51" s="112">
        <f>IF(SUMIF('Grundlage Swiss DRG KVG'!D:D,B51,'Grundlage Swiss DRG KVG'!H:H)&gt;0,SUMIF('Grundlage Swiss DRG KVG'!D:D,B51,'Grundlage Swiss DRG KVG'!H:H),)</f>
        <v>42313618.939599</v>
      </c>
      <c r="H51" s="112">
        <f>IF(SUMIF('Grundlage Swiss DRG KVG'!D:D,B51,'Grundlage Swiss DRG KVG'!I:I)&gt;0,SUMIF('Grundlage Swiss DRG KVG'!D:D,B51,'Grundlage Swiss DRG KVG'!I:I),"")</f>
        <v>4362.7439999999997</v>
      </c>
      <c r="I51" s="112">
        <f>IF(SUMIF('Grundlage Swiss DRG KVG'!D:D,B51,'Grundlage Swiss DRG KVG'!J:J)&gt;0,SUMIF('Grundlage Swiss DRG KVG'!D:D,B51,'Grundlage Swiss DRG KVG'!J:J),"")</f>
        <v>4731</v>
      </c>
      <c r="J51" s="130">
        <f>IF(SUMIF('Grundlage Swiss DRG ohne Anlage'!D:D,B51,'Grundlage Swiss DRG ohne Anlage'!J:J)&gt;0,SUMIF('Grundlage Swiss DRG ohne Anlage'!D:D,B51,'Grundlage Swiss DRG ohne Anlage'!J:J),"")</f>
        <v>9507.9215751710999</v>
      </c>
      <c r="K51" s="130">
        <f>IF(SUMIF('Grundlage Swiss DRG KVG'!D:D,B51,'Grundlage Swiss DRG KVG'!K:K)&gt;0,SUMIF('Grundlage Swiss DRG KVG'!D:D,B51,'Grundlage Swiss DRG KVG'!K:K),"")</f>
        <v>10462.548961731</v>
      </c>
      <c r="L51" s="130">
        <f>IF(SUMIF('Grundlage Swiss DRG KVG'!D:D,B51,'Grundlage Swiss DRG KVG'!L:L)&gt;0,SUMIF('Grundlage Swiss DRG KVG'!D:D,B51,'Grundlage Swiss DRG KVG'!L:L),"")</f>
        <v>9698.8544227209004</v>
      </c>
      <c r="M51" s="62">
        <f t="shared" si="5"/>
        <v>4362.7439999999997</v>
      </c>
      <c r="N51" s="61">
        <f t="shared" si="6"/>
        <v>4362.7439999999997</v>
      </c>
      <c r="O51" s="61">
        <f t="shared" si="7"/>
        <v>4362.7439999999997</v>
      </c>
      <c r="P51" s="40"/>
      <c r="Q51" s="40"/>
      <c r="R51" s="40"/>
      <c r="Y51" s="124">
        <f t="shared" si="8"/>
        <v>9698.8544227209004</v>
      </c>
      <c r="Z51" s="23" t="str">
        <f t="shared" si="9"/>
        <v>-</v>
      </c>
    </row>
    <row r="52" spans="1:26" x14ac:dyDescent="0.2">
      <c r="A52" s="21" t="s">
        <v>155</v>
      </c>
      <c r="B52" s="21" t="s">
        <v>155</v>
      </c>
      <c r="C52" s="21" t="s">
        <v>156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29738724.878114</v>
      </c>
      <c r="F52" s="112">
        <f>IF(SUMIF('Grundlage Swiss DRG KVG'!D:D,B52,'Grundlage Swiss DRG KVG'!G:G)&gt;0,SUMIF('Grundlage Swiss DRG KVG'!D:D,B52,'Grundlage Swiss DRG KVG'!G:G),)</f>
        <v>247450560.97613999</v>
      </c>
      <c r="G52" s="112">
        <f>IF(SUMIF('Grundlage Swiss DRG KVG'!D:D,B52,'Grundlage Swiss DRG KVG'!H:H)&gt;0,SUMIF('Grundlage Swiss DRG KVG'!D:D,B52,'Grundlage Swiss DRG KVG'!H:H),)</f>
        <v>243242145.97613999</v>
      </c>
      <c r="H52" s="112">
        <f>IF(SUMIF('Grundlage Swiss DRG KVG'!D:D,B52,'Grundlage Swiss DRG KVG'!I:I)&gt;0,SUMIF('Grundlage Swiss DRG KVG'!D:D,B52,'Grundlage Swiss DRG KVG'!I:I),"")</f>
        <v>23322</v>
      </c>
      <c r="I52" s="112">
        <f>IF(SUMIF('Grundlage Swiss DRG KVG'!D:D,B52,'Grundlage Swiss DRG KVG'!J:J)&gt;0,SUMIF('Grundlage Swiss DRG KVG'!D:D,B52,'Grundlage Swiss DRG KVG'!J:J),"")</f>
        <v>16490</v>
      </c>
      <c r="J52" s="130">
        <f>IF(SUMIF('Grundlage Swiss DRG ohne Anlage'!D:D,B52,'Grundlage Swiss DRG ohne Anlage'!J:J)&gt;0,SUMIF('Grundlage Swiss DRG ohne Anlage'!D:D,B52,'Grundlage Swiss DRG ohne Anlage'!J:J),"")</f>
        <v>10037.984930938999</v>
      </c>
      <c r="K52" s="130">
        <f>IF(SUMIF('Grundlage Swiss DRG KVG'!D:D,B52,'Grundlage Swiss DRG KVG'!K:K)&gt;0,SUMIF('Grundlage Swiss DRG KVG'!D:D,B52,'Grundlage Swiss DRG KVG'!K:K),"")</f>
        <v>10610.177556647999</v>
      </c>
      <c r="L52" s="130">
        <f>IF(SUMIF('Grundlage Swiss DRG KVG'!D:D,B52,'Grundlage Swiss DRG KVG'!L:L)&gt;0,SUMIF('Grundlage Swiss DRG KVG'!D:D,B52,'Grundlage Swiss DRG KVG'!L:L),"")</f>
        <v>10429.729267479001</v>
      </c>
      <c r="M52" s="62">
        <f t="shared" si="5"/>
        <v>23322</v>
      </c>
      <c r="N52" s="61">
        <f t="shared" si="6"/>
        <v>23322</v>
      </c>
      <c r="O52" s="61">
        <f t="shared" si="7"/>
        <v>23322</v>
      </c>
      <c r="P52" s="40"/>
      <c r="Q52" s="40"/>
      <c r="R52" s="40"/>
      <c r="Y52" s="124">
        <f t="shared" si="8"/>
        <v>10429.729267479001</v>
      </c>
      <c r="Z52" s="23" t="str">
        <f t="shared" si="9"/>
        <v>-</v>
      </c>
    </row>
    <row r="53" spans="1:26" x14ac:dyDescent="0.2">
      <c r="A53" s="21" t="s">
        <v>332</v>
      </c>
      <c r="B53" s="21" t="s">
        <v>332</v>
      </c>
      <c r="C53" s="21" t="s">
        <v>34</v>
      </c>
      <c r="D53" s="21" t="s">
        <v>35</v>
      </c>
      <c r="E53" s="112">
        <f>IF(SUMIF('Grundlage Swiss DRG ohne Anlage'!D:D,B53,'Grundlage Swiss DRG ohne Anlage'!I:I)&gt;0,SUMIF('Grundlage Swiss DRG ohne Anlage'!D:D,B53,'Grundlage Swiss DRG ohne Anlage'!I:I),"")</f>
        <v>2894008.3286227998</v>
      </c>
      <c r="F53" s="112">
        <f>IF(SUMIF('Grundlage Swiss DRG KVG'!D:D,B53,'Grundlage Swiss DRG KVG'!G:G)&gt;0,SUMIF('Grundlage Swiss DRG KVG'!D:D,B53,'Grundlage Swiss DRG KVG'!G:G),)</f>
        <v>3240655.3286227998</v>
      </c>
      <c r="G53" s="112">
        <f>IF(SUMIF('Grundlage Swiss DRG KVG'!D:D,B53,'Grundlage Swiss DRG KVG'!H:H)&gt;0,SUMIF('Grundlage Swiss DRG KVG'!D:D,B53,'Grundlage Swiss DRG KVG'!H:H),)</f>
        <v>3217509.3286227998</v>
      </c>
      <c r="H53" s="112">
        <f>IF(SUMIF('Grundlage Swiss DRG KVG'!D:D,B53,'Grundlage Swiss DRG KVG'!I:I)&gt;0,SUMIF('Grundlage Swiss DRG KVG'!D:D,B53,'Grundlage Swiss DRG KVG'!I:I),"")</f>
        <v>308.71699999999998</v>
      </c>
      <c r="I53" s="112">
        <f>IF(SUMIF('Grundlage Swiss DRG KVG'!D:D,B53,'Grundlage Swiss DRG KVG'!J:J)&gt;0,SUMIF('Grundlage Swiss DRG KVG'!D:D,B53,'Grundlage Swiss DRG KVG'!J:J),"")</f>
        <v>464</v>
      </c>
      <c r="J53" s="130">
        <f>IF(SUMIF('Grundlage Swiss DRG ohne Anlage'!D:D,B53,'Grundlage Swiss DRG ohne Anlage'!J:J)&gt;0,SUMIF('Grundlage Swiss DRG ohne Anlage'!D:D,B53,'Grundlage Swiss DRG ohne Anlage'!J:J),"")</f>
        <v>9374.3082778816006</v>
      </c>
      <c r="K53" s="130">
        <f>IF(SUMIF('Grundlage Swiss DRG KVG'!D:D,B53,'Grundlage Swiss DRG KVG'!K:K)&gt;0,SUMIF('Grundlage Swiss DRG KVG'!D:D,B53,'Grundlage Swiss DRG KVG'!K:K),"")</f>
        <v>10497.171612262</v>
      </c>
      <c r="L53" s="130">
        <f>IF(SUMIF('Grundlage Swiss DRG KVG'!D:D,B53,'Grundlage Swiss DRG KVG'!L:L)&gt;0,SUMIF('Grundlage Swiss DRG KVG'!D:D,B53,'Grundlage Swiss DRG KVG'!L:L),"")</f>
        <v>10422.196797140001</v>
      </c>
      <c r="M53" s="62">
        <f t="shared" si="5"/>
        <v>308.71699999999998</v>
      </c>
      <c r="N53" s="61">
        <f t="shared" si="6"/>
        <v>308.71699999999998</v>
      </c>
      <c r="O53" s="61">
        <f t="shared" si="7"/>
        <v>308.71699999999998</v>
      </c>
      <c r="P53" s="40"/>
      <c r="Q53" s="40"/>
      <c r="R53" s="40"/>
      <c r="Y53" s="124">
        <f t="shared" si="8"/>
        <v>10422.196797140001</v>
      </c>
      <c r="Z53" s="23" t="str">
        <f t="shared" si="9"/>
        <v>-</v>
      </c>
    </row>
    <row r="54" spans="1:26" x14ac:dyDescent="0.2">
      <c r="A54" s="21" t="s">
        <v>25</v>
      </c>
      <c r="B54" s="21" t="s">
        <v>25</v>
      </c>
      <c r="C54" s="21" t="s">
        <v>26</v>
      </c>
      <c r="D54" s="21" t="s">
        <v>27</v>
      </c>
      <c r="E54" s="112">
        <f>IF(SUMIF('Grundlage Swiss DRG ohne Anlage'!D:D,B54,'Grundlage Swiss DRG ohne Anlage'!I:I)&gt;0,SUMIF('Grundlage Swiss DRG ohne Anlage'!D:D,B54,'Grundlage Swiss DRG ohne Anlage'!I:I),"")</f>
        <v>57789844.349359997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32724115.728114001</v>
      </c>
      <c r="H54" s="112">
        <f>IF(SUMIF('Grundlage Swiss DRG KVG'!D:D,B54,'Grundlage Swiss DRG KVG'!I:I)&gt;0,SUMIF('Grundlage Swiss DRG KVG'!D:D,B54,'Grundlage Swiss DRG KVG'!I:I),"")</f>
        <v>2962.6190000000001</v>
      </c>
      <c r="I54" s="112">
        <f>IF(SUMIF('Grundlage Swiss DRG KVG'!D:D,B54,'Grundlage Swiss DRG KVG'!J:J)&gt;0,SUMIF('Grundlage Swiss DRG KVG'!D:D,B54,'Grundlage Swiss DRG KVG'!J:J),"")</f>
        <v>3441</v>
      </c>
      <c r="J54" s="130">
        <f>IF(SUMIF('Grundlage Swiss DRG ohne Anlage'!D:D,B54,'Grundlage Swiss DRG ohne Anlage'!J:J)&gt;0,SUMIF('Grundlage Swiss DRG ohne Anlage'!D:D,B54,'Grundlage Swiss DRG ohne Anlage'!J:J),"")</f>
        <v>9056.6900407985995</v>
      </c>
      <c r="K54" s="130" t="str">
        <f>IF(SUMIF('Grundlage Swiss DRG KVG'!D:D,B54,'Grundlage Swiss DRG KVG'!K:K)&gt;0,SUMIF('Grundlage Swiss DRG KVG'!D:D,B54,'Grundlage Swiss DRG KVG'!K:K),"")</f>
        <v/>
      </c>
      <c r="L54" s="130">
        <f>IF(SUMIF('Grundlage Swiss DRG KVG'!D:D,B54,'Grundlage Swiss DRG KVG'!L:L)&gt;0,SUMIF('Grundlage Swiss DRG KVG'!D:D,B54,'Grundlage Swiss DRG KVG'!L:L),"")</f>
        <v>11045.671322607999</v>
      </c>
      <c r="M54" s="62">
        <f t="shared" si="5"/>
        <v>2962.6190000000001</v>
      </c>
      <c r="N54" s="61" t="str">
        <f t="shared" si="6"/>
        <v>-</v>
      </c>
      <c r="O54" s="61">
        <f t="shared" si="7"/>
        <v>2962.6190000000001</v>
      </c>
      <c r="P54" s="40"/>
      <c r="Q54" s="40"/>
      <c r="R54" s="40"/>
      <c r="Y54" s="124">
        <f t="shared" si="8"/>
        <v>11045.671322607999</v>
      </c>
      <c r="Z54" s="23" t="str">
        <f t="shared" si="9"/>
        <v>-</v>
      </c>
    </row>
    <row r="55" spans="1:26" x14ac:dyDescent="0.2">
      <c r="A55" s="21" t="s">
        <v>257</v>
      </c>
      <c r="B55" s="21" t="s">
        <v>257</v>
      </c>
      <c r="C55" s="21" t="s">
        <v>228</v>
      </c>
      <c r="D55" s="21" t="s">
        <v>27</v>
      </c>
      <c r="E55" s="112">
        <f>IF(SUMIF('Grundlage Swiss DRG ohne Anlage'!D:D,B55,'Grundlage Swiss DRG ohne Anlage'!I:I)&gt;0,SUMIF('Grundlage Swiss DRG ohne Anlage'!D:D,B55,'Grundlage Swiss DRG ohne Anlage'!I:I),"")</f>
        <v>44914310.550237998</v>
      </c>
      <c r="F55" s="112">
        <f>IF(SUMIF('Grundlage Swiss DRG KVG'!D:D,B55,'Grundlage Swiss DRG KVG'!G:G)&gt;0,SUMIF('Grundlage Swiss DRG KVG'!D:D,B55,'Grundlage Swiss DRG KVG'!G:G),)</f>
        <v>59948926.609360002</v>
      </c>
      <c r="G55" s="112">
        <f>IF(SUMIF('Grundlage Swiss DRG KVG'!D:D,B55,'Grundlage Swiss DRG KVG'!H:H)&gt;0,SUMIF('Grundlage Swiss DRG KVG'!D:D,B55,'Grundlage Swiss DRG KVG'!H:H),)</f>
        <v>0</v>
      </c>
      <c r="H55" s="112">
        <f>IF(SUMIF('Grundlage Swiss DRG KVG'!D:D,B55,'Grundlage Swiss DRG KVG'!I:I)&gt;0,SUMIF('Grundlage Swiss DRG KVG'!D:D,B55,'Grundlage Swiss DRG KVG'!I:I),"")</f>
        <v>6380.9012000000002</v>
      </c>
      <c r="I55" s="112">
        <f>IF(SUMIF('Grundlage Swiss DRG KVG'!D:D,B55,'Grundlage Swiss DRG KVG'!J:J)&gt;0,SUMIF('Grundlage Swiss DRG KVG'!D:D,B55,'Grundlage Swiss DRG KVG'!J:J),"")</f>
        <v>6213</v>
      </c>
      <c r="J55" s="130">
        <f>IF(SUMIF('Grundlage Swiss DRG ohne Anlage'!D:D,B55,'Grundlage Swiss DRG ohne Anlage'!J:J)&gt;0,SUMIF('Grundlage Swiss DRG ohne Anlage'!D:D,B55,'Grundlage Swiss DRG ohne Anlage'!J:J),"")</f>
        <v>9295.9496958021009</v>
      </c>
      <c r="K55" s="130">
        <f>IF(SUMIF('Grundlage Swiss DRG KVG'!D:D,B55,'Grundlage Swiss DRG KVG'!K:K)&gt;0,SUMIF('Grundlage Swiss DRG KVG'!D:D,B55,'Grundlage Swiss DRG KVG'!K:K),"")</f>
        <v>9395.0563925609003</v>
      </c>
      <c r="L55" s="130" t="str">
        <f>IF(SUMIF('Grundlage Swiss DRG KVG'!D:D,B55,'Grundlage Swiss DRG KVG'!L:L)&gt;0,SUMIF('Grundlage Swiss DRG KVG'!D:D,B55,'Grundlage Swiss DRG KVG'!L:L),"")</f>
        <v/>
      </c>
      <c r="M55" s="62">
        <f t="shared" si="5"/>
        <v>6380.9012000000002</v>
      </c>
      <c r="N55" s="61">
        <f t="shared" si="6"/>
        <v>6380.9012000000002</v>
      </c>
      <c r="O55" s="61" t="str">
        <f t="shared" si="7"/>
        <v>-</v>
      </c>
      <c r="P55" s="40"/>
      <c r="Q55" s="40"/>
      <c r="R55" s="40"/>
      <c r="Y55" s="124" t="str">
        <f t="shared" si="8"/>
        <v/>
      </c>
      <c r="Z55" s="23" t="str">
        <f t="shared" si="9"/>
        <v>Kontrolle</v>
      </c>
    </row>
    <row r="56" spans="1:26" x14ac:dyDescent="0.2">
      <c r="A56" s="21" t="s">
        <v>61</v>
      </c>
      <c r="B56" s="21" t="s">
        <v>61</v>
      </c>
      <c r="C56" s="21" t="s">
        <v>34</v>
      </c>
      <c r="D56" s="21" t="s">
        <v>62</v>
      </c>
      <c r="E56" s="112">
        <f>IF(SUMIF('Grundlage Swiss DRG ohne Anlage'!D:D,B56,'Grundlage Swiss DRG ohne Anlage'!I:I)&gt;0,SUMIF('Grundlage Swiss DRG ohne Anlage'!D:D,B56,'Grundlage Swiss DRG ohne Anlage'!I:I),"")</f>
        <v>13733130.550572</v>
      </c>
      <c r="F56" s="112">
        <f>IF(SUMIF('Grundlage Swiss DRG KVG'!D:D,B56,'Grundlage Swiss DRG KVG'!G:G)&gt;0,SUMIF('Grundlage Swiss DRG KVG'!D:D,B56,'Grundlage Swiss DRG KVG'!G:G),)</f>
        <v>49718647.450010002</v>
      </c>
      <c r="G56" s="112">
        <f>IF(SUMIF('Grundlage Swiss DRG KVG'!D:D,B56,'Grundlage Swiss DRG KVG'!H:H)&gt;0,SUMIF('Grundlage Swiss DRG KVG'!D:D,B56,'Grundlage Swiss DRG KVG'!H:H),)</f>
        <v>47802416.450010002</v>
      </c>
      <c r="H56" s="112">
        <f>IF(SUMIF('Grundlage Swiss DRG KVG'!D:D,B56,'Grundlage Swiss DRG KVG'!I:I)&gt;0,SUMIF('Grundlage Swiss DRG KVG'!D:D,B56,'Grundlage Swiss DRG KVG'!I:I),"")</f>
        <v>4831.6000000000004</v>
      </c>
      <c r="I56" s="112">
        <f>IF(SUMIF('Grundlage Swiss DRG KVG'!D:D,B56,'Grundlage Swiss DRG KVG'!J:J)&gt;0,SUMIF('Grundlage Swiss DRG KVG'!D:D,B56,'Grundlage Swiss DRG KVG'!J:J),"")</f>
        <v>5814</v>
      </c>
      <c r="J56" s="130">
        <f>IF(SUMIF('Grundlage Swiss DRG ohne Anlage'!D:D,B56,'Grundlage Swiss DRG ohne Anlage'!J:J)&gt;0,SUMIF('Grundlage Swiss DRG ohne Anlage'!D:D,B56,'Grundlage Swiss DRG ohne Anlage'!J:J),"")</f>
        <v>8704.2224873772993</v>
      </c>
      <c r="K56" s="130">
        <f>IF(SUMIF('Grundlage Swiss DRG KVG'!D:D,B56,'Grundlage Swiss DRG KVG'!K:K)&gt;0,SUMIF('Grundlage Swiss DRG KVG'!D:D,B56,'Grundlage Swiss DRG KVG'!K:K),"")</f>
        <v>10290.307030799</v>
      </c>
      <c r="L56" s="130">
        <f>IF(SUMIF('Grundlage Swiss DRG KVG'!D:D,B56,'Grundlage Swiss DRG KVG'!L:L)&gt;0,SUMIF('Grundlage Swiss DRG KVG'!D:D,B56,'Grundlage Swiss DRG KVG'!L:L),"")</f>
        <v>9893.7032142581993</v>
      </c>
      <c r="M56" s="62">
        <f t="shared" si="5"/>
        <v>4831.6000000000004</v>
      </c>
      <c r="N56" s="61">
        <f t="shared" si="6"/>
        <v>4831.6000000000004</v>
      </c>
      <c r="O56" s="61">
        <f t="shared" si="7"/>
        <v>4831.6000000000004</v>
      </c>
      <c r="P56" s="40"/>
      <c r="Q56" s="40"/>
      <c r="R56" s="40"/>
      <c r="Y56" s="124">
        <f t="shared" si="8"/>
        <v>9893.7032142581993</v>
      </c>
      <c r="Z56" s="23" t="str">
        <f t="shared" si="9"/>
        <v>-</v>
      </c>
    </row>
    <row r="57" spans="1:26" x14ac:dyDescent="0.2">
      <c r="A57" s="21" t="s">
        <v>227</v>
      </c>
      <c r="B57" s="21" t="s">
        <v>227</v>
      </c>
      <c r="C57" s="21" t="s">
        <v>228</v>
      </c>
      <c r="D57" s="21" t="s">
        <v>17</v>
      </c>
      <c r="E57" s="112">
        <f>IF(SUMIF('Grundlage Swiss DRG ohne Anlage'!D:D,B57,'Grundlage Swiss DRG ohne Anlage'!I:I)&gt;0,SUMIF('Grundlage Swiss DRG ohne Anlage'!D:D,B57,'Grundlage Swiss DRG ohne Anlage'!I:I),"")</f>
        <v>22201236.268490002</v>
      </c>
      <c r="F57" s="112">
        <f>IF(SUMIF('Grundlage Swiss DRG KVG'!D:D,B57,'Grundlage Swiss DRG KVG'!G:G)&gt;0,SUMIF('Grundlage Swiss DRG KVG'!D:D,B57,'Grundlage Swiss DRG KVG'!G:G),)</f>
        <v>14567278.440576</v>
      </c>
      <c r="G57" s="112">
        <f>IF(SUMIF('Grundlage Swiss DRG KVG'!D:D,B57,'Grundlage Swiss DRG KVG'!H:H)&gt;0,SUMIF('Grundlage Swiss DRG KVG'!D:D,B57,'Grundlage Swiss DRG KVG'!H:H),)</f>
        <v>14511066.849096</v>
      </c>
      <c r="H57" s="112">
        <f>IF(SUMIF('Grundlage Swiss DRG KVG'!D:D,B57,'Grundlage Swiss DRG KVG'!I:I)&gt;0,SUMIF('Grundlage Swiss DRG KVG'!D:D,B57,'Grundlage Swiss DRG KVG'!I:I),"")</f>
        <v>1577.7550000000001</v>
      </c>
      <c r="I57" s="112">
        <f>IF(SUMIF('Grundlage Swiss DRG KVG'!D:D,B57,'Grundlage Swiss DRG KVG'!J:J)&gt;0,SUMIF('Grundlage Swiss DRG KVG'!D:D,B57,'Grundlage Swiss DRG KVG'!J:J),"")</f>
        <v>1492</v>
      </c>
      <c r="J57" s="130">
        <f>IF(SUMIF('Grundlage Swiss DRG ohne Anlage'!D:D,B57,'Grundlage Swiss DRG ohne Anlage'!J:J)&gt;0,SUMIF('Grundlage Swiss DRG ohne Anlage'!D:D,B57,'Grundlage Swiss DRG ohne Anlage'!J:J),"")</f>
        <v>9489.5529979079001</v>
      </c>
      <c r="K57" s="130">
        <f>IF(SUMIF('Grundlage Swiss DRG KVG'!D:D,B57,'Grundlage Swiss DRG KVG'!K:K)&gt;0,SUMIF('Grundlage Swiss DRG KVG'!D:D,B57,'Grundlage Swiss DRG KVG'!K:K),"")</f>
        <v>9232.9154023130995</v>
      </c>
      <c r="L57" s="130">
        <f>IF(SUMIF('Grundlage Swiss DRG KVG'!D:D,B57,'Grundlage Swiss DRG KVG'!L:L)&gt;0,SUMIF('Grundlage Swiss DRG KVG'!D:D,B57,'Grundlage Swiss DRG KVG'!L:L),"")</f>
        <v>9197.2878229486996</v>
      </c>
      <c r="M57" s="62">
        <f t="shared" si="5"/>
        <v>1577.7550000000001</v>
      </c>
      <c r="N57" s="61">
        <f t="shared" si="6"/>
        <v>1577.7550000000001</v>
      </c>
      <c r="O57" s="61">
        <f t="shared" si="7"/>
        <v>1577.7550000000001</v>
      </c>
      <c r="P57" s="40"/>
      <c r="Q57" s="40"/>
      <c r="R57" s="40"/>
      <c r="Y57" s="124">
        <f t="shared" si="8"/>
        <v>9197.2878229486996</v>
      </c>
      <c r="Z57" s="23" t="str">
        <f t="shared" si="9"/>
        <v>-</v>
      </c>
    </row>
    <row r="58" spans="1:26" x14ac:dyDescent="0.2">
      <c r="A58" s="21" t="s">
        <v>120</v>
      </c>
      <c r="B58" s="21" t="s">
        <v>120</v>
      </c>
      <c r="C58" s="21" t="s">
        <v>66</v>
      </c>
      <c r="D58" s="21" t="s">
        <v>45</v>
      </c>
      <c r="E58" s="112">
        <f>IF(SUMIF('Grundlage Swiss DRG ohne Anlage'!D:D,B58,'Grundlage Swiss DRG ohne Anlage'!I:I)&gt;0,SUMIF('Grundlage Swiss DRG ohne Anlage'!D:D,B58,'Grundlage Swiss DRG ohne Anlage'!I:I),"")</f>
        <v>157802561.44187</v>
      </c>
      <c r="F58" s="112">
        <f>IF(SUMIF('Grundlage Swiss DRG KVG'!D:D,B58,'Grundlage Swiss DRG KVG'!G:G)&gt;0,SUMIF('Grundlage Swiss DRG KVG'!D:D,B58,'Grundlage Swiss DRG KVG'!G:G),)</f>
        <v>0</v>
      </c>
      <c r="G58" s="112">
        <f>IF(SUMIF('Grundlage Swiss DRG KVG'!D:D,B58,'Grundlage Swiss DRG KVG'!H:H)&gt;0,SUMIF('Grundlage Swiss DRG KVG'!D:D,B58,'Grundlage Swiss DRG KVG'!H:H),)</f>
        <v>0</v>
      </c>
      <c r="H58" s="112" t="str">
        <f>IF(SUMIF('Grundlage Swiss DRG KVG'!D:D,B58,'Grundlage Swiss DRG KVG'!I:I)&gt;0,SUMIF('Grundlage Swiss DRG KVG'!D:D,B58,'Grundlage Swiss DRG KVG'!I:I),"")</f>
        <v/>
      </c>
      <c r="I58" s="112" t="str">
        <f>IF(SUMIF('Grundlage Swiss DRG KVG'!D:D,B58,'Grundlage Swiss DRG KVG'!J:J)&gt;0,SUMIF('Grundlage Swiss DRG KVG'!D:D,B58,'Grundlage Swiss DRG KVG'!J:J),"")</f>
        <v/>
      </c>
      <c r="J58" s="130">
        <f>IF(SUMIF('Grundlage Swiss DRG ohne Anlage'!D:D,B58,'Grundlage Swiss DRG ohne Anlage'!J:J)&gt;0,SUMIF('Grundlage Swiss DRG ohne Anlage'!D:D,B58,'Grundlage Swiss DRG ohne Anlage'!J:J),"")</f>
        <v>9633.9736408181998</v>
      </c>
      <c r="K58" s="130" t="str">
        <f>IF(SUMIF('Grundlage Swiss DRG KVG'!D:D,B58,'Grundlage Swiss DRG KVG'!K:K)&gt;0,SUMIF('Grundlage Swiss DRG KVG'!D:D,B58,'Grundlage Swiss DRG KVG'!K:K),"")</f>
        <v/>
      </c>
      <c r="L58" s="130" t="str">
        <f>IF(SUMIF('Grundlage Swiss DRG KVG'!D:D,B58,'Grundlage Swiss DRG KVG'!L:L)&gt;0,SUMIF('Grundlage Swiss DRG KVG'!D:D,B58,'Grundlage Swiss DRG KVG'!L:L),"")</f>
        <v/>
      </c>
      <c r="M58" s="62" t="str">
        <f t="shared" si="5"/>
        <v/>
      </c>
      <c r="N58" s="61" t="str">
        <f t="shared" si="6"/>
        <v>-</v>
      </c>
      <c r="O58" s="61" t="str">
        <f t="shared" si="7"/>
        <v>-</v>
      </c>
      <c r="P58" s="40"/>
      <c r="Q58" s="40"/>
      <c r="R58" s="40"/>
      <c r="Y58" s="124" t="str">
        <f t="shared" si="8"/>
        <v/>
      </c>
      <c r="Z58" s="23" t="str">
        <f t="shared" si="9"/>
        <v>gleich</v>
      </c>
    </row>
    <row r="59" spans="1:26" x14ac:dyDescent="0.2">
      <c r="A59" s="21" t="s">
        <v>109</v>
      </c>
      <c r="B59" s="21" t="s">
        <v>109</v>
      </c>
      <c r="C59" s="21" t="s">
        <v>110</v>
      </c>
      <c r="D59" s="21" t="s">
        <v>35</v>
      </c>
      <c r="E59" s="112">
        <f>IF(SUMIF('Grundlage Swiss DRG ohne Anlage'!D:D,B59,'Grundlage Swiss DRG ohne Anlage'!I:I)&gt;0,SUMIF('Grundlage Swiss DRG ohne Anlage'!D:D,B59,'Grundlage Swiss DRG ohne Anlage'!I:I),"")</f>
        <v>9061835.3235879</v>
      </c>
      <c r="F59" s="112">
        <f>IF(SUMIF('Grundlage Swiss DRG KVG'!D:D,B59,'Grundlage Swiss DRG KVG'!G:G)&gt;0,SUMIF('Grundlage Swiss DRG KVG'!D:D,B59,'Grundlage Swiss DRG KVG'!G:G),)</f>
        <v>182391843.23187</v>
      </c>
      <c r="G59" s="112">
        <f>IF(SUMIF('Grundlage Swiss DRG KVG'!D:D,B59,'Grundlage Swiss DRG KVG'!H:H)&gt;0,SUMIF('Grundlage Swiss DRG KVG'!D:D,B59,'Grundlage Swiss DRG KVG'!H:H),)</f>
        <v>167969008.31187001</v>
      </c>
      <c r="H59" s="112">
        <f>IF(SUMIF('Grundlage Swiss DRG KVG'!D:D,B59,'Grundlage Swiss DRG KVG'!I:I)&gt;0,SUMIF('Grundlage Swiss DRG KVG'!D:D,B59,'Grundlage Swiss DRG KVG'!I:I),"")</f>
        <v>16379.8</v>
      </c>
      <c r="I59" s="112">
        <f>IF(SUMIF('Grundlage Swiss DRG KVG'!D:D,B59,'Grundlage Swiss DRG KVG'!J:J)&gt;0,SUMIF('Grundlage Swiss DRG KVG'!D:D,B59,'Grundlage Swiss DRG KVG'!J:J),"")</f>
        <v>17762</v>
      </c>
      <c r="J59" s="130">
        <f>IF(SUMIF('Grundlage Swiss DRG ohne Anlage'!D:D,B59,'Grundlage Swiss DRG ohne Anlage'!J:J)&gt;0,SUMIF('Grundlage Swiss DRG ohne Anlage'!D:D,B59,'Grundlage Swiss DRG ohne Anlage'!J:J),"")</f>
        <v>10838.240240129</v>
      </c>
      <c r="K59" s="130">
        <f>IF(SUMIF('Grundlage Swiss DRG KVG'!D:D,B59,'Grundlage Swiss DRG KVG'!K:K)&gt;0,SUMIF('Grundlage Swiss DRG KVG'!D:D,B59,'Grundlage Swiss DRG KVG'!K:K),"")</f>
        <v>11135.169124890001</v>
      </c>
      <c r="L59" s="130">
        <f>IF(SUMIF('Grundlage Swiss DRG KVG'!D:D,B59,'Grundlage Swiss DRG KVG'!L:L)&gt;0,SUMIF('Grundlage Swiss DRG KVG'!D:D,B59,'Grundlage Swiss DRG KVG'!L:L),"")</f>
        <v>10254.643421279001</v>
      </c>
      <c r="M59" s="62">
        <f t="shared" si="5"/>
        <v>16379.8</v>
      </c>
      <c r="N59" s="61">
        <f t="shared" si="6"/>
        <v>16379.8</v>
      </c>
      <c r="O59" s="61">
        <f t="shared" si="7"/>
        <v>16379.8</v>
      </c>
      <c r="P59" s="40"/>
      <c r="Q59" s="40"/>
      <c r="R59" s="40"/>
      <c r="Y59" s="124">
        <f t="shared" si="8"/>
        <v>10254.643421279001</v>
      </c>
      <c r="Z59" s="23" t="str">
        <f t="shared" si="9"/>
        <v>-</v>
      </c>
    </row>
    <row r="60" spans="1:26" x14ac:dyDescent="0.2">
      <c r="A60" s="21" t="s">
        <v>117</v>
      </c>
      <c r="B60" s="21" t="s">
        <v>117</v>
      </c>
      <c r="C60" s="21" t="s">
        <v>66</v>
      </c>
      <c r="D60" s="21" t="s">
        <v>45</v>
      </c>
      <c r="E60" s="112">
        <f>IF(SUMIF('Grundlage Swiss DRG ohne Anlage'!D:D,B60,'Grundlage Swiss DRG ohne Anlage'!I:I)&gt;0,SUMIF('Grundlage Swiss DRG ohne Anlage'!D:D,B60,'Grundlage Swiss DRG ohne Anlage'!I:I),"")</f>
        <v>283093267.80921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0</v>
      </c>
      <c r="H60" s="112" t="str">
        <f>IF(SUMIF('Grundlage Swiss DRG KVG'!D:D,B60,'Grundlage Swiss DRG KVG'!I:I)&gt;0,SUMIF('Grundlage Swiss DRG KVG'!D:D,B60,'Grundlage Swiss DRG KVG'!I:I),"")</f>
        <v/>
      </c>
      <c r="I60" s="112" t="str">
        <f>IF(SUMIF('Grundlage Swiss DRG KVG'!D:D,B60,'Grundlage Swiss DRG KVG'!J:J)&gt;0,SUMIF('Grundlage Swiss DRG KVG'!D:D,B60,'Grundlage Swiss DRG KVG'!J:J),"")</f>
        <v/>
      </c>
      <c r="J60" s="130">
        <f>IF(SUMIF('Grundlage Swiss DRG ohne Anlage'!D:D,B60,'Grundlage Swiss DRG ohne Anlage'!J:J)&gt;0,SUMIF('Grundlage Swiss DRG ohne Anlage'!D:D,B60,'Grundlage Swiss DRG ohne Anlage'!J:J),"")</f>
        <v>10127.473538054001</v>
      </c>
      <c r="K60" s="130" t="str">
        <f>IF(SUMIF('Grundlage Swiss DRG KVG'!D:D,B60,'Grundlage Swiss DRG KVG'!K:K)&gt;0,SUMIF('Grundlage Swiss DRG KVG'!D:D,B60,'Grundlage Swiss DRG KVG'!K:K),"")</f>
        <v/>
      </c>
      <c r="L60" s="130" t="str">
        <f>IF(SUMIF('Grundlage Swiss DRG KVG'!D:D,B60,'Grundlage Swiss DRG KVG'!L:L)&gt;0,SUMIF('Grundlage Swiss DRG KVG'!D:D,B60,'Grundlage Swiss DRG KVG'!L:L),"")</f>
        <v/>
      </c>
      <c r="M60" s="62" t="str">
        <f t="shared" si="5"/>
        <v/>
      </c>
      <c r="N60" s="61" t="str">
        <f t="shared" si="6"/>
        <v>-</v>
      </c>
      <c r="O60" s="61" t="str">
        <f t="shared" si="7"/>
        <v>-</v>
      </c>
      <c r="P60" s="40"/>
      <c r="Q60" s="40"/>
      <c r="R60" s="40"/>
      <c r="Y60" s="124" t="str">
        <f t="shared" si="8"/>
        <v/>
      </c>
      <c r="Z60" s="23" t="str">
        <f t="shared" si="9"/>
        <v>gleich</v>
      </c>
    </row>
    <row r="61" spans="1:26" x14ac:dyDescent="0.2">
      <c r="A61" s="21" t="s">
        <v>51</v>
      </c>
      <c r="B61" s="21" t="s">
        <v>51</v>
      </c>
      <c r="C61" s="21" t="s">
        <v>26</v>
      </c>
      <c r="D61" s="21" t="s">
        <v>35</v>
      </c>
      <c r="E61" s="112">
        <f>IF(SUMIF('Grundlage Swiss DRG ohne Anlage'!D:D,B61,'Grundlage Swiss DRG ohne Anlage'!I:I)&gt;0,SUMIF('Grundlage Swiss DRG ohne Anlage'!D:D,B61,'Grundlage Swiss DRG ohne Anlage'!I:I),"")</f>
        <v>59000878.249113999</v>
      </c>
      <c r="F61" s="112">
        <f>IF(SUMIF('Grundlage Swiss DRG KVG'!D:D,B61,'Grundlage Swiss DRG KVG'!G:G)&gt;0,SUMIF('Grundlage Swiss DRG KVG'!D:D,B61,'Grundlage Swiss DRG KVG'!G:G),)</f>
        <v>320382362.80914998</v>
      </c>
      <c r="G61" s="112">
        <f>IF(SUMIF('Grundlage Swiss DRG KVG'!D:D,B61,'Grundlage Swiss DRG KVG'!H:H)&gt;0,SUMIF('Grundlage Swiss DRG KVG'!D:D,B61,'Grundlage Swiss DRG KVG'!H:H),)</f>
        <v>301385981.55014002</v>
      </c>
      <c r="H61" s="112">
        <f>IF(SUMIF('Grundlage Swiss DRG KVG'!D:D,B61,'Grundlage Swiss DRG KVG'!I:I)&gt;0,SUMIF('Grundlage Swiss DRG KVG'!D:D,B61,'Grundlage Swiss DRG KVG'!I:I),"")</f>
        <v>27953</v>
      </c>
      <c r="I61" s="112">
        <f>IF(SUMIF('Grundlage Swiss DRG KVG'!D:D,B61,'Grundlage Swiss DRG KVG'!J:J)&gt;0,SUMIF('Grundlage Swiss DRG KVG'!D:D,B61,'Grundlage Swiss DRG KVG'!J:J),"")</f>
        <v>24624</v>
      </c>
      <c r="J61" s="130">
        <f>IF(SUMIF('Grundlage Swiss DRG ohne Anlage'!D:D,B61,'Grundlage Swiss DRG ohne Anlage'!J:J)&gt;0,SUMIF('Grundlage Swiss DRG ohne Anlage'!D:D,B61,'Grundlage Swiss DRG ohne Anlage'!J:J),"")</f>
        <v>10298.221270417</v>
      </c>
      <c r="K61" s="130">
        <f>IF(SUMIF('Grundlage Swiss DRG KVG'!D:D,B61,'Grundlage Swiss DRG KVG'!K:K)&gt;0,SUMIF('Grundlage Swiss DRG KVG'!D:D,B61,'Grundlage Swiss DRG KVG'!K:K),"")</f>
        <v>11461.466132764001</v>
      </c>
      <c r="L61" s="130">
        <f>IF(SUMIF('Grundlage Swiss DRG KVG'!D:D,B61,'Grundlage Swiss DRG KVG'!L:L)&gt;0,SUMIF('Grundlage Swiss DRG KVG'!D:D,B61,'Grundlage Swiss DRG KVG'!L:L),"")</f>
        <v>10781.883216476001</v>
      </c>
      <c r="M61" s="62">
        <f t="shared" si="5"/>
        <v>27953</v>
      </c>
      <c r="N61" s="61">
        <f t="shared" si="6"/>
        <v>27953</v>
      </c>
      <c r="O61" s="61">
        <f t="shared" si="7"/>
        <v>27953</v>
      </c>
      <c r="P61" s="40"/>
      <c r="Q61" s="40"/>
      <c r="R61" s="40"/>
      <c r="Y61" s="124">
        <f t="shared" si="8"/>
        <v>10781.883216476001</v>
      </c>
      <c r="Z61" s="23" t="str">
        <f t="shared" si="9"/>
        <v>-</v>
      </c>
    </row>
    <row r="62" spans="1:26" x14ac:dyDescent="0.2">
      <c r="A62" s="21" t="s">
        <v>279</v>
      </c>
      <c r="B62" s="21" t="s">
        <v>279</v>
      </c>
      <c r="C62" s="21" t="s">
        <v>70</v>
      </c>
      <c r="D62" s="21" t="s">
        <v>45</v>
      </c>
      <c r="E62" s="112">
        <f>IF(SUMIF('Grundlage Swiss DRG ohne Anlage'!D:D,B62,'Grundlage Swiss DRG ohne Anlage'!I:I)&gt;0,SUMIF('Grundlage Swiss DRG ohne Anlage'!D:D,B62,'Grundlage Swiss DRG ohne Anlage'!I:I),"")</f>
        <v>73529735.313073993</v>
      </c>
      <c r="F62" s="112">
        <f>IF(SUMIF('Grundlage Swiss DRG KVG'!D:D,B62,'Grundlage Swiss DRG KVG'!G:G)&gt;0,SUMIF('Grundlage Swiss DRG KVG'!D:D,B62,'Grundlage Swiss DRG KVG'!G:G),)</f>
        <v>0</v>
      </c>
      <c r="G62" s="112">
        <f>IF(SUMIF('Grundlage Swiss DRG KVG'!D:D,B62,'Grundlage Swiss DRG KVG'!H:H)&gt;0,SUMIF('Grundlage Swiss DRG KVG'!D:D,B62,'Grundlage Swiss DRG KVG'!H:H),)</f>
        <v>62324054.249113999</v>
      </c>
      <c r="H62" s="112">
        <f>IF(SUMIF('Grundlage Swiss DRG KVG'!D:D,B62,'Grundlage Swiss DRG KVG'!I:I)&gt;0,SUMIF('Grundlage Swiss DRG KVG'!D:D,B62,'Grundlage Swiss DRG KVG'!I:I),"")</f>
        <v>5729.23</v>
      </c>
      <c r="I62" s="112">
        <f>IF(SUMIF('Grundlage Swiss DRG KVG'!D:D,B62,'Grundlage Swiss DRG KVG'!J:J)&gt;0,SUMIF('Grundlage Swiss DRG KVG'!D:D,B62,'Grundlage Swiss DRG KVG'!J:J),"")</f>
        <v>2834</v>
      </c>
      <c r="J62" s="130">
        <f>IF(SUMIF('Grundlage Swiss DRG ohne Anlage'!D:D,B62,'Grundlage Swiss DRG ohne Anlage'!J:J)&gt;0,SUMIF('Grundlage Swiss DRG ohne Anlage'!D:D,B62,'Grundlage Swiss DRG ohne Anlage'!J:J),"")</f>
        <v>9626.3495741735005</v>
      </c>
      <c r="K62" s="130" t="str">
        <f>IF(SUMIF('Grundlage Swiss DRG KVG'!D:D,B62,'Grundlage Swiss DRG KVG'!K:K)&gt;0,SUMIF('Grundlage Swiss DRG KVG'!D:D,B62,'Grundlage Swiss DRG KVG'!K:K),"")</f>
        <v/>
      </c>
      <c r="L62" s="130">
        <f>IF(SUMIF('Grundlage Swiss DRG KVG'!D:D,B62,'Grundlage Swiss DRG KVG'!L:L)&gt;0,SUMIF('Grundlage Swiss DRG KVG'!D:D,B62,'Grundlage Swiss DRG KVG'!L:L),"")</f>
        <v>10878.260123806</v>
      </c>
      <c r="M62" s="62">
        <f t="shared" si="5"/>
        <v>5729.23</v>
      </c>
      <c r="N62" s="61" t="str">
        <f t="shared" si="6"/>
        <v>-</v>
      </c>
      <c r="O62" s="61">
        <f t="shared" si="7"/>
        <v>5729.23</v>
      </c>
      <c r="P62" s="40"/>
      <c r="Q62" s="40"/>
      <c r="R62" s="40"/>
      <c r="Y62" s="124">
        <f t="shared" si="8"/>
        <v>10878.260123806</v>
      </c>
      <c r="Z62" s="23" t="str">
        <f t="shared" si="9"/>
        <v>-</v>
      </c>
    </row>
    <row r="63" spans="1:26" x14ac:dyDescent="0.2">
      <c r="A63" s="21" t="s">
        <v>237</v>
      </c>
      <c r="B63" s="21" t="s">
        <v>237</v>
      </c>
      <c r="C63" s="21" t="s">
        <v>66</v>
      </c>
      <c r="D63" s="21" t="s">
        <v>17</v>
      </c>
      <c r="E63" s="112">
        <f>IF(SUMIF('Grundlage Swiss DRG ohne Anlage'!D:D,B63,'Grundlage Swiss DRG ohne Anlage'!I:I)&gt;0,SUMIF('Grundlage Swiss DRG ohne Anlage'!D:D,B63,'Grundlage Swiss DRG ohne Anlage'!I:I),"")</f>
        <v>22073194.640264999</v>
      </c>
      <c r="F63" s="112">
        <f>IF(SUMIF('Grundlage Swiss DRG KVG'!D:D,B63,'Grundlage Swiss DRG KVG'!G:G)&gt;0,SUMIF('Grundlage Swiss DRG KVG'!D:D,B63,'Grundlage Swiss DRG KVG'!G:G),)</f>
        <v>4532040.2622373002</v>
      </c>
      <c r="G63" s="112">
        <f>IF(SUMIF('Grundlage Swiss DRG KVG'!D:D,B63,'Grundlage Swiss DRG KVG'!H:H)&gt;0,SUMIF('Grundlage Swiss DRG KVG'!D:D,B63,'Grundlage Swiss DRG KVG'!H:H),)</f>
        <v>4532040.2622373002</v>
      </c>
      <c r="H63" s="112">
        <f>IF(SUMIF('Grundlage Swiss DRG KVG'!D:D,B63,'Grundlage Swiss DRG KVG'!I:I)&gt;0,SUMIF('Grundlage Swiss DRG KVG'!D:D,B63,'Grundlage Swiss DRG KVG'!I:I),"")</f>
        <v>466.45</v>
      </c>
      <c r="I63" s="112">
        <f>IF(SUMIF('Grundlage Swiss DRG KVG'!D:D,B63,'Grundlage Swiss DRG KVG'!J:J)&gt;0,SUMIF('Grundlage Swiss DRG KVG'!D:D,B63,'Grundlage Swiss DRG KVG'!J:J),"")</f>
        <v>542</v>
      </c>
      <c r="J63" s="130">
        <f>IF(SUMIF('Grundlage Swiss DRG ohne Anlage'!D:D,B63,'Grundlage Swiss DRG ohne Anlage'!J:J)&gt;0,SUMIF('Grundlage Swiss DRG ohne Anlage'!D:D,B63,'Grundlage Swiss DRG ohne Anlage'!J:J),"")</f>
        <v>8762.6814768817003</v>
      </c>
      <c r="K63" s="130">
        <f>IF(SUMIF('Grundlage Swiss DRG KVG'!D:D,B63,'Grundlage Swiss DRG KVG'!K:K)&gt;0,SUMIF('Grundlage Swiss DRG KVG'!D:D,B63,'Grundlage Swiss DRG KVG'!K:K),"")</f>
        <v>9716.0258596577005</v>
      </c>
      <c r="L63" s="130">
        <f>IF(SUMIF('Grundlage Swiss DRG KVG'!D:D,B63,'Grundlage Swiss DRG KVG'!L:L)&gt;0,SUMIF('Grundlage Swiss DRG KVG'!D:D,B63,'Grundlage Swiss DRG KVG'!L:L),"")</f>
        <v>9716.0258596577005</v>
      </c>
      <c r="M63" s="62">
        <f t="shared" si="5"/>
        <v>466.45</v>
      </c>
      <c r="N63" s="61">
        <f t="shared" si="6"/>
        <v>466.45</v>
      </c>
      <c r="O63" s="61">
        <f t="shared" si="7"/>
        <v>466.45</v>
      </c>
      <c r="P63" s="40"/>
      <c r="Q63" s="40"/>
      <c r="R63" s="40"/>
      <c r="Y63" s="124">
        <f t="shared" si="8"/>
        <v>9716.0258596577005</v>
      </c>
      <c r="Z63" s="23" t="str">
        <f t="shared" si="9"/>
        <v>gleich</v>
      </c>
    </row>
    <row r="64" spans="1:26" x14ac:dyDescent="0.2">
      <c r="A64" s="21" t="s">
        <v>206</v>
      </c>
      <c r="B64" s="21" t="s">
        <v>206</v>
      </c>
      <c r="C64" s="21" t="s">
        <v>66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20540783.176518001</v>
      </c>
      <c r="F64" s="112">
        <f>IF(SUMIF('Grundlage Swiss DRG KVG'!D:D,B64,'Grundlage Swiss DRG KVG'!G:G)&gt;0,SUMIF('Grundlage Swiss DRG KVG'!D:D,B64,'Grundlage Swiss DRG KVG'!G:G),)</f>
        <v>0</v>
      </c>
      <c r="G64" s="112">
        <f>IF(SUMIF('Grundlage Swiss DRG KVG'!D:D,B64,'Grundlage Swiss DRG KVG'!H:H)&gt;0,SUMIF('Grundlage Swiss DRG KVG'!D:D,B64,'Grundlage Swiss DRG KVG'!H:H),)</f>
        <v>0</v>
      </c>
      <c r="H64" s="112" t="str">
        <f>IF(SUMIF('Grundlage Swiss DRG KVG'!D:D,B64,'Grundlage Swiss DRG KVG'!I:I)&gt;0,SUMIF('Grundlage Swiss DRG KVG'!D:D,B64,'Grundlage Swiss DRG KVG'!I:I),"")</f>
        <v/>
      </c>
      <c r="I64" s="112" t="str">
        <f>IF(SUMIF('Grundlage Swiss DRG KVG'!D:D,B64,'Grundlage Swiss DRG KVG'!J:J)&gt;0,SUMIF('Grundlage Swiss DRG KVG'!D:D,B64,'Grundlage Swiss DRG KVG'!J:J),"")</f>
        <v/>
      </c>
      <c r="J64" s="130">
        <f>IF(SUMIF('Grundlage Swiss DRG ohne Anlage'!D:D,B64,'Grundlage Swiss DRG ohne Anlage'!J:J)&gt;0,SUMIF('Grundlage Swiss DRG ohne Anlage'!D:D,B64,'Grundlage Swiss DRG ohne Anlage'!J:J),"")</f>
        <v>9156.9928300529991</v>
      </c>
      <c r="K64" s="130" t="str">
        <f>IF(SUMIF('Grundlage Swiss DRG KVG'!D:D,B64,'Grundlage Swiss DRG KVG'!K:K)&gt;0,SUMIF('Grundlage Swiss DRG KVG'!D:D,B64,'Grundlage Swiss DRG KVG'!K:K),"")</f>
        <v/>
      </c>
      <c r="L64" s="130" t="str">
        <f>IF(SUMIF('Grundlage Swiss DRG KVG'!D:D,B64,'Grundlage Swiss DRG KVG'!L:L)&gt;0,SUMIF('Grundlage Swiss DRG KVG'!D:D,B64,'Grundlage Swiss DRG KVG'!L:L),"")</f>
        <v/>
      </c>
      <c r="M64" s="62" t="str">
        <f t="shared" si="5"/>
        <v/>
      </c>
      <c r="N64" s="61" t="str">
        <f t="shared" si="6"/>
        <v>-</v>
      </c>
      <c r="O64" s="61" t="str">
        <f t="shared" si="7"/>
        <v>-</v>
      </c>
      <c r="P64" s="40"/>
      <c r="Q64" s="40"/>
      <c r="R64" s="40"/>
      <c r="Y64" s="124" t="str">
        <f t="shared" si="8"/>
        <v/>
      </c>
      <c r="Z64" s="23" t="str">
        <f t="shared" si="9"/>
        <v>gleich</v>
      </c>
    </row>
    <row r="65" spans="1:26" x14ac:dyDescent="0.2">
      <c r="A65" s="21" t="s">
        <v>221</v>
      </c>
      <c r="B65" s="21" t="s">
        <v>221</v>
      </c>
      <c r="C65" s="21" t="s">
        <v>16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91493270.686434001</v>
      </c>
      <c r="F65" s="112">
        <f>IF(SUMIF('Grundlage Swiss DRG KVG'!D:D,B65,'Grundlage Swiss DRG KVG'!G:G)&gt;0,SUMIF('Grundlage Swiss DRG KVG'!D:D,B65,'Grundlage Swiss DRG KVG'!G:G),)</f>
        <v>21728844.679297999</v>
      </c>
      <c r="G65" s="112">
        <f>IF(SUMIF('Grundlage Swiss DRG KVG'!D:D,B65,'Grundlage Swiss DRG KVG'!H:H)&gt;0,SUMIF('Grundlage Swiss DRG KVG'!D:D,B65,'Grundlage Swiss DRG KVG'!H:H),)</f>
        <v>21732089.109026998</v>
      </c>
      <c r="H65" s="112">
        <f>IF(SUMIF('Grundlage Swiss DRG KVG'!D:D,B65,'Grundlage Swiss DRG KVG'!I:I)&gt;0,SUMIF('Grundlage Swiss DRG KVG'!D:D,B65,'Grundlage Swiss DRG KVG'!I:I),"")</f>
        <v>2243.1799999999998</v>
      </c>
      <c r="I65" s="112">
        <f>IF(SUMIF('Grundlage Swiss DRG KVG'!D:D,B65,'Grundlage Swiss DRG KVG'!J:J)&gt;0,SUMIF('Grundlage Swiss DRG KVG'!D:D,B65,'Grundlage Swiss DRG KVG'!J:J),"")</f>
        <v>3127</v>
      </c>
      <c r="J65" s="130">
        <f>IF(SUMIF('Grundlage Swiss DRG ohne Anlage'!D:D,B65,'Grundlage Swiss DRG ohne Anlage'!J:J)&gt;0,SUMIF('Grundlage Swiss DRG ohne Anlage'!D:D,B65,'Grundlage Swiss DRG ohne Anlage'!J:J),"")</f>
        <v>8938.3812706560002</v>
      </c>
      <c r="K65" s="130">
        <f>IF(SUMIF('Grundlage Swiss DRG KVG'!D:D,B65,'Grundlage Swiss DRG KVG'!K:K)&gt;0,SUMIF('Grundlage Swiss DRG KVG'!D:D,B65,'Grundlage Swiss DRG KVG'!K:K),"")</f>
        <v>9686.6255402141996</v>
      </c>
      <c r="L65" s="130">
        <f>IF(SUMIF('Grundlage Swiss DRG KVG'!D:D,B65,'Grundlage Swiss DRG KVG'!L:L)&gt;0,SUMIF('Grundlage Swiss DRG KVG'!D:D,B65,'Grundlage Swiss DRG KVG'!L:L),"")</f>
        <v>9521</v>
      </c>
      <c r="M65" s="62">
        <f t="shared" si="5"/>
        <v>2243.1799999999998</v>
      </c>
      <c r="N65" s="61">
        <f t="shared" si="6"/>
        <v>2243.1799999999998</v>
      </c>
      <c r="O65" s="61">
        <f t="shared" si="7"/>
        <v>2243.1799999999998</v>
      </c>
      <c r="P65" s="40"/>
      <c r="Q65" s="40"/>
      <c r="R65" s="40"/>
      <c r="Y65" s="124">
        <f t="shared" si="8"/>
        <v>9521</v>
      </c>
      <c r="Z65" s="23" t="str">
        <f t="shared" si="9"/>
        <v>-</v>
      </c>
    </row>
    <row r="66" spans="1:26" x14ac:dyDescent="0.2">
      <c r="A66" s="21" t="s">
        <v>266</v>
      </c>
      <c r="B66" s="21" t="s">
        <v>266</v>
      </c>
      <c r="C66" s="21" t="s">
        <v>55</v>
      </c>
      <c r="D66" s="21" t="s">
        <v>45</v>
      </c>
      <c r="E66" s="112">
        <f>IF(SUMIF('Grundlage Swiss DRG ohne Anlage'!D:D,B66,'Grundlage Swiss DRG ohne Anlage'!I:I)&gt;0,SUMIF('Grundlage Swiss DRG ohne Anlage'!D:D,B66,'Grundlage Swiss DRG ohne Anlage'!I:I),"")</f>
        <v>125615297.11285</v>
      </c>
      <c r="F66" s="112">
        <f>IF(SUMIF('Grundlage Swiss DRG KVG'!D:D,B66,'Grundlage Swiss DRG KVG'!G:G)&gt;0,SUMIF('Grundlage Swiss DRG KVG'!D:D,B66,'Grundlage Swiss DRG KVG'!G:G),)</f>
        <v>104043146.12706999</v>
      </c>
      <c r="G66" s="112">
        <f>IF(SUMIF('Grundlage Swiss DRG KVG'!D:D,B66,'Grundlage Swiss DRG KVG'!H:H)&gt;0,SUMIF('Grundlage Swiss DRG KVG'!D:D,B66,'Grundlage Swiss DRG KVG'!H:H),)</f>
        <v>104043146.12706999</v>
      </c>
      <c r="H66" s="112">
        <f>IF(SUMIF('Grundlage Swiss DRG KVG'!D:D,B66,'Grundlage Swiss DRG KVG'!I:I)&gt;0,SUMIF('Grundlage Swiss DRG KVG'!D:D,B66,'Grundlage Swiss DRG KVG'!I:I),"")</f>
        <v>10236</v>
      </c>
      <c r="I66" s="112">
        <f>IF(SUMIF('Grundlage Swiss DRG KVG'!D:D,B66,'Grundlage Swiss DRG KVG'!J:J)&gt;0,SUMIF('Grundlage Swiss DRG KVG'!D:D,B66,'Grundlage Swiss DRG KVG'!J:J),"")</f>
        <v>9447</v>
      </c>
      <c r="J66" s="130">
        <f>IF(SUMIF('Grundlage Swiss DRG ohne Anlage'!D:D,B66,'Grundlage Swiss DRG ohne Anlage'!J:J)&gt;0,SUMIF('Grundlage Swiss DRG ohne Anlage'!D:D,B66,'Grundlage Swiss DRG ohne Anlage'!J:J),"")</f>
        <v>9239.1566848744005</v>
      </c>
      <c r="K66" s="130">
        <f>IF(SUMIF('Grundlage Swiss DRG KVG'!D:D,B66,'Grundlage Swiss DRG KVG'!K:K)&gt;0,SUMIF('Grundlage Swiss DRG KVG'!D:D,B66,'Grundlage Swiss DRG KVG'!K:K),"")</f>
        <v>10164.433970991</v>
      </c>
      <c r="L66" s="130">
        <f>IF(SUMIF('Grundlage Swiss DRG KVG'!D:D,B66,'Grundlage Swiss DRG KVG'!L:L)&gt;0,SUMIF('Grundlage Swiss DRG KVG'!D:D,B66,'Grundlage Swiss DRG KVG'!L:L),"")</f>
        <v>10164.433970991</v>
      </c>
      <c r="M66" s="62">
        <f t="shared" si="5"/>
        <v>10236</v>
      </c>
      <c r="N66" s="61">
        <f t="shared" si="6"/>
        <v>10236</v>
      </c>
      <c r="O66" s="61">
        <f t="shared" si="7"/>
        <v>10236</v>
      </c>
      <c r="P66" s="40"/>
      <c r="Q66" s="40"/>
      <c r="R66" s="40"/>
      <c r="Y66" s="124">
        <f t="shared" si="8"/>
        <v>10164.433970991</v>
      </c>
      <c r="Z66" s="23" t="str">
        <f t="shared" si="9"/>
        <v>gleich</v>
      </c>
    </row>
    <row r="67" spans="1:26" x14ac:dyDescent="0.2">
      <c r="A67" s="21" t="s">
        <v>231</v>
      </c>
      <c r="B67" s="21" t="s">
        <v>231</v>
      </c>
      <c r="C67" s="21" t="s">
        <v>228</v>
      </c>
      <c r="D67" s="21" t="s">
        <v>17</v>
      </c>
      <c r="E67" s="112">
        <f>IF(SUMIF('Grundlage Swiss DRG ohne Anlage'!D:D,B67,'Grundlage Swiss DRG ohne Anlage'!I:I)&gt;0,SUMIF('Grundlage Swiss DRG ohne Anlage'!D:D,B67,'Grundlage Swiss DRG ohne Anlage'!I:I),"")</f>
        <v>42254441.12274</v>
      </c>
      <c r="F67" s="112">
        <f>IF(SUMIF('Grundlage Swiss DRG KVG'!D:D,B67,'Grundlage Swiss DRG KVG'!G:G)&gt;0,SUMIF('Grundlage Swiss DRG KVG'!D:D,B67,'Grundlage Swiss DRG KVG'!G:G),)</f>
        <v>23733573.829657</v>
      </c>
      <c r="G67" s="112">
        <f>IF(SUMIF('Grundlage Swiss DRG KVG'!D:D,B67,'Grundlage Swiss DRG KVG'!H:H)&gt;0,SUMIF('Grundlage Swiss DRG KVG'!D:D,B67,'Grundlage Swiss DRG KVG'!H:H),)</f>
        <v>23288998.519498002</v>
      </c>
      <c r="H67" s="112">
        <f>IF(SUMIF('Grundlage Swiss DRG KVG'!D:D,B67,'Grundlage Swiss DRG KVG'!I:I)&gt;0,SUMIF('Grundlage Swiss DRG KVG'!D:D,B67,'Grundlage Swiss DRG KVG'!I:I),"")</f>
        <v>2519</v>
      </c>
      <c r="I67" s="112">
        <f>IF(SUMIF('Grundlage Swiss DRG KVG'!D:D,B67,'Grundlage Swiss DRG KVG'!J:J)&gt;0,SUMIF('Grundlage Swiss DRG KVG'!D:D,B67,'Grundlage Swiss DRG KVG'!J:J),"")</f>
        <v>3467</v>
      </c>
      <c r="J67" s="130">
        <f>IF(SUMIF('Grundlage Swiss DRG ohne Anlage'!D:D,B67,'Grundlage Swiss DRG ohne Anlage'!J:J)&gt;0,SUMIF('Grundlage Swiss DRG ohne Anlage'!D:D,B67,'Grundlage Swiss DRG ohne Anlage'!J:J),"")</f>
        <v>10067.355111497</v>
      </c>
      <c r="K67" s="130">
        <f>IF(SUMIF('Grundlage Swiss DRG KVG'!D:D,B67,'Grundlage Swiss DRG KVG'!K:K)&gt;0,SUMIF('Grundlage Swiss DRG KVG'!D:D,B67,'Grundlage Swiss DRG KVG'!K:K),"")</f>
        <v>9421.8236719560009</v>
      </c>
      <c r="L67" s="130">
        <f>IF(SUMIF('Grundlage Swiss DRG KVG'!D:D,B67,'Grundlage Swiss DRG KVG'!L:L)&gt;0,SUMIF('Grundlage Swiss DRG KVG'!D:D,B67,'Grundlage Swiss DRG KVG'!L:L),"")</f>
        <v>9245.3348628417007</v>
      </c>
      <c r="M67" s="62">
        <f t="shared" si="5"/>
        <v>2519</v>
      </c>
      <c r="N67" s="61">
        <f t="shared" si="6"/>
        <v>2519</v>
      </c>
      <c r="O67" s="61">
        <f t="shared" si="7"/>
        <v>2519</v>
      </c>
      <c r="P67" s="40"/>
      <c r="Q67" s="40"/>
      <c r="R67" s="40"/>
      <c r="Y67" s="124">
        <f t="shared" si="8"/>
        <v>9245.3348628417007</v>
      </c>
      <c r="Z67" s="23" t="str">
        <f t="shared" si="9"/>
        <v>-</v>
      </c>
    </row>
    <row r="68" spans="1:26" x14ac:dyDescent="0.2">
      <c r="A68" s="21" t="s">
        <v>263</v>
      </c>
      <c r="B68" s="21" t="s">
        <v>263</v>
      </c>
      <c r="C68" s="21" t="s">
        <v>34</v>
      </c>
      <c r="D68" s="21" t="s">
        <v>35</v>
      </c>
      <c r="E68" s="112">
        <f>IF(SUMIF('Grundlage Swiss DRG ohne Anlage'!D:D,B68,'Grundlage Swiss DRG ohne Anlage'!I:I)&gt;0,SUMIF('Grundlage Swiss DRG ohne Anlage'!D:D,B68,'Grundlage Swiss DRG ohne Anlage'!I:I),"")</f>
        <v>10479085.803515</v>
      </c>
      <c r="F68" s="112">
        <f>IF(SUMIF('Grundlage Swiss DRG KVG'!D:D,B68,'Grundlage Swiss DRG KVG'!G:G)&gt;0,SUMIF('Grundlage Swiss DRG KVG'!D:D,B68,'Grundlage Swiss DRG KVG'!G:G),)</f>
        <v>0</v>
      </c>
      <c r="G68" s="112">
        <f>IF(SUMIF('Grundlage Swiss DRG KVG'!D:D,B68,'Grundlage Swiss DRG KVG'!H:H)&gt;0,SUMIF('Grundlage Swiss DRG KVG'!D:D,B68,'Grundlage Swiss DRG KVG'!H:H),)</f>
        <v>0</v>
      </c>
      <c r="H68" s="112" t="str">
        <f>IF(SUMIF('Grundlage Swiss DRG KVG'!D:D,B68,'Grundlage Swiss DRG KVG'!I:I)&gt;0,SUMIF('Grundlage Swiss DRG KVG'!D:D,B68,'Grundlage Swiss DRG KVG'!I:I),"")</f>
        <v/>
      </c>
      <c r="I68" s="112" t="str">
        <f>IF(SUMIF('Grundlage Swiss DRG KVG'!D:D,B68,'Grundlage Swiss DRG KVG'!J:J)&gt;0,SUMIF('Grundlage Swiss DRG KVG'!D:D,B68,'Grundlage Swiss DRG KVG'!J:J),"")</f>
        <v/>
      </c>
      <c r="J68" s="130">
        <f>IF(SUMIF('Grundlage Swiss DRG ohne Anlage'!D:D,B68,'Grundlage Swiss DRG ohne Anlage'!J:J)&gt;0,SUMIF('Grundlage Swiss DRG ohne Anlage'!D:D,B68,'Grundlage Swiss DRG ohne Anlage'!J:J),"")</f>
        <v>9198.3127378910995</v>
      </c>
      <c r="K68" s="130" t="str">
        <f>IF(SUMIF('Grundlage Swiss DRG KVG'!D:D,B68,'Grundlage Swiss DRG KVG'!K:K)&gt;0,SUMIF('Grundlage Swiss DRG KVG'!D:D,B68,'Grundlage Swiss DRG KVG'!K:K),"")</f>
        <v/>
      </c>
      <c r="L68" s="130" t="str">
        <f>IF(SUMIF('Grundlage Swiss DRG KVG'!D:D,B68,'Grundlage Swiss DRG KVG'!L:L)&gt;0,SUMIF('Grundlage Swiss DRG KVG'!D:D,B68,'Grundlage Swiss DRG KVG'!L:L),"")</f>
        <v/>
      </c>
      <c r="M68" s="62" t="str">
        <f t="shared" si="5"/>
        <v/>
      </c>
      <c r="N68" s="61" t="str">
        <f t="shared" si="6"/>
        <v>-</v>
      </c>
      <c r="O68" s="61" t="str">
        <f t="shared" si="7"/>
        <v>-</v>
      </c>
      <c r="P68" s="40"/>
      <c r="Q68" s="40"/>
      <c r="R68" s="40"/>
      <c r="Y68" s="124" t="str">
        <f t="shared" si="8"/>
        <v/>
      </c>
      <c r="Z68" s="23" t="str">
        <f t="shared" si="9"/>
        <v>gleich</v>
      </c>
    </row>
    <row r="69" spans="1:26" x14ac:dyDescent="0.2">
      <c r="A69" s="21" t="s">
        <v>123</v>
      </c>
      <c r="B69" s="21" t="s">
        <v>123</v>
      </c>
      <c r="C69" s="21" t="s">
        <v>110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237085009.06143001</v>
      </c>
      <c r="F69" s="112">
        <f>IF(SUMIF('Grundlage Swiss DRG KVG'!D:D,B69,'Grundlage Swiss DRG KVG'!G:G)&gt;0,SUMIF('Grundlage Swiss DRG KVG'!D:D,B69,'Grundlage Swiss DRG KVG'!G:G),)</f>
        <v>60908667.520617001</v>
      </c>
      <c r="G69" s="112">
        <f>IF(SUMIF('Grundlage Swiss DRG KVG'!D:D,B69,'Grundlage Swiss DRG KVG'!H:H)&gt;0,SUMIF('Grundlage Swiss DRG KVG'!D:D,B69,'Grundlage Swiss DRG KVG'!H:H),)</f>
        <v>60306414.644616999</v>
      </c>
      <c r="H69" s="112">
        <f>IF(SUMIF('Grundlage Swiss DRG KVG'!D:D,B69,'Grundlage Swiss DRG KVG'!I:I)&gt;0,SUMIF('Grundlage Swiss DRG KVG'!D:D,B69,'Grundlage Swiss DRG KVG'!I:I),"")</f>
        <v>5855.4243999999999</v>
      </c>
      <c r="I69" s="112">
        <f>IF(SUMIF('Grundlage Swiss DRG KVG'!D:D,B69,'Grundlage Swiss DRG KVG'!J:J)&gt;0,SUMIF('Grundlage Swiss DRG KVG'!D:D,B69,'Grundlage Swiss DRG KVG'!J:J),"")</f>
        <v>7966</v>
      </c>
      <c r="J69" s="130">
        <f>IF(SUMIF('Grundlage Swiss DRG ohne Anlage'!D:D,B69,'Grundlage Swiss DRG ohne Anlage'!J:J)&gt;0,SUMIF('Grundlage Swiss DRG ohne Anlage'!D:D,B69,'Grundlage Swiss DRG ohne Anlage'!J:J),"")</f>
        <v>9731.3552953836006</v>
      </c>
      <c r="K69" s="130">
        <f>IF(SUMIF('Grundlage Swiss DRG KVG'!D:D,B69,'Grundlage Swiss DRG KVG'!K:K)&gt;0,SUMIF('Grundlage Swiss DRG KVG'!D:D,B69,'Grundlage Swiss DRG KVG'!K:K),"")</f>
        <v>10402.092719464999</v>
      </c>
      <c r="L69" s="130">
        <f>IF(SUMIF('Grundlage Swiss DRG KVG'!D:D,B69,'Grundlage Swiss DRG KVG'!L:L)&gt;0,SUMIF('Grundlage Swiss DRG KVG'!D:D,B69,'Grundlage Swiss DRG KVG'!L:L),"")</f>
        <v>10299.238880894</v>
      </c>
      <c r="M69" s="62">
        <f t="shared" si="5"/>
        <v>5855.4243999999999</v>
      </c>
      <c r="N69" s="61">
        <f t="shared" si="6"/>
        <v>5855.4243999999999</v>
      </c>
      <c r="O69" s="61">
        <f t="shared" si="7"/>
        <v>5855.4243999999999</v>
      </c>
      <c r="P69" s="40"/>
      <c r="Q69" s="40"/>
      <c r="R69" s="40"/>
      <c r="Y69" s="124">
        <f t="shared" si="8"/>
        <v>10299.238880894</v>
      </c>
      <c r="Z69" s="23" t="str">
        <f t="shared" si="9"/>
        <v>-</v>
      </c>
    </row>
    <row r="70" spans="1:26" x14ac:dyDescent="0.2">
      <c r="A70" s="21" t="s">
        <v>165</v>
      </c>
      <c r="B70" s="21" t="s">
        <v>165</v>
      </c>
      <c r="C70" s="21" t="s">
        <v>95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55796268.152456</v>
      </c>
      <c r="F70" s="112">
        <f>IF(SUMIF('Grundlage Swiss DRG KVG'!D:D,B70,'Grundlage Swiss DRG KVG'!G:G)&gt;0,SUMIF('Grundlage Swiss DRG KVG'!D:D,B70,'Grundlage Swiss DRG KVG'!G:G),)</f>
        <v>46068911.535755001</v>
      </c>
      <c r="G70" s="112">
        <f>IF(SUMIF('Grundlage Swiss DRG KVG'!D:D,B70,'Grundlage Swiss DRG KVG'!H:H)&gt;0,SUMIF('Grundlage Swiss DRG KVG'!D:D,B70,'Grundlage Swiss DRG KVG'!H:H),)</f>
        <v>45398062.535755001</v>
      </c>
      <c r="H70" s="112">
        <f>IF(SUMIF('Grundlage Swiss DRG KVG'!D:D,B70,'Grundlage Swiss DRG KVG'!I:I)&gt;0,SUMIF('Grundlage Swiss DRG KVG'!D:D,B70,'Grundlage Swiss DRG KVG'!I:I),"")</f>
        <v>4197.174</v>
      </c>
      <c r="I70" s="112">
        <f>IF(SUMIF('Grundlage Swiss DRG KVG'!D:D,B70,'Grundlage Swiss DRG KVG'!J:J)&gt;0,SUMIF('Grundlage Swiss DRG KVG'!D:D,B70,'Grundlage Swiss DRG KVG'!J:J),"")</f>
        <v>4965</v>
      </c>
      <c r="J70" s="130">
        <f>IF(SUMIF('Grundlage Swiss DRG ohne Anlage'!D:D,B70,'Grundlage Swiss DRG ohne Anlage'!J:J)&gt;0,SUMIF('Grundlage Swiss DRG ohne Anlage'!D:D,B70,'Grundlage Swiss DRG ohne Anlage'!J:J),"")</f>
        <v>11041.436861773</v>
      </c>
      <c r="K70" s="130">
        <f>IF(SUMIF('Grundlage Swiss DRG KVG'!D:D,B70,'Grundlage Swiss DRG KVG'!K:K)&gt;0,SUMIF('Grundlage Swiss DRG KVG'!D:D,B70,'Grundlage Swiss DRG KVG'!K:K),"")</f>
        <v>10976.173857876</v>
      </c>
      <c r="L70" s="130">
        <f>IF(SUMIF('Grundlage Swiss DRG KVG'!D:D,B70,'Grundlage Swiss DRG KVG'!L:L)&gt;0,SUMIF('Grundlage Swiss DRG KVG'!D:D,B70,'Grundlage Swiss DRG KVG'!L:L),"")</f>
        <v>10816.340360384</v>
      </c>
      <c r="M70" s="62">
        <f t="shared" si="5"/>
        <v>4197.174</v>
      </c>
      <c r="N70" s="61">
        <f t="shared" si="6"/>
        <v>4197.174</v>
      </c>
      <c r="O70" s="61">
        <f t="shared" si="7"/>
        <v>4197.174</v>
      </c>
      <c r="P70" s="40"/>
      <c r="Q70" s="40"/>
      <c r="R70" s="40"/>
      <c r="Y70" s="124">
        <f t="shared" si="8"/>
        <v>10816.340360384</v>
      </c>
      <c r="Z70" s="23" t="str">
        <f t="shared" si="9"/>
        <v>-</v>
      </c>
    </row>
    <row r="71" spans="1:26" x14ac:dyDescent="0.2">
      <c r="A71" s="21" t="s">
        <v>162</v>
      </c>
      <c r="B71" s="21" t="s">
        <v>162</v>
      </c>
      <c r="C71" s="21" t="s">
        <v>70</v>
      </c>
      <c r="D71" s="21" t="s">
        <v>45</v>
      </c>
      <c r="E71" s="112">
        <f>IF(SUMIF('Grundlage Swiss DRG ohne Anlage'!D:D,B71,'Grundlage Swiss DRG ohne Anlage'!I:I)&gt;0,SUMIF('Grundlage Swiss DRG ohne Anlage'!D:D,B71,'Grundlage Swiss DRG ohne Anlage'!I:I),"")</f>
        <v>76890395.611015007</v>
      </c>
      <c r="F71" s="112">
        <f>IF(SUMIF('Grundlage Swiss DRG KVG'!D:D,B71,'Grundlage Swiss DRG KVG'!G:G)&gt;0,SUMIF('Grundlage Swiss DRG KVG'!D:D,B71,'Grundlage Swiss DRG KVG'!G:G),)</f>
        <v>43270584.574469</v>
      </c>
      <c r="G71" s="112">
        <f>IF(SUMIF('Grundlage Swiss DRG KVG'!D:D,B71,'Grundlage Swiss DRG KVG'!H:H)&gt;0,SUMIF('Grundlage Swiss DRG KVG'!D:D,B71,'Grundlage Swiss DRG KVG'!H:H),)</f>
        <v>43270584.574469</v>
      </c>
      <c r="H71" s="112">
        <f>IF(SUMIF('Grundlage Swiss DRG KVG'!D:D,B71,'Grundlage Swiss DRG KVG'!I:I)&gt;0,SUMIF('Grundlage Swiss DRG KVG'!D:D,B71,'Grundlage Swiss DRG KVG'!I:I),"")</f>
        <v>4176.6917000000003</v>
      </c>
      <c r="I71" s="112">
        <f>IF(SUMIF('Grundlage Swiss DRG KVG'!D:D,B71,'Grundlage Swiss DRG KVG'!J:J)&gt;0,SUMIF('Grundlage Swiss DRG KVG'!D:D,B71,'Grundlage Swiss DRG KVG'!J:J),"")</f>
        <v>4726</v>
      </c>
      <c r="J71" s="130">
        <f>IF(SUMIF('Grundlage Swiss DRG ohne Anlage'!D:D,B71,'Grundlage Swiss DRG ohne Anlage'!J:J)&gt;0,SUMIF('Grundlage Swiss DRG ohne Anlage'!D:D,B71,'Grundlage Swiss DRG ohne Anlage'!J:J),"")</f>
        <v>8910.2829409942005</v>
      </c>
      <c r="K71" s="130">
        <f>IF(SUMIF('Grundlage Swiss DRG KVG'!D:D,B71,'Grundlage Swiss DRG KVG'!K:K)&gt;0,SUMIF('Grundlage Swiss DRG KVG'!D:D,B71,'Grundlage Swiss DRG KVG'!K:K),"")</f>
        <v>10360.014021257</v>
      </c>
      <c r="L71" s="130">
        <f>IF(SUMIF('Grundlage Swiss DRG KVG'!D:D,B71,'Grundlage Swiss DRG KVG'!L:L)&gt;0,SUMIF('Grundlage Swiss DRG KVG'!D:D,B71,'Grundlage Swiss DRG KVG'!L:L),"")</f>
        <v>10360.014021257</v>
      </c>
      <c r="M71" s="62">
        <f t="shared" si="5"/>
        <v>4176.6917000000003</v>
      </c>
      <c r="N71" s="61">
        <f t="shared" si="6"/>
        <v>4176.6917000000003</v>
      </c>
      <c r="O71" s="61">
        <f t="shared" si="7"/>
        <v>4176.6917000000003</v>
      </c>
      <c r="P71" s="40"/>
      <c r="Q71" s="40"/>
      <c r="R71" s="40"/>
      <c r="Y71" s="124">
        <f t="shared" si="8"/>
        <v>10360.014021257</v>
      </c>
      <c r="Z71" s="23" t="str">
        <f t="shared" si="9"/>
        <v>gleich</v>
      </c>
    </row>
    <row r="72" spans="1:26" x14ac:dyDescent="0.2">
      <c r="A72" s="21" t="s">
        <v>41</v>
      </c>
      <c r="B72" s="21" t="s">
        <v>41</v>
      </c>
      <c r="C72" s="21" t="s">
        <v>21</v>
      </c>
      <c r="D72" s="21" t="s">
        <v>27</v>
      </c>
      <c r="E72" s="112">
        <f>IF(SUMIF('Grundlage Swiss DRG ohne Anlage'!D:D,B72,'Grundlage Swiss DRG ohne Anlage'!I:I)&gt;0,SUMIF('Grundlage Swiss DRG ohne Anlage'!D:D,B72,'Grundlage Swiss DRG ohne Anlage'!I:I),"")</f>
        <v>64716644.977256998</v>
      </c>
      <c r="F72" s="112">
        <f>IF(SUMIF('Grundlage Swiss DRG KVG'!D:D,B72,'Grundlage Swiss DRG KVG'!G:G)&gt;0,SUMIF('Grundlage Swiss DRG KVG'!D:D,B72,'Grundlage Swiss DRG KVG'!G:G),)</f>
        <v>12655914.803515</v>
      </c>
      <c r="G72" s="112">
        <f>IF(SUMIF('Grundlage Swiss DRG KVG'!D:D,B72,'Grundlage Swiss DRG KVG'!H:H)&gt;0,SUMIF('Grundlage Swiss DRG KVG'!D:D,B72,'Grundlage Swiss DRG KVG'!H:H),)</f>
        <v>11741402.803515</v>
      </c>
      <c r="H72" s="112">
        <f>IF(SUMIF('Grundlage Swiss DRG KVG'!D:D,B72,'Grundlage Swiss DRG KVG'!I:I)&gt;0,SUMIF('Grundlage Swiss DRG KVG'!D:D,B72,'Grundlage Swiss DRG KVG'!I:I),"")</f>
        <v>1139.24</v>
      </c>
      <c r="I72" s="112">
        <f>IF(SUMIF('Grundlage Swiss DRG KVG'!D:D,B72,'Grundlage Swiss DRG KVG'!J:J)&gt;0,SUMIF('Grundlage Swiss DRG KVG'!D:D,B72,'Grundlage Swiss DRG KVG'!J:J),"")</f>
        <v>1542</v>
      </c>
      <c r="J72" s="130">
        <f>IF(SUMIF('Grundlage Swiss DRG ohne Anlage'!D:D,B72,'Grundlage Swiss DRG ohne Anlage'!J:J)&gt;0,SUMIF('Grundlage Swiss DRG ohne Anlage'!D:D,B72,'Grundlage Swiss DRG ohne Anlage'!J:J),"")</f>
        <v>9384.6642948458993</v>
      </c>
      <c r="K72" s="130">
        <f>IF(SUMIF('Grundlage Swiss DRG KVG'!D:D,B72,'Grundlage Swiss DRG KVG'!K:K)&gt;0,SUMIF('Grundlage Swiss DRG KVG'!D:D,B72,'Grundlage Swiss DRG KVG'!K:K),"")</f>
        <v>11109.085709346</v>
      </c>
      <c r="L72" s="130">
        <f>IF(SUMIF('Grundlage Swiss DRG KVG'!D:D,B72,'Grundlage Swiss DRG KVG'!L:L)&gt;0,SUMIF('Grundlage Swiss DRG KVG'!D:D,B72,'Grundlage Swiss DRG KVG'!L:L),"")</f>
        <v>10306.347041462001</v>
      </c>
      <c r="M72" s="62">
        <f t="shared" si="5"/>
        <v>1139.24</v>
      </c>
      <c r="N72" s="61">
        <f t="shared" si="6"/>
        <v>1139.24</v>
      </c>
      <c r="O72" s="61">
        <f t="shared" si="7"/>
        <v>1139.24</v>
      </c>
      <c r="P72" s="40"/>
      <c r="Q72" s="40"/>
      <c r="R72" s="40"/>
      <c r="Y72" s="124">
        <f t="shared" si="8"/>
        <v>10306.347041462001</v>
      </c>
      <c r="Z72" s="23" t="str">
        <f t="shared" si="9"/>
        <v>-</v>
      </c>
    </row>
    <row r="73" spans="1:26" x14ac:dyDescent="0.2">
      <c r="A73" s="21" t="s">
        <v>254</v>
      </c>
      <c r="B73" s="21" t="s">
        <v>254</v>
      </c>
      <c r="C73" s="21" t="s">
        <v>55</v>
      </c>
      <c r="D73" s="21" t="s">
        <v>27</v>
      </c>
      <c r="E73" s="112">
        <f>IF(SUMIF('Grundlage Swiss DRG ohne Anlage'!D:D,B73,'Grundlage Swiss DRG ohne Anlage'!I:I)&gt;0,SUMIF('Grundlage Swiss DRG ohne Anlage'!D:D,B73,'Grundlage Swiss DRG ohne Anlage'!I:I),"")</f>
        <v>62258916.084380001</v>
      </c>
      <c r="F73" s="112">
        <f>IF(SUMIF('Grundlage Swiss DRG KVG'!D:D,B73,'Grundlage Swiss DRG KVG'!G:G)&gt;0,SUMIF('Grundlage Swiss DRG KVG'!D:D,B73,'Grundlage Swiss DRG KVG'!G:G),)</f>
        <v>65375914.592455998</v>
      </c>
      <c r="G73" s="112">
        <f>IF(SUMIF('Grundlage Swiss DRG KVG'!D:D,B73,'Grundlage Swiss DRG KVG'!H:H)&gt;0,SUMIF('Grundlage Swiss DRG KVG'!D:D,B73,'Grundlage Swiss DRG KVG'!H:H),)</f>
        <v>0</v>
      </c>
      <c r="H73" s="112">
        <f>IF(SUMIF('Grundlage Swiss DRG KVG'!D:D,B73,'Grundlage Swiss DRG KVG'!I:I)&gt;0,SUMIF('Grundlage Swiss DRG KVG'!D:D,B73,'Grundlage Swiss DRG KVG'!I:I),"")</f>
        <v>5053.3521000000001</v>
      </c>
      <c r="I73" s="112">
        <f>IF(SUMIF('Grundlage Swiss DRG KVG'!D:D,B73,'Grundlage Swiss DRG KVG'!J:J)&gt;0,SUMIF('Grundlage Swiss DRG KVG'!D:D,B73,'Grundlage Swiss DRG KVG'!J:J),"")</f>
        <v>4703</v>
      </c>
      <c r="J73" s="130">
        <f>IF(SUMIF('Grundlage Swiss DRG ohne Anlage'!D:D,B73,'Grundlage Swiss DRG ohne Anlage'!J:J)&gt;0,SUMIF('Grundlage Swiss DRG ohne Anlage'!D:D,B73,'Grundlage Swiss DRG ohne Anlage'!J:J),"")</f>
        <v>8975.1469564453</v>
      </c>
      <c r="K73" s="130">
        <f>IF(SUMIF('Grundlage Swiss DRG KVG'!D:D,B73,'Grundlage Swiss DRG KVG'!K:K)&gt;0,SUMIF('Grundlage Swiss DRG KVG'!D:D,B73,'Grundlage Swiss DRG KVG'!K:K),"")</f>
        <v>12937.138220085</v>
      </c>
      <c r="L73" s="130" t="str">
        <f>IF(SUMIF('Grundlage Swiss DRG KVG'!D:D,B73,'Grundlage Swiss DRG KVG'!L:L)&gt;0,SUMIF('Grundlage Swiss DRG KVG'!D:D,B73,'Grundlage Swiss DRG KVG'!L:L),"")</f>
        <v/>
      </c>
      <c r="M73" s="62">
        <f t="shared" si="5"/>
        <v>5053.3521000000001</v>
      </c>
      <c r="N73" s="61">
        <f t="shared" si="6"/>
        <v>5053.3521000000001</v>
      </c>
      <c r="O73" s="61" t="str">
        <f t="shared" si="7"/>
        <v>-</v>
      </c>
      <c r="P73" s="40"/>
      <c r="Q73" s="40"/>
      <c r="R73" s="40"/>
      <c r="Y73" s="124" t="str">
        <f t="shared" si="8"/>
        <v/>
      </c>
      <c r="Z73" s="23" t="str">
        <f t="shared" si="9"/>
        <v>Kontrolle</v>
      </c>
    </row>
    <row r="74" spans="1:26" x14ac:dyDescent="0.2">
      <c r="A74" s="21" t="s">
        <v>276</v>
      </c>
      <c r="B74" s="21" t="s">
        <v>276</v>
      </c>
      <c r="C74" s="21" t="s">
        <v>55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102751767.56189001</v>
      </c>
      <c r="F74" s="112">
        <f>IF(SUMIF('Grundlage Swiss DRG KVG'!D:D,B74,'Grundlage Swiss DRG KVG'!G:G)&gt;0,SUMIF('Grundlage Swiss DRG KVG'!D:D,B74,'Grundlage Swiss DRG KVG'!G:G),)</f>
        <v>83490615.354053006</v>
      </c>
      <c r="G74" s="112">
        <f>IF(SUMIF('Grundlage Swiss DRG KVG'!D:D,B74,'Grundlage Swiss DRG KVG'!H:H)&gt;0,SUMIF('Grundlage Swiss DRG KVG'!D:D,B74,'Grundlage Swiss DRG KVG'!H:H),)</f>
        <v>82637417.191015005</v>
      </c>
      <c r="H74" s="112">
        <f>IF(SUMIF('Grundlage Swiss DRG KVG'!D:D,B74,'Grundlage Swiss DRG KVG'!I:I)&gt;0,SUMIF('Grundlage Swiss DRG KVG'!D:D,B74,'Grundlage Swiss DRG KVG'!I:I),"")</f>
        <v>8629.4</v>
      </c>
      <c r="I74" s="112">
        <f>IF(SUMIF('Grundlage Swiss DRG KVG'!D:D,B74,'Grundlage Swiss DRG KVG'!J:J)&gt;0,SUMIF('Grundlage Swiss DRG KVG'!D:D,B74,'Grundlage Swiss DRG KVG'!J:J),"")</f>
        <v>9816</v>
      </c>
      <c r="J74" s="130">
        <f>IF(SUMIF('Grundlage Swiss DRG ohne Anlage'!D:D,B74,'Grundlage Swiss DRG ohne Anlage'!J:J)&gt;0,SUMIF('Grundlage Swiss DRG ohne Anlage'!D:D,B74,'Grundlage Swiss DRG ohne Anlage'!J:J),"")</f>
        <v>9550.8146990047007</v>
      </c>
      <c r="K74" s="130">
        <f>IF(SUMIF('Grundlage Swiss DRG KVG'!D:D,B74,'Grundlage Swiss DRG KVG'!K:K)&gt;0,SUMIF('Grundlage Swiss DRG KVG'!D:D,B74,'Grundlage Swiss DRG KVG'!K:K),"")</f>
        <v>9675.1356240356999</v>
      </c>
      <c r="L74" s="130">
        <f>IF(SUMIF('Grundlage Swiss DRG KVG'!D:D,B74,'Grundlage Swiss DRG KVG'!L:L)&gt;0,SUMIF('Grundlage Swiss DRG KVG'!D:D,B74,'Grundlage Swiss DRG KVG'!L:L),"")</f>
        <v>9576.2645364701002</v>
      </c>
      <c r="M74" s="62">
        <f t="shared" si="5"/>
        <v>8629.4</v>
      </c>
      <c r="N74" s="61">
        <f t="shared" si="6"/>
        <v>8629.4</v>
      </c>
      <c r="O74" s="61">
        <f t="shared" si="7"/>
        <v>8629.4</v>
      </c>
      <c r="P74" s="40"/>
      <c r="Q74" s="40"/>
      <c r="R74" s="40"/>
      <c r="Y74" s="124">
        <f t="shared" si="8"/>
        <v>9576.2645364701002</v>
      </c>
      <c r="Z74" s="23" t="str">
        <f t="shared" si="9"/>
        <v>-</v>
      </c>
    </row>
    <row r="75" spans="1:26" x14ac:dyDescent="0.2">
      <c r="A75" s="21" t="s">
        <v>203</v>
      </c>
      <c r="B75" s="21" t="s">
        <v>203</v>
      </c>
      <c r="C75" s="21" t="s">
        <v>55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68967589.077823997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69172088.745177001</v>
      </c>
      <c r="H75" s="112">
        <f>IF(SUMIF('Grundlage Swiss DRG KVG'!D:D,B75,'Grundlage Swiss DRG KVG'!I:I)&gt;0,SUMIF('Grundlage Swiss DRG KVG'!D:D,B75,'Grundlage Swiss DRG KVG'!I:I),"")</f>
        <v>6896</v>
      </c>
      <c r="I75" s="112">
        <f>IF(SUMIF('Grundlage Swiss DRG KVG'!D:D,B75,'Grundlage Swiss DRG KVG'!J:J)&gt;0,SUMIF('Grundlage Swiss DRG KVG'!D:D,B75,'Grundlage Swiss DRG KVG'!J:J),"")</f>
        <v>8553</v>
      </c>
      <c r="J75" s="130">
        <f>IF(SUMIF('Grundlage Swiss DRG ohne Anlage'!D:D,B75,'Grundlage Swiss DRG ohne Anlage'!J:J)&gt;0,SUMIF('Grundlage Swiss DRG ohne Anlage'!D:D,B75,'Grundlage Swiss DRG ohne Anlage'!J:J),"")</f>
        <v>9013.8752892999</v>
      </c>
      <c r="K75" s="130" t="str">
        <f>IF(SUMIF('Grundlage Swiss DRG KVG'!D:D,B75,'Grundlage Swiss DRG KVG'!K:K)&gt;0,SUMIF('Grundlage Swiss DRG KVG'!D:D,B75,'Grundlage Swiss DRG KVG'!K:K),"")</f>
        <v/>
      </c>
      <c r="L75" s="130">
        <f>IF(SUMIF('Grundlage Swiss DRG KVG'!D:D,B75,'Grundlage Swiss DRG KVG'!L:L)&gt;0,SUMIF('Grundlage Swiss DRG KVG'!D:D,B75,'Grundlage Swiss DRG KVG'!L:L),"")</f>
        <v>10030.755328477</v>
      </c>
      <c r="M75" s="62">
        <f t="shared" ref="M75:M87" si="10">H75</f>
        <v>6896</v>
      </c>
      <c r="N75" s="61" t="str">
        <f t="shared" ref="N75:N87" si="11">IF(F75&gt;0,H75,"-")</f>
        <v>-</v>
      </c>
      <c r="O75" s="61">
        <f t="shared" ref="O75:O87" si="12">IF(G75&gt;0,H75,"-")</f>
        <v>6896</v>
      </c>
      <c r="P75" s="40"/>
      <c r="Q75" s="40"/>
      <c r="R75" s="40"/>
      <c r="Y75" s="124">
        <f t="shared" ref="Y75:Y87" si="13">L75</f>
        <v>10030.755328477</v>
      </c>
      <c r="Z75" s="23" t="str">
        <f t="shared" ref="Z75:Z87" si="14">IF(L75&gt;0,IF(K75&gt;L75,"-",IF(K75=L75,"gleich","Kontrolle")),"")</f>
        <v>-</v>
      </c>
    </row>
    <row r="76" spans="1:26" x14ac:dyDescent="0.2">
      <c r="A76" s="21" t="s">
        <v>102</v>
      </c>
      <c r="B76" s="21" t="s">
        <v>102</v>
      </c>
      <c r="C76" s="21" t="s">
        <v>55</v>
      </c>
      <c r="D76" s="21" t="s">
        <v>22</v>
      </c>
      <c r="E76" s="112">
        <f>IF(SUMIF('Grundlage Swiss DRG ohne Anlage'!D:D,B76,'Grundlage Swiss DRG ohne Anlage'!I:I)&gt;0,SUMIF('Grundlage Swiss DRG ohne Anlage'!D:D,B76,'Grundlage Swiss DRG ohne Anlage'!I:I),"")</f>
        <v>550472051.26856005</v>
      </c>
      <c r="F76" s="112">
        <f>IF(SUMIF('Grundlage Swiss DRG KVG'!D:D,B76,'Grundlage Swiss DRG KVG'!G:G)&gt;0,SUMIF('Grundlage Swiss DRG KVG'!D:D,B76,'Grundlage Swiss DRG KVG'!G:G),)</f>
        <v>68327672.084380001</v>
      </c>
      <c r="G76" s="112">
        <f>IF(SUMIF('Grundlage Swiss DRG KVG'!D:D,B76,'Grundlage Swiss DRG KVG'!H:H)&gt;0,SUMIF('Grundlage Swiss DRG KVG'!D:D,B76,'Grundlage Swiss DRG KVG'!H:H),)</f>
        <v>65411564.084380001</v>
      </c>
      <c r="H76" s="112">
        <f>IF(SUMIF('Grundlage Swiss DRG KVG'!D:D,B76,'Grundlage Swiss DRG KVG'!I:I)&gt;0,SUMIF('Grundlage Swiss DRG KVG'!D:D,B76,'Grundlage Swiss DRG KVG'!I:I),"")</f>
        <v>6936.8130000000001</v>
      </c>
      <c r="I76" s="112">
        <f>IF(SUMIF('Grundlage Swiss DRG KVG'!D:D,B76,'Grundlage Swiss DRG KVG'!J:J)&gt;0,SUMIF('Grundlage Swiss DRG KVG'!D:D,B76,'Grundlage Swiss DRG KVG'!J:J),"")</f>
        <v>7615</v>
      </c>
      <c r="J76" s="130">
        <f>IF(SUMIF('Grundlage Swiss DRG ohne Anlage'!D:D,B76,'Grundlage Swiss DRG ohne Anlage'!J:J)&gt;0,SUMIF('Grundlage Swiss DRG ohne Anlage'!D:D,B76,'Grundlage Swiss DRG ohne Anlage'!J:J),"")</f>
        <v>9993.8129849799006</v>
      </c>
      <c r="K76" s="130">
        <f>IF(SUMIF('Grundlage Swiss DRG KVG'!D:D,B76,'Grundlage Swiss DRG KVG'!K:K)&gt;0,SUMIF('Grundlage Swiss DRG KVG'!D:D,B76,'Grundlage Swiss DRG KVG'!K:K),"")</f>
        <v>9850.0092310950004</v>
      </c>
      <c r="L76" s="130">
        <f>IF(SUMIF('Grundlage Swiss DRG KVG'!D:D,B76,'Grundlage Swiss DRG KVG'!L:L)&gt;0,SUMIF('Grundlage Swiss DRG KVG'!D:D,B76,'Grundlage Swiss DRG KVG'!L:L),"")</f>
        <v>9429.6277100708994</v>
      </c>
      <c r="M76" s="62">
        <f t="shared" si="10"/>
        <v>6936.8130000000001</v>
      </c>
      <c r="N76" s="61">
        <f t="shared" si="11"/>
        <v>6936.8130000000001</v>
      </c>
      <c r="O76" s="61">
        <f t="shared" si="12"/>
        <v>6936.8130000000001</v>
      </c>
      <c r="P76" s="40"/>
      <c r="Q76" s="40"/>
      <c r="R76" s="40"/>
      <c r="Y76" s="124">
        <f t="shared" si="13"/>
        <v>9429.6277100708994</v>
      </c>
      <c r="Z76" s="23" t="str">
        <f t="shared" si="14"/>
        <v>-</v>
      </c>
    </row>
    <row r="77" spans="1:26" x14ac:dyDescent="0.2">
      <c r="A77" s="21" t="s">
        <v>218</v>
      </c>
      <c r="B77" s="21" t="s">
        <v>218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73165238.736589998</v>
      </c>
      <c r="F77" s="112">
        <f>IF(SUMIF('Grundlage Swiss DRG KVG'!D:D,B77,'Grundlage Swiss DRG KVG'!G:G)&gt;0,SUMIF('Grundlage Swiss DRG KVG'!D:D,B77,'Grundlage Swiss DRG KVG'!G:G),)</f>
        <v>115896432.96292999</v>
      </c>
      <c r="G77" s="112">
        <f>IF(SUMIF('Grundlage Swiss DRG KVG'!D:D,B77,'Grundlage Swiss DRG KVG'!H:H)&gt;0,SUMIF('Grundlage Swiss DRG KVG'!D:D,B77,'Grundlage Swiss DRG KVG'!H:H),)</f>
        <v>110740930.34842999</v>
      </c>
      <c r="H77" s="112">
        <f>IF(SUMIF('Grundlage Swiss DRG KVG'!D:D,B77,'Grundlage Swiss DRG KVG'!I:I)&gt;0,SUMIF('Grundlage Swiss DRG KVG'!D:D,B77,'Grundlage Swiss DRG KVG'!I:I),"")</f>
        <v>10758.429599999999</v>
      </c>
      <c r="I77" s="112">
        <f>IF(SUMIF('Grundlage Swiss DRG KVG'!D:D,B77,'Grundlage Swiss DRG KVG'!J:J)&gt;0,SUMIF('Grundlage Swiss DRG KVG'!D:D,B77,'Grundlage Swiss DRG KVG'!J:J),"")</f>
        <v>11567</v>
      </c>
      <c r="J77" s="130">
        <f>IF(SUMIF('Grundlage Swiss DRG ohne Anlage'!D:D,B77,'Grundlage Swiss DRG ohne Anlage'!J:J)&gt;0,SUMIF('Grundlage Swiss DRG ohne Anlage'!D:D,B77,'Grundlage Swiss DRG ohne Anlage'!J:J),"")</f>
        <v>9176.4072769606992</v>
      </c>
      <c r="K77" s="130">
        <f>IF(SUMIF('Grundlage Swiss DRG KVG'!D:D,B77,'Grundlage Swiss DRG KVG'!K:K)&gt;0,SUMIF('Grundlage Swiss DRG KVG'!D:D,B77,'Grundlage Swiss DRG KVG'!K:K),"")</f>
        <v>10772.616196970001</v>
      </c>
      <c r="L77" s="130">
        <f>IF(SUMIF('Grundlage Swiss DRG KVG'!D:D,B77,'Grundlage Swiss DRG KVG'!L:L)&gt;0,SUMIF('Grundlage Swiss DRG KVG'!D:D,B77,'Grundlage Swiss DRG KVG'!L:L),"")</f>
        <v>10293.410327137</v>
      </c>
      <c r="M77" s="62">
        <f t="shared" si="10"/>
        <v>10758.429599999999</v>
      </c>
      <c r="N77" s="61">
        <f t="shared" si="11"/>
        <v>10758.429599999999</v>
      </c>
      <c r="O77" s="61">
        <f t="shared" si="12"/>
        <v>10758.429599999999</v>
      </c>
      <c r="P77" s="40"/>
      <c r="Q77" s="40"/>
      <c r="R77" s="40"/>
      <c r="Y77" s="124">
        <f t="shared" si="13"/>
        <v>10293.410327137</v>
      </c>
      <c r="Z77" s="23" t="str">
        <f t="shared" si="14"/>
        <v>-</v>
      </c>
    </row>
    <row r="78" spans="1:26" x14ac:dyDescent="0.2">
      <c r="A78" s="21" t="s">
        <v>215</v>
      </c>
      <c r="B78" s="21" t="s">
        <v>215</v>
      </c>
      <c r="C78" s="21" t="s">
        <v>34</v>
      </c>
      <c r="D78" s="21" t="s">
        <v>17</v>
      </c>
      <c r="E78" s="112">
        <f>IF(SUMIF('Grundlage Swiss DRG ohne Anlage'!D:D,B78,'Grundlage Swiss DRG ohne Anlage'!I:I)&gt;0,SUMIF('Grundlage Swiss DRG ohne Anlage'!D:D,B78,'Grundlage Swiss DRG ohne Anlage'!I:I),"")</f>
        <v>22362206.374248002</v>
      </c>
      <c r="F78" s="112">
        <f>IF(SUMIF('Grundlage Swiss DRG KVG'!D:D,B78,'Grundlage Swiss DRG KVG'!G:G)&gt;0,SUMIF('Grundlage Swiss DRG KVG'!D:D,B78,'Grundlage Swiss DRG KVG'!G:G),)</f>
        <v>75177986.657823995</v>
      </c>
      <c r="G78" s="112">
        <f>IF(SUMIF('Grundlage Swiss DRG KVG'!D:D,B78,'Grundlage Swiss DRG KVG'!H:H)&gt;0,SUMIF('Grundlage Swiss DRG KVG'!D:D,B78,'Grundlage Swiss DRG KVG'!H:H),)</f>
        <v>72253884.447824001</v>
      </c>
      <c r="H78" s="112">
        <f>IF(SUMIF('Grundlage Swiss DRG KVG'!D:D,B78,'Grundlage Swiss DRG KVG'!I:I)&gt;0,SUMIF('Grundlage Swiss DRG KVG'!D:D,B78,'Grundlage Swiss DRG KVG'!I:I),"")</f>
        <v>7651.2695000000003</v>
      </c>
      <c r="I78" s="112">
        <f>IF(SUMIF('Grundlage Swiss DRG KVG'!D:D,B78,'Grundlage Swiss DRG KVG'!J:J)&gt;0,SUMIF('Grundlage Swiss DRG KVG'!D:D,B78,'Grundlage Swiss DRG KVG'!J:J),"")</f>
        <v>8846</v>
      </c>
      <c r="J78" s="130">
        <f>IF(SUMIF('Grundlage Swiss DRG ohne Anlage'!D:D,B78,'Grundlage Swiss DRG ohne Anlage'!J:J)&gt;0,SUMIF('Grundlage Swiss DRG ohne Anlage'!D:D,B78,'Grundlage Swiss DRG ohne Anlage'!J:J),"")</f>
        <v>11080.986474328</v>
      </c>
      <c r="K78" s="130">
        <f>IF(SUMIF('Grundlage Swiss DRG KVG'!D:D,B78,'Grundlage Swiss DRG KVG'!K:K)&gt;0,SUMIF('Grundlage Swiss DRG KVG'!D:D,B78,'Grundlage Swiss DRG KVG'!K:K),"")</f>
        <v>9825.5572696562995</v>
      </c>
      <c r="L78" s="130">
        <f>IF(SUMIF('Grundlage Swiss DRG KVG'!D:D,B78,'Grundlage Swiss DRG KVG'!L:L)&gt;0,SUMIF('Grundlage Swiss DRG KVG'!D:D,B78,'Grundlage Swiss DRG KVG'!L:L),"")</f>
        <v>9443.3851072458001</v>
      </c>
      <c r="M78" s="62">
        <f t="shared" si="10"/>
        <v>7651.2695000000003</v>
      </c>
      <c r="N78" s="61">
        <f t="shared" si="11"/>
        <v>7651.2695000000003</v>
      </c>
      <c r="O78" s="61">
        <f t="shared" si="12"/>
        <v>7651.2695000000003</v>
      </c>
      <c r="P78" s="40"/>
      <c r="Q78" s="40"/>
      <c r="R78" s="40"/>
      <c r="Y78" s="124">
        <f t="shared" si="13"/>
        <v>9443.3851072458001</v>
      </c>
      <c r="Z78" s="23" t="str">
        <f t="shared" si="14"/>
        <v>-</v>
      </c>
    </row>
    <row r="79" spans="1:26" x14ac:dyDescent="0.2">
      <c r="A79" s="21" t="s">
        <v>15</v>
      </c>
      <c r="B79" s="21" t="s">
        <v>15</v>
      </c>
      <c r="C79" s="21" t="s">
        <v>16</v>
      </c>
      <c r="D79" s="21" t="s">
        <v>17</v>
      </c>
      <c r="E79" s="112">
        <f>IF(SUMIF('Grundlage Swiss DRG ohne Anlage'!D:D,B79,'Grundlage Swiss DRG ohne Anlage'!I:I)&gt;0,SUMIF('Grundlage Swiss DRG ohne Anlage'!D:D,B79,'Grundlage Swiss DRG ohne Anlage'!I:I),"")</f>
        <v>38822239.443452001</v>
      </c>
      <c r="F79" s="112">
        <f>IF(SUMIF('Grundlage Swiss DRG KVG'!D:D,B79,'Grundlage Swiss DRG KVG'!G:G)&gt;0,SUMIF('Grundlage Swiss DRG KVG'!D:D,B79,'Grundlage Swiss DRG KVG'!G:G),)</f>
        <v>610155345.51853001</v>
      </c>
      <c r="G79" s="112">
        <f>IF(SUMIF('Grundlage Swiss DRG KVG'!D:D,B79,'Grundlage Swiss DRG KVG'!H:H)&gt;0,SUMIF('Grundlage Swiss DRG KVG'!D:D,B79,'Grundlage Swiss DRG KVG'!H:H),)</f>
        <v>597485199.38856006</v>
      </c>
      <c r="H79" s="112">
        <f>IF(SUMIF('Grundlage Swiss DRG KVG'!D:D,B79,'Grundlage Swiss DRG KVG'!I:I)&gt;0,SUMIF('Grundlage Swiss DRG KVG'!D:D,B79,'Grundlage Swiss DRG KVG'!I:I),"")</f>
        <v>55081.284</v>
      </c>
      <c r="I79" s="112">
        <f>IF(SUMIF('Grundlage Swiss DRG KVG'!D:D,B79,'Grundlage Swiss DRG KVG'!J:J)&gt;0,SUMIF('Grundlage Swiss DRG KVG'!D:D,B79,'Grundlage Swiss DRG KVG'!J:J),"")</f>
        <v>37108</v>
      </c>
      <c r="J79" s="130">
        <f>IF(SUMIF('Grundlage Swiss DRG ohne Anlage'!D:D,B79,'Grundlage Swiss DRG ohne Anlage'!J:J)&gt;0,SUMIF('Grundlage Swiss DRG ohne Anlage'!D:D,B79,'Grundlage Swiss DRG ohne Anlage'!J:J),"")</f>
        <v>9467.3303503741008</v>
      </c>
      <c r="K79" s="130">
        <f>IF(SUMIF('Grundlage Swiss DRG KVG'!D:D,B79,'Grundlage Swiss DRG KVG'!K:K)&gt;0,SUMIF('Grundlage Swiss DRG KVG'!D:D,B79,'Grundlage Swiss DRG KVG'!K:K),"")</f>
        <v>11077.362421663</v>
      </c>
      <c r="L79" s="130">
        <f>IF(SUMIF('Grundlage Swiss DRG KVG'!D:D,B79,'Grundlage Swiss DRG KVG'!L:L)&gt;0,SUMIF('Grundlage Swiss DRG KVG'!D:D,B79,'Grundlage Swiss DRG KVG'!L:L),"")</f>
        <v>10847.336082227001</v>
      </c>
      <c r="M79" s="62">
        <f t="shared" si="10"/>
        <v>55081.284</v>
      </c>
      <c r="N79" s="61">
        <f t="shared" si="11"/>
        <v>55081.284</v>
      </c>
      <c r="O79" s="61">
        <f t="shared" si="12"/>
        <v>55081.284</v>
      </c>
      <c r="P79" s="40"/>
      <c r="Q79" s="40"/>
      <c r="R79" s="40"/>
      <c r="Y79" s="124">
        <f t="shared" si="13"/>
        <v>10847.336082227001</v>
      </c>
      <c r="Z79" s="23" t="str">
        <f t="shared" si="14"/>
        <v>-</v>
      </c>
    </row>
    <row r="80" spans="1:26" x14ac:dyDescent="0.2">
      <c r="A80" s="21" t="s">
        <v>329</v>
      </c>
      <c r="B80" s="21" t="s">
        <v>329</v>
      </c>
      <c r="C80" s="21" t="s">
        <v>55</v>
      </c>
      <c r="D80" s="21" t="s">
        <v>17</v>
      </c>
      <c r="E80" s="112">
        <f>IF(SUMIF('Grundlage Swiss DRG ohne Anlage'!D:D,B80,'Grundlage Swiss DRG ohne Anlage'!I:I)&gt;0,SUMIF('Grundlage Swiss DRG ohne Anlage'!D:D,B80,'Grundlage Swiss DRG ohne Anlage'!I:I),"")</f>
        <v>41596183.220751002</v>
      </c>
      <c r="F80" s="112">
        <f>IF(SUMIF('Grundlage Swiss DRG KVG'!D:D,B80,'Grundlage Swiss DRG KVG'!G:G)&gt;0,SUMIF('Grundlage Swiss DRG KVG'!D:D,B80,'Grundlage Swiss DRG KVG'!G:G),)</f>
        <v>45901936.220751002</v>
      </c>
      <c r="G80" s="112">
        <f>IF(SUMIF('Grundlage Swiss DRG KVG'!D:D,B80,'Grundlage Swiss DRG KVG'!H:H)&gt;0,SUMIF('Grundlage Swiss DRG KVG'!D:D,B80,'Grundlage Swiss DRG KVG'!H:H),)</f>
        <v>45430950.316211</v>
      </c>
      <c r="H80" s="112">
        <f>IF(SUMIF('Grundlage Swiss DRG KVG'!D:D,B80,'Grundlage Swiss DRG KVG'!I:I)&gt;0,SUMIF('Grundlage Swiss DRG KVG'!D:D,B80,'Grundlage Swiss DRG KVG'!I:I),"")</f>
        <v>4324</v>
      </c>
      <c r="I80" s="112">
        <f>IF(SUMIF('Grundlage Swiss DRG KVG'!D:D,B80,'Grundlage Swiss DRG KVG'!J:J)&gt;0,SUMIF('Grundlage Swiss DRG KVG'!D:D,B80,'Grundlage Swiss DRG KVG'!J:J),"")</f>
        <v>5231</v>
      </c>
      <c r="J80" s="130">
        <f>IF(SUMIF('Grundlage Swiss DRG ohne Anlage'!D:D,B80,'Grundlage Swiss DRG ohne Anlage'!J:J)&gt;0,SUMIF('Grundlage Swiss DRG ohne Anlage'!D:D,B80,'Grundlage Swiss DRG ohne Anlage'!J:J),"")</f>
        <v>9619.8388577129008</v>
      </c>
      <c r="K80" s="130">
        <f>IF(SUMIF('Grundlage Swiss DRG KVG'!D:D,B80,'Grundlage Swiss DRG KVG'!K:K)&gt;0,SUMIF('Grundlage Swiss DRG KVG'!D:D,B80,'Grundlage Swiss DRG KVG'!K:K),"")</f>
        <v>10615.618922468</v>
      </c>
      <c r="L80" s="130">
        <f>IF(SUMIF('Grundlage Swiss DRG KVG'!D:D,B80,'Grundlage Swiss DRG KVG'!L:L)&gt;0,SUMIF('Grundlage Swiss DRG KVG'!D:D,B80,'Grundlage Swiss DRG KVG'!L:L),"")</f>
        <v>10506.695262769001</v>
      </c>
      <c r="M80" s="62">
        <f t="shared" si="10"/>
        <v>4324</v>
      </c>
      <c r="N80" s="61">
        <f t="shared" si="11"/>
        <v>4324</v>
      </c>
      <c r="O80" s="61">
        <f t="shared" si="12"/>
        <v>4324</v>
      </c>
      <c r="P80" s="40"/>
      <c r="Q80" s="40"/>
      <c r="R80" s="40"/>
      <c r="Y80" s="124">
        <f t="shared" si="13"/>
        <v>10506.695262769001</v>
      </c>
      <c r="Z80" s="23" t="str">
        <f t="shared" si="14"/>
        <v>-</v>
      </c>
    </row>
    <row r="81" spans="1:26" x14ac:dyDescent="0.2">
      <c r="A81" s="21" t="s">
        <v>212</v>
      </c>
      <c r="B81" s="21" t="s">
        <v>212</v>
      </c>
      <c r="C81" s="21" t="s">
        <v>34</v>
      </c>
      <c r="D81" s="21" t="s">
        <v>35</v>
      </c>
      <c r="E81" s="112">
        <f>IF(SUMIF('Grundlage Swiss DRG ohne Anlage'!D:D,B81,'Grundlage Swiss DRG ohne Anlage'!I:I)&gt;0,SUMIF('Grundlage Swiss DRG ohne Anlage'!D:D,B81,'Grundlage Swiss DRG ohne Anlage'!I:I),"")</f>
        <v>17071795.358112</v>
      </c>
      <c r="F81" s="112">
        <f>IF(SUMIF('Grundlage Swiss DRG KVG'!D:D,B81,'Grundlage Swiss DRG KVG'!G:G)&gt;0,SUMIF('Grundlage Swiss DRG KVG'!D:D,B81,'Grundlage Swiss DRG KVG'!G:G),)</f>
        <v>0</v>
      </c>
      <c r="G81" s="112">
        <f>IF(SUMIF('Grundlage Swiss DRG KVG'!D:D,B81,'Grundlage Swiss DRG KVG'!H:H)&gt;0,SUMIF('Grundlage Swiss DRG KVG'!D:D,B81,'Grundlage Swiss DRG KVG'!H:H),)</f>
        <v>81572826.736589998</v>
      </c>
      <c r="H81" s="112">
        <f>IF(SUMIF('Grundlage Swiss DRG KVG'!D:D,B81,'Grundlage Swiss DRG KVG'!I:I)&gt;0,SUMIF('Grundlage Swiss DRG KVG'!D:D,B81,'Grundlage Swiss DRG KVG'!I:I),"")</f>
        <v>7973.19</v>
      </c>
      <c r="I81" s="112">
        <f>IF(SUMIF('Grundlage Swiss DRG KVG'!D:D,B81,'Grundlage Swiss DRG KVG'!J:J)&gt;0,SUMIF('Grundlage Swiss DRG KVG'!D:D,B81,'Grundlage Swiss DRG KVG'!J:J),"")</f>
        <v>9374</v>
      </c>
      <c r="J81" s="130">
        <f>IF(SUMIF('Grundlage Swiss DRG ohne Anlage'!D:D,B81,'Grundlage Swiss DRG ohne Anlage'!J:J)&gt;0,SUMIF('Grundlage Swiss DRG ohne Anlage'!D:D,B81,'Grundlage Swiss DRG ohne Anlage'!J:J),"")</f>
        <v>10315.284204297001</v>
      </c>
      <c r="K81" s="130" t="str">
        <f>IF(SUMIF('Grundlage Swiss DRG KVG'!D:D,B81,'Grundlage Swiss DRG KVG'!K:K)&gt;0,SUMIF('Grundlage Swiss DRG KVG'!D:D,B81,'Grundlage Swiss DRG KVG'!K:K),"")</f>
        <v/>
      </c>
      <c r="L81" s="130">
        <f>IF(SUMIF('Grundlage Swiss DRG KVG'!D:D,B81,'Grundlage Swiss DRG KVG'!L:L)&gt;0,SUMIF('Grundlage Swiss DRG KVG'!D:D,B81,'Grundlage Swiss DRG KVG'!L:L),"")</f>
        <v>10230.889610882001</v>
      </c>
      <c r="M81" s="62">
        <f t="shared" si="10"/>
        <v>7973.19</v>
      </c>
      <c r="N81" s="61" t="str">
        <f t="shared" si="11"/>
        <v>-</v>
      </c>
      <c r="O81" s="61">
        <f t="shared" si="12"/>
        <v>7973.19</v>
      </c>
      <c r="P81" s="40"/>
      <c r="Q81" s="40"/>
      <c r="R81" s="40"/>
      <c r="Y81" s="124">
        <f t="shared" si="13"/>
        <v>10230.889610882001</v>
      </c>
      <c r="Z81" s="23" t="str">
        <f t="shared" si="14"/>
        <v>-</v>
      </c>
    </row>
    <row r="82" spans="1:26" x14ac:dyDescent="0.2">
      <c r="A82" s="21" t="s">
        <v>282</v>
      </c>
      <c r="B82" s="21" t="s">
        <v>282</v>
      </c>
      <c r="C82" s="21" t="s">
        <v>70</v>
      </c>
      <c r="D82" s="21" t="s">
        <v>62</v>
      </c>
      <c r="E82" s="112">
        <f>IF(SUMIF('Grundlage Swiss DRG ohne Anlage'!D:D,B82,'Grundlage Swiss DRG ohne Anlage'!I:I)&gt;0,SUMIF('Grundlage Swiss DRG ohne Anlage'!D:D,B82,'Grundlage Swiss DRG ohne Anlage'!I:I),"")</f>
        <v>48689514.230319001</v>
      </c>
      <c r="F82" s="112">
        <f>IF(SUMIF('Grundlage Swiss DRG KVG'!D:D,B82,'Grundlage Swiss DRG KVG'!G:G)&gt;0,SUMIF('Grundlage Swiss DRG KVG'!D:D,B82,'Grundlage Swiss DRG KVG'!G:G),)</f>
        <v>44773760.924341001</v>
      </c>
      <c r="G82" s="112">
        <f>IF(SUMIF('Grundlage Swiss DRG KVG'!D:D,B82,'Grundlage Swiss DRG KVG'!H:H)&gt;0,SUMIF('Grundlage Swiss DRG KVG'!D:D,B82,'Grundlage Swiss DRG KVG'!H:H),)</f>
        <v>44086991.463129997</v>
      </c>
      <c r="H82" s="112">
        <f>IF(SUMIF('Grundlage Swiss DRG KVG'!D:D,B82,'Grundlage Swiss DRG KVG'!I:I)&gt;0,SUMIF('Grundlage Swiss DRG KVG'!D:D,B82,'Grundlage Swiss DRG KVG'!I:I),"")</f>
        <v>4100.6532999999999</v>
      </c>
      <c r="I82" s="112">
        <f>IF(SUMIF('Grundlage Swiss DRG KVG'!D:D,B82,'Grundlage Swiss DRG KVG'!J:J)&gt;0,SUMIF('Grundlage Swiss DRG KVG'!D:D,B82,'Grundlage Swiss DRG KVG'!J:J),"")</f>
        <v>5433</v>
      </c>
      <c r="J82" s="130">
        <f>IF(SUMIF('Grundlage Swiss DRG ohne Anlage'!D:D,B82,'Grundlage Swiss DRG ohne Anlage'!J:J)&gt;0,SUMIF('Grundlage Swiss DRG ohne Anlage'!D:D,B82,'Grundlage Swiss DRG ohne Anlage'!J:J),"")</f>
        <v>8998.8413594895992</v>
      </c>
      <c r="K82" s="130">
        <f>IF(SUMIF('Grundlage Swiss DRG KVG'!D:D,B82,'Grundlage Swiss DRG KVG'!K:K)&gt;0,SUMIF('Grundlage Swiss DRG KVG'!D:D,B82,'Grundlage Swiss DRG KVG'!K:K),"")</f>
        <v>10918.689693746999</v>
      </c>
      <c r="L82" s="130">
        <f>IF(SUMIF('Grundlage Swiss DRG KVG'!D:D,B82,'Grundlage Swiss DRG KVG'!L:L)&gt;0,SUMIF('Grundlage Swiss DRG KVG'!D:D,B82,'Grundlage Swiss DRG KVG'!L:L),"")</f>
        <v>10751.21163331</v>
      </c>
      <c r="M82" s="62">
        <f t="shared" si="10"/>
        <v>4100.6532999999999</v>
      </c>
      <c r="N82" s="61">
        <f t="shared" si="11"/>
        <v>4100.6532999999999</v>
      </c>
      <c r="O82" s="61">
        <f t="shared" si="12"/>
        <v>4100.6532999999999</v>
      </c>
      <c r="P82" s="40"/>
      <c r="Q82" s="40"/>
      <c r="R82" s="40"/>
      <c r="Y82" s="124">
        <f t="shared" si="13"/>
        <v>10751.21163331</v>
      </c>
      <c r="Z82" s="23" t="str">
        <f t="shared" si="14"/>
        <v>-</v>
      </c>
    </row>
    <row r="83" spans="1:26" x14ac:dyDescent="0.2">
      <c r="A83" s="21" t="s">
        <v>20</v>
      </c>
      <c r="B83" s="21" t="s">
        <v>20</v>
      </c>
      <c r="C83" s="21" t="s">
        <v>21</v>
      </c>
      <c r="D83" s="21" t="s">
        <v>22</v>
      </c>
      <c r="E83" s="112">
        <f>IF(SUMIF('Grundlage Swiss DRG ohne Anlage'!D:D,B83,'Grundlage Swiss DRG ohne Anlage'!I:I)&gt;0,SUMIF('Grundlage Swiss DRG ohne Anlage'!D:D,B83,'Grundlage Swiss DRG ohne Anlage'!I:I),"")</f>
        <v>530806280.70955998</v>
      </c>
      <c r="F83" s="112">
        <f>IF(SUMIF('Grundlage Swiss DRG KVG'!D:D,B83,'Grundlage Swiss DRG KVG'!G:G)&gt;0,SUMIF('Grundlage Swiss DRG KVG'!D:D,B83,'Grundlage Swiss DRG KVG'!G:G),)</f>
        <v>20848012.158112001</v>
      </c>
      <c r="G83" s="112">
        <f>IF(SUMIF('Grundlage Swiss DRG KVG'!D:D,B83,'Grundlage Swiss DRG KVG'!H:H)&gt;0,SUMIF('Grundlage Swiss DRG KVG'!D:D,B83,'Grundlage Swiss DRG KVG'!H:H),)</f>
        <v>18322191.568112001</v>
      </c>
      <c r="H83" s="112">
        <f>IF(SUMIF('Grundlage Swiss DRG KVG'!D:D,B83,'Grundlage Swiss DRG KVG'!I:I)&gt;0,SUMIF('Grundlage Swiss DRG KVG'!D:D,B83,'Grundlage Swiss DRG KVG'!I:I),"")</f>
        <v>1655</v>
      </c>
      <c r="I83" s="112">
        <f>IF(SUMIF('Grundlage Swiss DRG KVG'!D:D,B83,'Grundlage Swiss DRG KVG'!J:J)&gt;0,SUMIF('Grundlage Swiss DRG KVG'!D:D,B83,'Grundlage Swiss DRG KVG'!J:J),"")</f>
        <v>2255</v>
      </c>
      <c r="J83" s="130">
        <f>IF(SUMIF('Grundlage Swiss DRG ohne Anlage'!D:D,B83,'Grundlage Swiss DRG ohne Anlage'!J:J)&gt;0,SUMIF('Grundlage Swiss DRG ohne Anlage'!D:D,B83,'Grundlage Swiss DRG ohne Anlage'!J:J),"")</f>
        <v>10962.701557500999</v>
      </c>
      <c r="K83" s="130">
        <f>IF(SUMIF('Grundlage Swiss DRG KVG'!D:D,B83,'Grundlage Swiss DRG KVG'!K:K)&gt;0,SUMIF('Grundlage Swiss DRG KVG'!D:D,B83,'Grundlage Swiss DRG KVG'!K:K),"")</f>
        <v>12596.986198254999</v>
      </c>
      <c r="L83" s="130">
        <f>IF(SUMIF('Grundlage Swiss DRG KVG'!D:D,B83,'Grundlage Swiss DRG KVG'!L:L)&gt;0,SUMIF('Grundlage Swiss DRG KVG'!D:D,B83,'Grundlage Swiss DRG KVG'!L:L),"")</f>
        <v>11070.810615173001</v>
      </c>
      <c r="M83" s="62">
        <f t="shared" si="10"/>
        <v>1655</v>
      </c>
      <c r="N83" s="61">
        <f t="shared" si="11"/>
        <v>1655</v>
      </c>
      <c r="O83" s="61">
        <f t="shared" si="12"/>
        <v>1655</v>
      </c>
      <c r="P83" s="40"/>
      <c r="Q83" s="40"/>
      <c r="R83" s="40"/>
      <c r="Y83" s="124">
        <f t="shared" si="13"/>
        <v>11070.810615173001</v>
      </c>
      <c r="Z83" s="23" t="str">
        <f t="shared" si="14"/>
        <v>-</v>
      </c>
    </row>
    <row r="84" spans="1:26" x14ac:dyDescent="0.2">
      <c r="A84" s="21" t="s">
        <v>159</v>
      </c>
      <c r="B84" s="21" t="s">
        <v>159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215898194.66777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>
        <f>IF(SUMIF('Grundlage Swiss DRG ohne Anlage'!D:D,B84,'Grundlage Swiss DRG ohne Anlage'!J:J)&gt;0,SUMIF('Grundlage Swiss DRG ohne Anlage'!D:D,B84,'Grundlage Swiss DRG ohne Anlage'!J:J),"")</f>
        <v>9231.1524999047997</v>
      </c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62" t="str">
        <f t="shared" si="10"/>
        <v/>
      </c>
      <c r="N84" s="61" t="str">
        <f t="shared" si="11"/>
        <v>-</v>
      </c>
      <c r="O84" s="61" t="str">
        <f t="shared" si="12"/>
        <v>-</v>
      </c>
      <c r="P84" s="40"/>
      <c r="Q84" s="40"/>
      <c r="R84" s="40"/>
      <c r="Y84" s="124" t="str">
        <f t="shared" si="13"/>
        <v/>
      </c>
      <c r="Z84" s="23" t="str">
        <f t="shared" si="14"/>
        <v>gleich</v>
      </c>
    </row>
    <row r="85" spans="1:26" x14ac:dyDescent="0.2">
      <c r="A85" s="21" t="s">
        <v>250</v>
      </c>
      <c r="B85" s="21" t="s">
        <v>250</v>
      </c>
      <c r="C85" s="21" t="s">
        <v>169</v>
      </c>
      <c r="D85" s="21" t="s">
        <v>251</v>
      </c>
      <c r="E85" s="112">
        <f>IF(SUMIF('Grundlage Swiss DRG ohne Anlage'!D:D,B85,'Grundlage Swiss DRG ohne Anlage'!I:I)&gt;0,SUMIF('Grundlage Swiss DRG ohne Anlage'!D:D,B85,'Grundlage Swiss DRG ohne Anlage'!I:I),"")</f>
        <v>6867065.5074942</v>
      </c>
      <c r="F85" s="112">
        <f>IF(SUMIF('Grundlage Swiss DRG KVG'!D:D,B85,'Grundlage Swiss DRG KVG'!G:G)&gt;0,SUMIF('Grundlage Swiss DRG KVG'!D:D,B85,'Grundlage Swiss DRG KVG'!G:G),)</f>
        <v>574329352.41140997</v>
      </c>
      <c r="G85" s="112">
        <f>IF(SUMIF('Grundlage Swiss DRG KVG'!D:D,B85,'Grundlage Swiss DRG KVG'!H:H)&gt;0,SUMIF('Grundlage Swiss DRG KVG'!D:D,B85,'Grundlage Swiss DRG KVG'!H:H),)</f>
        <v>560420004.33354998</v>
      </c>
      <c r="H85" s="112">
        <f>IF(SUMIF('Grundlage Swiss DRG KVG'!D:D,B85,'Grundlage Swiss DRG KVG'!I:I)&gt;0,SUMIF('Grundlage Swiss DRG KVG'!D:D,B85,'Grundlage Swiss DRG KVG'!I:I),"")</f>
        <v>48419.294999997997</v>
      </c>
      <c r="I85" s="112">
        <f>IF(SUMIF('Grundlage Swiss DRG KVG'!D:D,B85,'Grundlage Swiss DRG KVG'!J:J)&gt;0,SUMIF('Grundlage Swiss DRG KVG'!D:D,B85,'Grundlage Swiss DRG KVG'!J:J),"")</f>
        <v>34100</v>
      </c>
      <c r="J85" s="130">
        <f>IF(SUMIF('Grundlage Swiss DRG ohne Anlage'!D:D,B85,'Grundlage Swiss DRG ohne Anlage'!J:J)&gt;0,SUMIF('Grundlage Swiss DRG ohne Anlage'!D:D,B85,'Grundlage Swiss DRG ohne Anlage'!J:J),"")</f>
        <v>13812.069762243</v>
      </c>
      <c r="K85" s="130">
        <f>IF(SUMIF('Grundlage Swiss DRG KVG'!D:D,B85,'Grundlage Swiss DRG KVG'!K:K)&gt;0,SUMIF('Grundlage Swiss DRG KVG'!D:D,B85,'Grundlage Swiss DRG KVG'!K:K),"")</f>
        <v>11861.580231836</v>
      </c>
      <c r="L85" s="130">
        <f>IF(SUMIF('Grundlage Swiss DRG KVG'!D:D,B85,'Grundlage Swiss DRG KVG'!L:L)&gt;0,SUMIF('Grundlage Swiss DRG KVG'!D:D,B85,'Grundlage Swiss DRG KVG'!L:L),"")</f>
        <v>11574.311528773</v>
      </c>
      <c r="M85" s="62">
        <f t="shared" si="10"/>
        <v>48419.294999997997</v>
      </c>
      <c r="N85" s="61">
        <f t="shared" si="11"/>
        <v>48419.294999997997</v>
      </c>
      <c r="O85" s="61">
        <f t="shared" si="12"/>
        <v>48419.294999997997</v>
      </c>
      <c r="P85" s="40"/>
      <c r="Q85" s="40"/>
      <c r="R85" s="40"/>
      <c r="Y85" s="124">
        <f t="shared" si="13"/>
        <v>11574.311528773</v>
      </c>
      <c r="Z85" s="23" t="str">
        <f t="shared" si="14"/>
        <v>-</v>
      </c>
    </row>
    <row r="86" spans="1:26" x14ac:dyDescent="0.2">
      <c r="A86" s="21" t="s">
        <v>294</v>
      </c>
      <c r="B86" s="21" t="s">
        <v>294</v>
      </c>
      <c r="C86" s="21" t="s">
        <v>70</v>
      </c>
      <c r="D86" s="21" t="s">
        <v>22</v>
      </c>
      <c r="E86" s="112">
        <f>IF(SUMIF('Grundlage Swiss DRG ohne Anlage'!D:D,B86,'Grundlage Swiss DRG ohne Anlage'!I:I)&gt;0,SUMIF('Grundlage Swiss DRG ohne Anlage'!D:D,B86,'Grundlage Swiss DRG ohne Anlage'!I:I),"")</f>
        <v>525139317.12436002</v>
      </c>
      <c r="F86" s="112">
        <f>IF(SUMIF('Grundlage Swiss DRG KVG'!D:D,B86,'Grundlage Swiss DRG KVG'!G:G)&gt;0,SUMIF('Grundlage Swiss DRG KVG'!D:D,B86,'Grundlage Swiss DRG KVG'!G:G),)</f>
        <v>443629682.63981003</v>
      </c>
      <c r="G86" s="112">
        <f>IF(SUMIF('Grundlage Swiss DRG KVG'!D:D,B86,'Grundlage Swiss DRG KVG'!H:H)&gt;0,SUMIF('Grundlage Swiss DRG KVG'!D:D,B86,'Grundlage Swiss DRG KVG'!H:H),)</f>
        <v>0</v>
      </c>
      <c r="H86" s="112">
        <f>IF(SUMIF('Grundlage Swiss DRG KVG'!D:D,B86,'Grundlage Swiss DRG KVG'!I:I)&gt;0,SUMIF('Grundlage Swiss DRG KVG'!D:D,B86,'Grundlage Swiss DRG KVG'!I:I),"")</f>
        <v>38660</v>
      </c>
      <c r="I86" s="112">
        <f>IF(SUMIF('Grundlage Swiss DRG KVG'!D:D,B86,'Grundlage Swiss DRG KVG'!J:J)&gt;0,SUMIF('Grundlage Swiss DRG KVG'!D:D,B86,'Grundlage Swiss DRG KVG'!J:J),"")</f>
        <v>32037</v>
      </c>
      <c r="J86" s="130">
        <f>IF(SUMIF('Grundlage Swiss DRG ohne Anlage'!D:D,B86,'Grundlage Swiss DRG ohne Anlage'!J:J)&gt;0,SUMIF('Grundlage Swiss DRG ohne Anlage'!D:D,B86,'Grundlage Swiss DRG ohne Anlage'!J:J),"")</f>
        <v>10108.747370003999</v>
      </c>
      <c r="K86" s="130">
        <f>IF(SUMIF('Grundlage Swiss DRG KVG'!D:D,B86,'Grundlage Swiss DRG KVG'!K:K)&gt;0,SUMIF('Grundlage Swiss DRG KVG'!D:D,B86,'Grundlage Swiss DRG KVG'!K:K),"")</f>
        <v>11475.159923429999</v>
      </c>
      <c r="L86" s="130" t="str">
        <f>IF(SUMIF('Grundlage Swiss DRG KVG'!D:D,B86,'Grundlage Swiss DRG KVG'!L:L)&gt;0,SUMIF('Grundlage Swiss DRG KVG'!D:D,B86,'Grundlage Swiss DRG KVG'!L:L),"")</f>
        <v/>
      </c>
      <c r="M86" s="62">
        <f t="shared" si="10"/>
        <v>38660</v>
      </c>
      <c r="N86" s="61">
        <f t="shared" si="11"/>
        <v>38660</v>
      </c>
      <c r="O86" s="61" t="str">
        <f t="shared" si="12"/>
        <v>-</v>
      </c>
      <c r="P86" s="40"/>
      <c r="Q86" s="40"/>
      <c r="R86" s="40"/>
      <c r="Y86" s="124" t="str">
        <f t="shared" si="13"/>
        <v/>
      </c>
      <c r="Z86" s="23" t="str">
        <f t="shared" si="14"/>
        <v>Kontrolle</v>
      </c>
    </row>
    <row r="87" spans="1:26" x14ac:dyDescent="0.2">
      <c r="A87" s="21" t="s">
        <v>65</v>
      </c>
      <c r="B87" s="21" t="s">
        <v>65</v>
      </c>
      <c r="C87" s="21" t="s">
        <v>66</v>
      </c>
      <c r="D87" s="21" t="s">
        <v>27</v>
      </c>
      <c r="E87" s="112">
        <f>IF(SUMIF('Grundlage Swiss DRG ohne Anlage'!D:D,B87,'Grundlage Swiss DRG ohne Anlage'!I:I)&gt;0,SUMIF('Grundlage Swiss DRG ohne Anlage'!D:D,B87,'Grundlage Swiss DRG ohne Anlage'!I:I),"")</f>
        <v>49056677.477105998</v>
      </c>
      <c r="F87" s="112">
        <f>IF(SUMIF('Grundlage Swiss DRG KVG'!D:D,B87,'Grundlage Swiss DRG KVG'!G:G)&gt;0,SUMIF('Grundlage Swiss DRG KVG'!D:D,B87,'Grundlage Swiss DRG KVG'!G:G),)</f>
        <v>7654713.2001208002</v>
      </c>
      <c r="G87" s="112">
        <f>IF(SUMIF('Grundlage Swiss DRG KVG'!D:D,B87,'Grundlage Swiss DRG KVG'!H:H)&gt;0,SUMIF('Grundlage Swiss DRG KVG'!D:D,B87,'Grundlage Swiss DRG KVG'!H:H),)</f>
        <v>7530869.0308502</v>
      </c>
      <c r="H87" s="112">
        <f>IF(SUMIF('Grundlage Swiss DRG KVG'!D:D,B87,'Grundlage Swiss DRG KVG'!I:I)&gt;0,SUMIF('Grundlage Swiss DRG KVG'!D:D,B87,'Grundlage Swiss DRG KVG'!I:I),"")</f>
        <v>497.17860000000002</v>
      </c>
      <c r="I87" s="112">
        <f>IF(SUMIF('Grundlage Swiss DRG KVG'!D:D,B87,'Grundlage Swiss DRG KVG'!J:J)&gt;0,SUMIF('Grundlage Swiss DRG KVG'!D:D,B87,'Grundlage Swiss DRG KVG'!J:J),"")</f>
        <v>139</v>
      </c>
      <c r="J87" s="130">
        <f>IF(SUMIF('Grundlage Swiss DRG ohne Anlage'!D:D,B87,'Grundlage Swiss DRG ohne Anlage'!J:J)&gt;0,SUMIF('Grundlage Swiss DRG ohne Anlage'!D:D,B87,'Grundlage Swiss DRG ohne Anlage'!J:J),"")</f>
        <v>9491.8864370575993</v>
      </c>
      <c r="K87" s="130">
        <f>IF(SUMIF('Grundlage Swiss DRG KVG'!D:D,B87,'Grundlage Swiss DRG KVG'!K:K)&gt;0,SUMIF('Grundlage Swiss DRG KVG'!D:D,B87,'Grundlage Swiss DRG KVG'!K:K),"")</f>
        <v>15396.304668224</v>
      </c>
      <c r="L87" s="130">
        <f>IF(SUMIF('Grundlage Swiss DRG KVG'!D:D,B87,'Grundlage Swiss DRG KVG'!L:L)&gt;0,SUMIF('Grundlage Swiss DRG KVG'!D:D,B87,'Grundlage Swiss DRG KVG'!L:L),"")</f>
        <v>15147.210742478001</v>
      </c>
      <c r="M87" s="62">
        <f t="shared" si="10"/>
        <v>497.17860000000002</v>
      </c>
      <c r="N87" s="61">
        <f t="shared" si="11"/>
        <v>497.17860000000002</v>
      </c>
      <c r="O87" s="61">
        <f t="shared" si="12"/>
        <v>497.17860000000002</v>
      </c>
      <c r="P87" s="40"/>
      <c r="Q87" s="40"/>
      <c r="R87" s="40"/>
      <c r="Y87" s="124">
        <f t="shared" si="13"/>
        <v>15147.210742478001</v>
      </c>
      <c r="Z87" s="23" t="str">
        <f t="shared" si="14"/>
        <v>-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ref="M88:M109" si="15">H88</f>
        <v>7638.3819999999996</v>
      </c>
      <c r="N88" s="61">
        <f t="shared" ref="N88:N109" si="16">IF(F88&gt;0,H88,"-")</f>
        <v>7638.3819999999996</v>
      </c>
      <c r="O88" s="61">
        <f t="shared" ref="O88:O109" si="17">IF(G88&gt;0,H88,"-")</f>
        <v>7638.3819999999996</v>
      </c>
      <c r="P88" s="40"/>
      <c r="Q88" s="40"/>
      <c r="R88" s="40"/>
      <c r="Y88" s="124">
        <f t="shared" ref="Y88:Y109" si="18">L88</f>
        <v>10607.453687584</v>
      </c>
      <c r="Z88" s="23" t="str">
        <f t="shared" ref="Z88:Z109" si="19">IF(L88&gt;0,IF(K88&gt;L88,"-",IF(K88=L88,"gleich","Kontrolle")),"")</f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15"/>
        <v/>
      </c>
      <c r="N89" s="61" t="str">
        <f t="shared" si="16"/>
        <v>-</v>
      </c>
      <c r="O89" s="61" t="str">
        <f t="shared" si="17"/>
        <v>-</v>
      </c>
      <c r="P89" s="40"/>
      <c r="Q89" s="40"/>
      <c r="R89" s="40"/>
      <c r="Y89" s="124" t="str">
        <f t="shared" si="18"/>
        <v/>
      </c>
      <c r="Z89" s="23" t="str">
        <f t="shared" si="19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15"/>
        <v>836.09839999999997</v>
      </c>
      <c r="N90" s="61" t="str">
        <f t="shared" si="16"/>
        <v>-</v>
      </c>
      <c r="O90" s="61">
        <f t="shared" si="17"/>
        <v>836.09839999999997</v>
      </c>
      <c r="P90" s="40"/>
      <c r="Q90" s="40"/>
      <c r="R90" s="40"/>
      <c r="Y90" s="124">
        <f t="shared" si="18"/>
        <v>11724.700494090001</v>
      </c>
      <c r="Z90" s="23" t="str">
        <f t="shared" si="19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15"/>
        <v/>
      </c>
      <c r="N91" s="61" t="str">
        <f t="shared" si="16"/>
        <v>-</v>
      </c>
      <c r="O91" s="61" t="str">
        <f t="shared" si="17"/>
        <v>-</v>
      </c>
      <c r="P91" s="40"/>
      <c r="Q91" s="40"/>
      <c r="R91" s="40"/>
      <c r="Y91" s="124" t="str">
        <f t="shared" si="18"/>
        <v/>
      </c>
      <c r="Z91" s="23" t="str">
        <f t="shared" si="19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15"/>
        <v>51949</v>
      </c>
      <c r="N92" s="61">
        <f t="shared" si="16"/>
        <v>51949</v>
      </c>
      <c r="O92" s="61">
        <f t="shared" si="17"/>
        <v>51949</v>
      </c>
      <c r="P92" s="40"/>
      <c r="Q92" s="40"/>
      <c r="R92" s="40"/>
      <c r="Y92" s="124">
        <f t="shared" si="18"/>
        <v>10960.883657517001</v>
      </c>
      <c r="Z92" s="23" t="str">
        <f t="shared" si="19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15"/>
        <v/>
      </c>
      <c r="N93" s="61" t="str">
        <f t="shared" si="16"/>
        <v>-</v>
      </c>
      <c r="O93" s="61" t="str">
        <f t="shared" si="17"/>
        <v>-</v>
      </c>
      <c r="P93" s="40"/>
      <c r="Q93" s="40"/>
      <c r="R93" s="40"/>
      <c r="Y93" s="124" t="str">
        <f t="shared" si="18"/>
        <v/>
      </c>
      <c r="Z93" s="23" t="str">
        <f t="shared" si="19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15"/>
        <v>4168.0730000000003</v>
      </c>
      <c r="N94" s="61">
        <f t="shared" si="16"/>
        <v>4168.0730000000003</v>
      </c>
      <c r="O94" s="61">
        <f t="shared" si="17"/>
        <v>4168.0730000000003</v>
      </c>
      <c r="P94" s="40"/>
      <c r="Q94" s="40"/>
      <c r="R94" s="40"/>
      <c r="Y94" s="124">
        <f t="shared" si="18"/>
        <v>10195.711900769</v>
      </c>
      <c r="Z94" s="23" t="str">
        <f t="shared" si="19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15"/>
        <v/>
      </c>
      <c r="N95" s="61" t="str">
        <f t="shared" si="16"/>
        <v>-</v>
      </c>
      <c r="O95" s="61" t="str">
        <f t="shared" si="17"/>
        <v>-</v>
      </c>
      <c r="P95" s="40"/>
      <c r="Q95" s="40"/>
      <c r="R95" s="40"/>
      <c r="Y95" s="124" t="str">
        <f t="shared" si="18"/>
        <v/>
      </c>
      <c r="Z95" s="23" t="str">
        <f t="shared" si="19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15"/>
        <v/>
      </c>
      <c r="N96" s="61" t="str">
        <f t="shared" si="16"/>
        <v>-</v>
      </c>
      <c r="O96" s="61" t="str">
        <f t="shared" si="17"/>
        <v>-</v>
      </c>
      <c r="P96" s="40"/>
      <c r="Q96" s="40"/>
      <c r="R96" s="40"/>
      <c r="Y96" s="124" t="str">
        <f t="shared" si="18"/>
        <v/>
      </c>
      <c r="Z96" s="23" t="str">
        <f t="shared" si="19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15"/>
        <v>13595.97</v>
      </c>
      <c r="N97" s="61">
        <f t="shared" si="16"/>
        <v>13595.97</v>
      </c>
      <c r="O97" s="61" t="str">
        <f t="shared" si="17"/>
        <v>-</v>
      </c>
      <c r="P97" s="40"/>
      <c r="Q97" s="40"/>
      <c r="R97" s="40"/>
      <c r="Y97" s="124" t="str">
        <f t="shared" si="18"/>
        <v/>
      </c>
      <c r="Z97" s="23" t="str">
        <f t="shared" si="19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15"/>
        <v/>
      </c>
      <c r="N98" s="61" t="str">
        <f t="shared" si="16"/>
        <v>-</v>
      </c>
      <c r="O98" s="61" t="str">
        <f t="shared" si="17"/>
        <v>-</v>
      </c>
      <c r="P98" s="40"/>
      <c r="Q98" s="40"/>
      <c r="R98" s="40"/>
      <c r="Y98" s="124" t="str">
        <f t="shared" si="18"/>
        <v/>
      </c>
      <c r="Z98" s="23" t="str">
        <f t="shared" si="19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15"/>
        <v/>
      </c>
      <c r="N99" s="61" t="str">
        <f t="shared" si="16"/>
        <v>-</v>
      </c>
      <c r="O99" s="61" t="str">
        <f t="shared" si="17"/>
        <v>-</v>
      </c>
      <c r="P99" s="40"/>
      <c r="Q99" s="40"/>
      <c r="R99" s="40"/>
      <c r="Y99" s="124" t="str">
        <f t="shared" si="18"/>
        <v/>
      </c>
      <c r="Z99" s="23" t="str">
        <f t="shared" si="19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15"/>
        <v/>
      </c>
      <c r="N100" s="61" t="str">
        <f t="shared" si="16"/>
        <v>-</v>
      </c>
      <c r="O100" s="61" t="str">
        <f t="shared" si="17"/>
        <v>-</v>
      </c>
      <c r="P100" s="40"/>
      <c r="Q100" s="40"/>
      <c r="R100" s="40"/>
      <c r="Y100" s="124" t="str">
        <f t="shared" si="18"/>
        <v/>
      </c>
      <c r="Z100" s="23" t="str">
        <f t="shared" si="19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15"/>
        <v/>
      </c>
      <c r="N101" s="61" t="str">
        <f t="shared" si="16"/>
        <v>-</v>
      </c>
      <c r="O101" s="61" t="str">
        <f t="shared" si="17"/>
        <v>-</v>
      </c>
      <c r="P101" s="40"/>
      <c r="Q101" s="40"/>
      <c r="R101" s="40"/>
      <c r="Y101" s="124" t="str">
        <f t="shared" si="18"/>
        <v/>
      </c>
      <c r="Z101" s="23" t="str">
        <f t="shared" si="19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15"/>
        <v/>
      </c>
      <c r="N102" s="61" t="str">
        <f t="shared" si="16"/>
        <v>-</v>
      </c>
      <c r="O102" s="61" t="str">
        <f t="shared" si="17"/>
        <v>-</v>
      </c>
      <c r="P102" s="40"/>
      <c r="Q102" s="40"/>
      <c r="R102" s="40"/>
      <c r="Y102" s="124" t="str">
        <f t="shared" si="18"/>
        <v/>
      </c>
      <c r="Z102" s="23" t="str">
        <f t="shared" si="19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15"/>
        <v/>
      </c>
      <c r="N103" s="61" t="str">
        <f t="shared" si="16"/>
        <v>-</v>
      </c>
      <c r="O103" s="61" t="str">
        <f t="shared" si="17"/>
        <v>-</v>
      </c>
      <c r="P103" s="40"/>
      <c r="Q103" s="40"/>
      <c r="R103" s="40"/>
      <c r="Y103" s="124" t="str">
        <f t="shared" si="18"/>
        <v/>
      </c>
      <c r="Z103" s="23" t="str">
        <f t="shared" si="19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15"/>
        <v>5410.6425799999997</v>
      </c>
      <c r="N104" s="61" t="str">
        <f t="shared" si="16"/>
        <v>-</v>
      </c>
      <c r="O104" s="61">
        <f t="shared" si="17"/>
        <v>5410.6425799999997</v>
      </c>
      <c r="P104" s="40"/>
      <c r="Q104" s="40"/>
      <c r="R104" s="40"/>
      <c r="Y104" s="124">
        <f t="shared" si="18"/>
        <v>10006.718532925001</v>
      </c>
      <c r="Z104" s="23" t="str">
        <f t="shared" si="19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15"/>
        <v/>
      </c>
      <c r="N105" s="61" t="str">
        <f t="shared" si="16"/>
        <v>-</v>
      </c>
      <c r="O105" s="61" t="str">
        <f t="shared" si="17"/>
        <v>-</v>
      </c>
      <c r="P105" s="40"/>
      <c r="Q105" s="40"/>
      <c r="R105" s="40"/>
      <c r="Y105" s="124" t="str">
        <f t="shared" si="18"/>
        <v/>
      </c>
      <c r="Z105" s="23" t="str">
        <f t="shared" si="19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15"/>
        <v/>
      </c>
      <c r="N106" s="61" t="str">
        <f t="shared" si="16"/>
        <v>-</v>
      </c>
      <c r="O106" s="61" t="str">
        <f t="shared" si="17"/>
        <v>-</v>
      </c>
      <c r="P106" s="40"/>
      <c r="Q106" s="40"/>
      <c r="R106" s="40"/>
      <c r="Y106" s="124" t="str">
        <f t="shared" si="18"/>
        <v/>
      </c>
      <c r="Z106" s="23" t="str">
        <f t="shared" si="19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15"/>
        <v/>
      </c>
      <c r="N107" s="61" t="str">
        <f t="shared" si="16"/>
        <v>-</v>
      </c>
      <c r="O107" s="61" t="str">
        <f t="shared" si="17"/>
        <v>-</v>
      </c>
      <c r="P107" s="40"/>
      <c r="Q107" s="40"/>
      <c r="R107" s="40"/>
      <c r="Y107" s="124" t="str">
        <f t="shared" si="18"/>
        <v/>
      </c>
      <c r="Z107" s="23" t="str">
        <f t="shared" si="19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15"/>
        <v/>
      </c>
      <c r="N108" s="61" t="str">
        <f t="shared" si="16"/>
        <v>-</v>
      </c>
      <c r="O108" s="61" t="str">
        <f t="shared" si="17"/>
        <v>-</v>
      </c>
      <c r="P108" s="40"/>
      <c r="Q108" s="40"/>
      <c r="R108" s="40"/>
      <c r="Y108" s="124" t="str">
        <f t="shared" si="18"/>
        <v/>
      </c>
      <c r="Z108" s="23" t="str">
        <f t="shared" si="19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15"/>
        <v/>
      </c>
      <c r="N109" s="61" t="str">
        <f t="shared" si="16"/>
        <v>-</v>
      </c>
      <c r="O109" s="61" t="str">
        <f t="shared" si="17"/>
        <v>-</v>
      </c>
      <c r="P109" s="40"/>
      <c r="Q109" s="40"/>
      <c r="R109" s="40"/>
      <c r="Y109" s="124" t="str">
        <f t="shared" si="18"/>
        <v/>
      </c>
      <c r="Z109" s="23" t="str">
        <f t="shared" si="19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7908387326.267889</v>
      </c>
      <c r="G110" s="43">
        <f>SUM(G11:G109)</f>
        <v>7999623849.7228909</v>
      </c>
      <c r="H110" s="43">
        <f>SUM(H11:H109)</f>
        <v>847391.21097999695</v>
      </c>
      <c r="I110" s="43">
        <f>SUM(I11:I109)</f>
        <v>798604</v>
      </c>
      <c r="J110" s="63">
        <f>E110/M110</f>
        <v>10104.993853485235</v>
      </c>
      <c r="K110" s="63">
        <f>F110/N110</f>
        <v>10853.213719961512</v>
      </c>
      <c r="L110" s="63">
        <f>G110/O110</f>
        <v>10564.907716363852</v>
      </c>
      <c r="M110" s="62">
        <f>SUM(M11:M109)</f>
        <v>847391.21097999695</v>
      </c>
      <c r="N110" s="61">
        <f>SUM(N11:N109)</f>
        <v>728667.79649999691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847391.21097999695</v>
      </c>
      <c r="K113" s="47">
        <f>N110</f>
        <v>728667.79649999691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hidden="1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hidden="1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9874.5309214509907</v>
      </c>
      <c r="K116" s="50">
        <f>SUM(K11:K109)/K112</f>
        <v>11026.376448508125</v>
      </c>
      <c r="L116" s="50">
        <f>SUM(L11:L109)/L112</f>
        <v>10772.439134570057</v>
      </c>
      <c r="M116" s="62">
        <f>K116-'Grundlage Swiss DRG KVG'!K107</f>
        <v>11026.376448508125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hidden="1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hidden="1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10104.993853485235</v>
      </c>
      <c r="K120" s="64">
        <f>K110</f>
        <v>10853.213719961512</v>
      </c>
      <c r="L120" s="64">
        <f>L110</f>
        <v>10564.907716363852</v>
      </c>
      <c r="M120" s="62">
        <f>K120-'Grundlage Swiss DRG KVG'!K112</f>
        <v>10853.213719961512</v>
      </c>
      <c r="N120" s="62">
        <f>L120-'Grundlage Swiss DRG KVG'!L112</f>
        <v>10564.907716363852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F125" s="28"/>
      <c r="G125" s="28"/>
      <c r="M125" s="23"/>
    </row>
    <row r="126" spans="1:18" x14ac:dyDescent="0.2">
      <c r="F126" s="28"/>
      <c r="G126" s="28"/>
      <c r="M126" s="23"/>
    </row>
    <row r="127" spans="1:18" x14ac:dyDescent="0.2"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5.816406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hidden="1" customWidth="1"/>
    <col min="6" max="7" width="11.81640625" style="23" hidden="1" customWidth="1"/>
    <col min="8" max="8" width="9.453125" style="28" hidden="1" customWidth="1"/>
    <col min="9" max="9" width="10.453125" style="28" hidden="1" customWidth="1"/>
    <col min="10" max="10" width="11.453125" style="28" hidden="1" customWidth="1"/>
    <col min="11" max="11" width="14.453125" style="28" hidden="1" customWidth="1"/>
    <col min="12" max="12" width="12.26953125" style="28" hidden="1" customWidth="1"/>
    <col min="13" max="13" width="12.453125" style="28" hidden="1" customWidth="1"/>
    <col min="14" max="14" width="15.81640625" style="28" hidden="1" customWidth="1"/>
    <col min="15" max="15" width="14" style="28" hidden="1" customWidth="1"/>
    <col min="16" max="16" width="11.26953125" style="23" hidden="1" customWidth="1"/>
    <col min="17" max="18" width="0" style="23" hidden="1" customWidth="1"/>
    <col min="19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25.5" customHeight="1" x14ac:dyDescent="0.3">
      <c r="A6" s="339" t="s">
        <v>692</v>
      </c>
      <c r="B6" s="340"/>
      <c r="C6" s="340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/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hidden="1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20.25" customHeight="1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 t="shared" ref="N11:N74" si="0">IF(F11&gt;0,H11,"-")</f>
        <v>497.17860000000002</v>
      </c>
      <c r="O11" s="61">
        <f t="shared" ref="O11:O74" si="1">IF(G11&gt;0,H11,"-")</f>
        <v>497.17860000000002</v>
      </c>
      <c r="P11" s="40"/>
      <c r="Q11" s="40"/>
      <c r="R11" s="40"/>
      <c r="Y11" s="124">
        <f t="shared" ref="Y11:Y74" si="2">L11</f>
        <v>15147.210742478001</v>
      </c>
      <c r="Z11" s="23" t="str">
        <f t="shared" ref="Z11:Z74" si="3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4">H12</f>
        <v/>
      </c>
      <c r="N12" s="61" t="str">
        <f t="shared" si="0"/>
        <v>-</v>
      </c>
      <c r="O12" s="61" t="str">
        <f t="shared" si="1"/>
        <v>-</v>
      </c>
      <c r="P12" s="40"/>
      <c r="Q12" s="40"/>
      <c r="R12" s="40"/>
      <c r="Y12" s="124" t="str">
        <f t="shared" si="2"/>
        <v/>
      </c>
      <c r="Z12" s="23" t="str">
        <f t="shared" si="3"/>
        <v>gleich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4"/>
        <v/>
      </c>
      <c r="N13" s="61" t="str">
        <f t="shared" si="0"/>
        <v>-</v>
      </c>
      <c r="O13" s="61" t="str">
        <f t="shared" si="1"/>
        <v>-</v>
      </c>
      <c r="P13" s="40"/>
      <c r="Q13" s="40"/>
      <c r="R13" s="40"/>
      <c r="Y13" s="124" t="str">
        <f t="shared" si="2"/>
        <v/>
      </c>
      <c r="Z13" s="23" t="str">
        <f t="shared" si="3"/>
        <v>gleich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4"/>
        <v/>
      </c>
      <c r="N14" s="61" t="str">
        <f t="shared" si="0"/>
        <v>-</v>
      </c>
      <c r="O14" s="61" t="str">
        <f t="shared" si="1"/>
        <v>-</v>
      </c>
      <c r="P14" s="40"/>
      <c r="Q14" s="40"/>
      <c r="R14" s="40"/>
      <c r="Y14" s="124" t="str">
        <f t="shared" si="2"/>
        <v/>
      </c>
      <c r="Z14" s="23" t="str">
        <f t="shared" si="3"/>
        <v>gleich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4"/>
        <v>466.45</v>
      </c>
      <c r="N15" s="61">
        <f t="shared" si="0"/>
        <v>466.45</v>
      </c>
      <c r="O15" s="61">
        <f t="shared" si="1"/>
        <v>466.45</v>
      </c>
      <c r="P15" s="40"/>
      <c r="Q15" s="40"/>
      <c r="R15" s="40"/>
      <c r="Y15" s="124">
        <f t="shared" si="2"/>
        <v>9716.0258596577005</v>
      </c>
      <c r="Z15" s="23" t="str">
        <f t="shared" si="3"/>
        <v>gleich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4"/>
        <v/>
      </c>
      <c r="N16" s="61" t="str">
        <f t="shared" si="0"/>
        <v>-</v>
      </c>
      <c r="O16" s="61" t="str">
        <f t="shared" si="1"/>
        <v>-</v>
      </c>
      <c r="P16" s="40"/>
      <c r="Q16" s="40"/>
      <c r="R16" s="40"/>
      <c r="Y16" s="124" t="str">
        <f t="shared" si="2"/>
        <v/>
      </c>
      <c r="Z16" s="23" t="str">
        <f t="shared" si="3"/>
        <v>gleich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4"/>
        <v>3139.0895</v>
      </c>
      <c r="N17" s="61">
        <f t="shared" si="0"/>
        <v>3139.0895</v>
      </c>
      <c r="O17" s="61">
        <f t="shared" si="1"/>
        <v>3139.0895</v>
      </c>
      <c r="P17" s="40"/>
      <c r="Q17" s="40"/>
      <c r="R17" s="40"/>
      <c r="Y17" s="124">
        <f t="shared" si="2"/>
        <v>10574.893931457</v>
      </c>
      <c r="Z17" s="23" t="str">
        <f t="shared" si="3"/>
        <v>gleich</v>
      </c>
    </row>
    <row r="18" spans="1:26" x14ac:dyDescent="0.2">
      <c r="A18" s="20" t="s">
        <v>101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Anlage'!I:I)&gt;0,SUMIF('Grundlage Swiss DRG ohne Anlage'!D:D,B18,'Grundlage Swiss DRG ohne Anlage'!I:I),"")</f>
        <v>550472051.26856005</v>
      </c>
      <c r="F18" s="112">
        <f>IF(SUMIF('Grundlage Swiss DRG KVG'!D:D,B18,'Grundlage Swiss DRG KVG'!G:G)&gt;0,SUMIF('Grundlage Swiss DRG KVG'!D:D,B18,'Grundlage Swiss DRG KVG'!G:G),)</f>
        <v>68327672.084380001</v>
      </c>
      <c r="G18" s="112">
        <f>IF(SUMIF('Grundlage Swiss DRG KVG'!D:D,B18,'Grundlage Swiss DRG KVG'!H:H)&gt;0,SUMIF('Grundlage Swiss DRG KVG'!D:D,B18,'Grundlage Swiss DRG KVG'!H:H),)</f>
        <v>65411564.084380001</v>
      </c>
      <c r="H18" s="112">
        <f>IF(SUMIF('Grundlage Swiss DRG KVG'!D:D,B18,'Grundlage Swiss DRG KVG'!I:I)&gt;0,SUMIF('Grundlage Swiss DRG KVG'!D:D,B18,'Grundlage Swiss DRG KVG'!I:I),"")</f>
        <v>6936.8130000000001</v>
      </c>
      <c r="I18" s="112">
        <f>IF(SUMIF('Grundlage Swiss DRG KVG'!D:D,B18,'Grundlage Swiss DRG KVG'!J:J)&gt;0,SUMIF('Grundlage Swiss DRG KVG'!D:D,B18,'Grundlage Swiss DRG KVG'!J:J),"")</f>
        <v>7615</v>
      </c>
      <c r="J18" s="130">
        <f>IF(SUMIF('Grundlage Swiss DRG ohne Anlage'!D:D,B18,'Grundlage Swiss DRG ohne Anlage'!J:J)&gt;0,SUMIF('Grundlage Swiss DRG ohne Anlage'!D:D,B18,'Grundlage Swiss DRG ohne Anlage'!J:J),"")</f>
        <v>9993.8129849799006</v>
      </c>
      <c r="K18" s="130">
        <f>IF(SUMIF('Grundlage Swiss DRG KVG'!D:D,B18,'Grundlage Swiss DRG KVG'!K:K)&gt;0,SUMIF('Grundlage Swiss DRG KVG'!D:D,B18,'Grundlage Swiss DRG KVG'!K:K),"")</f>
        <v>9850.0092310950004</v>
      </c>
      <c r="L18" s="130">
        <f>IF(SUMIF('Grundlage Swiss DRG KVG'!D:D,B18,'Grundlage Swiss DRG KVG'!L:L)&gt;0,SUMIF('Grundlage Swiss DRG KVG'!D:D,B18,'Grundlage Swiss DRG KVG'!L:L),"")</f>
        <v>9429.6277100708994</v>
      </c>
      <c r="M18" s="62">
        <f t="shared" si="4"/>
        <v>6936.8130000000001</v>
      </c>
      <c r="N18" s="61">
        <f t="shared" si="0"/>
        <v>6936.8130000000001</v>
      </c>
      <c r="O18" s="61">
        <f t="shared" si="1"/>
        <v>6936.8130000000001</v>
      </c>
      <c r="P18" s="40"/>
      <c r="Q18" s="40"/>
      <c r="R18" s="40"/>
      <c r="Y18" s="124">
        <f t="shared" si="2"/>
        <v>9429.6277100708994</v>
      </c>
      <c r="Z18" s="23" t="str">
        <f t="shared" si="3"/>
        <v>-</v>
      </c>
    </row>
    <row r="19" spans="1:26" x14ac:dyDescent="0.2">
      <c r="A19" s="20" t="s">
        <v>202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62">
        <f t="shared" si="4"/>
        <v>6896</v>
      </c>
      <c r="N19" s="61" t="str">
        <f t="shared" si="0"/>
        <v>-</v>
      </c>
      <c r="O19" s="61">
        <f t="shared" si="1"/>
        <v>6896</v>
      </c>
      <c r="P19" s="40"/>
      <c r="Q19" s="40"/>
      <c r="R19" s="40"/>
      <c r="Y19" s="124">
        <f t="shared" si="2"/>
        <v>10030.755328477</v>
      </c>
      <c r="Z19" s="23" t="str">
        <f t="shared" si="3"/>
        <v>-</v>
      </c>
    </row>
    <row r="20" spans="1:26" x14ac:dyDescent="0.2">
      <c r="A20" s="20" t="s">
        <v>239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62">
        <f t="shared" si="4"/>
        <v>16253.61</v>
      </c>
      <c r="N20" s="61">
        <f t="shared" si="0"/>
        <v>16253.61</v>
      </c>
      <c r="O20" s="61">
        <f t="shared" si="1"/>
        <v>16253.61</v>
      </c>
      <c r="P20" s="40"/>
      <c r="Q20" s="40"/>
      <c r="R20" s="40"/>
      <c r="Y20" s="124">
        <f t="shared" si="2"/>
        <v>10463.578476678</v>
      </c>
      <c r="Z20" s="23" t="str">
        <f t="shared" si="3"/>
        <v>-</v>
      </c>
    </row>
    <row r="21" spans="1:26" x14ac:dyDescent="0.2">
      <c r="A21" s="20" t="s">
        <v>253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62">
        <f t="shared" si="4"/>
        <v>5053.3521000000001</v>
      </c>
      <c r="N21" s="61">
        <f t="shared" si="0"/>
        <v>5053.3521000000001</v>
      </c>
      <c r="O21" s="61" t="str">
        <f t="shared" si="1"/>
        <v>-</v>
      </c>
      <c r="P21" s="40"/>
      <c r="Q21" s="40"/>
      <c r="R21" s="40"/>
      <c r="Y21" s="124" t="str">
        <f t="shared" si="2"/>
        <v/>
      </c>
      <c r="Z21" s="23" t="str">
        <f t="shared" si="3"/>
        <v>Kontrolle</v>
      </c>
    </row>
    <row r="22" spans="1:26" x14ac:dyDescent="0.2">
      <c r="A22" s="20" t="s">
        <v>265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62">
        <f t="shared" si="4"/>
        <v>10236</v>
      </c>
      <c r="N22" s="61">
        <f t="shared" si="0"/>
        <v>10236</v>
      </c>
      <c r="O22" s="61">
        <f t="shared" si="1"/>
        <v>10236</v>
      </c>
      <c r="P22" s="40"/>
      <c r="Q22" s="40"/>
      <c r="R22" s="40"/>
      <c r="Y22" s="124">
        <f t="shared" si="2"/>
        <v>10164.433970991</v>
      </c>
      <c r="Z22" s="23" t="str">
        <f t="shared" si="3"/>
        <v>gleich</v>
      </c>
    </row>
    <row r="23" spans="1:26" x14ac:dyDescent="0.2">
      <c r="A23" s="20" t="s">
        <v>53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62">
        <f t="shared" si="4"/>
        <v>7146.1046999999999</v>
      </c>
      <c r="N23" s="61">
        <f t="shared" si="0"/>
        <v>7146.1046999999999</v>
      </c>
      <c r="O23" s="61">
        <f t="shared" si="1"/>
        <v>7146.1046999999999</v>
      </c>
      <c r="P23" s="40"/>
      <c r="Q23" s="40"/>
      <c r="R23" s="40"/>
      <c r="Y23" s="124">
        <f t="shared" si="2"/>
        <v>9616.6662556734009</v>
      </c>
      <c r="Z23" s="23" t="str">
        <f t="shared" si="3"/>
        <v>-</v>
      </c>
    </row>
    <row r="24" spans="1:26" x14ac:dyDescent="0.2">
      <c r="A24" s="20" t="s">
        <v>275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62">
        <f t="shared" si="4"/>
        <v>8629.4</v>
      </c>
      <c r="N24" s="61">
        <f t="shared" si="0"/>
        <v>8629.4</v>
      </c>
      <c r="O24" s="61">
        <f t="shared" si="1"/>
        <v>8629.4</v>
      </c>
      <c r="P24" s="40"/>
      <c r="Q24" s="40"/>
      <c r="R24" s="40"/>
      <c r="Y24" s="124">
        <f t="shared" si="2"/>
        <v>9576.2645364701002</v>
      </c>
      <c r="Z24" s="23" t="str">
        <f t="shared" si="3"/>
        <v>-</v>
      </c>
    </row>
    <row r="25" spans="1:26" x14ac:dyDescent="0.2">
      <c r="A25" s="20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Anlage'!I:I)&gt;0,SUMIF('Grundlage Swiss DRG ohne Anlage'!D:D,B25,'Grundlage Swiss DRG ohne Anlage'!I:I),"")</f>
        <v>41596183.220751002</v>
      </c>
      <c r="F25" s="112">
        <f>IF(SUMIF('Grundlage Swiss DRG KVG'!D:D,B25,'Grundlage Swiss DRG KVG'!G:G)&gt;0,SUMIF('Grundlage Swiss DRG KVG'!D:D,B25,'Grundlage Swiss DRG KVG'!G:G),)</f>
        <v>45901936.220751002</v>
      </c>
      <c r="G25" s="112">
        <f>IF(SUMIF('Grundlage Swiss DRG KVG'!D:D,B25,'Grundlage Swiss DRG KVG'!H:H)&gt;0,SUMIF('Grundlage Swiss DRG KVG'!D:D,B25,'Grundlage Swiss DRG KVG'!H:H),)</f>
        <v>45430950.316211</v>
      </c>
      <c r="H25" s="112">
        <f>IF(SUMIF('Grundlage Swiss DRG KVG'!D:D,B25,'Grundlage Swiss DRG KVG'!I:I)&gt;0,SUMIF('Grundlage Swiss DRG KVG'!D:D,B25,'Grundlage Swiss DRG KVG'!I:I),"")</f>
        <v>4324</v>
      </c>
      <c r="I25" s="112">
        <f>IF(SUMIF('Grundlage Swiss DRG KVG'!D:D,B25,'Grundlage Swiss DRG KVG'!J:J)&gt;0,SUMIF('Grundlage Swiss DRG KVG'!D:D,B25,'Grundlage Swiss DRG KVG'!J:J),"")</f>
        <v>5231</v>
      </c>
      <c r="J25" s="130">
        <f>IF(SUMIF('Grundlage Swiss DRG ohne Anlage'!D:D,B25,'Grundlage Swiss DRG ohne Anlage'!J:J)&gt;0,SUMIF('Grundlage Swiss DRG ohne Anlage'!D:D,B25,'Grundlage Swiss DRG ohne Anlage'!J:J),"")</f>
        <v>9619.8388577129008</v>
      </c>
      <c r="K25" s="130">
        <f>IF(SUMIF('Grundlage Swiss DRG KVG'!D:D,B25,'Grundlage Swiss DRG KVG'!K:K)&gt;0,SUMIF('Grundlage Swiss DRG KVG'!D:D,B25,'Grundlage Swiss DRG KVG'!K:K),"")</f>
        <v>10615.618922468</v>
      </c>
      <c r="L25" s="130">
        <f>IF(SUMIF('Grundlage Swiss DRG KVG'!D:D,B25,'Grundlage Swiss DRG KVG'!L:L)&gt;0,SUMIF('Grundlage Swiss DRG KVG'!D:D,B25,'Grundlage Swiss DRG KVG'!L:L),"")</f>
        <v>10506.695262769001</v>
      </c>
      <c r="M25" s="62">
        <f t="shared" si="4"/>
        <v>4324</v>
      </c>
      <c r="N25" s="61">
        <f t="shared" si="0"/>
        <v>4324</v>
      </c>
      <c r="O25" s="61">
        <f t="shared" si="1"/>
        <v>4324</v>
      </c>
      <c r="P25" s="40"/>
      <c r="Q25" s="40"/>
      <c r="R25" s="40"/>
      <c r="Y25" s="124">
        <f t="shared" si="2"/>
        <v>10506.695262769001</v>
      </c>
      <c r="Z25" s="23" t="str">
        <f t="shared" si="3"/>
        <v>-</v>
      </c>
    </row>
    <row r="26" spans="1:26" x14ac:dyDescent="0.2">
      <c r="A26" s="20" t="s">
        <v>122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62">
        <f t="shared" si="4"/>
        <v>5855.4243999999999</v>
      </c>
      <c r="N26" s="61">
        <f t="shared" si="0"/>
        <v>5855.4243999999999</v>
      </c>
      <c r="O26" s="61">
        <f t="shared" si="1"/>
        <v>5855.4243999999999</v>
      </c>
      <c r="P26" s="40"/>
      <c r="Q26" s="40"/>
      <c r="R26" s="40"/>
      <c r="Y26" s="124">
        <f t="shared" si="2"/>
        <v>10299.238880894</v>
      </c>
      <c r="Z26" s="23" t="str">
        <f t="shared" si="3"/>
        <v>-</v>
      </c>
    </row>
    <row r="27" spans="1:26" x14ac:dyDescent="0.2">
      <c r="A27" s="20" t="s">
        <v>108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62">
        <f t="shared" si="4"/>
        <v>16379.8</v>
      </c>
      <c r="N27" s="61">
        <f t="shared" si="0"/>
        <v>16379.8</v>
      </c>
      <c r="O27" s="61">
        <f t="shared" si="1"/>
        <v>16379.8</v>
      </c>
      <c r="P27" s="40"/>
      <c r="Q27" s="40"/>
      <c r="R27" s="40"/>
      <c r="Y27" s="124">
        <f t="shared" si="2"/>
        <v>10254.643421279001</v>
      </c>
      <c r="Z27" s="23" t="str">
        <f t="shared" si="3"/>
        <v>-</v>
      </c>
    </row>
    <row r="28" spans="1:26" x14ac:dyDescent="0.2">
      <c r="A28" s="20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Anlage'!I:I)&gt;0,SUMIF('Grundlage Swiss DRG ohne Anlage'!D:D,B28,'Grundlage Swiss DRG ohne Anlage'!I:I),"")</f>
        <v>5319509.2593804002</v>
      </c>
      <c r="F28" s="112">
        <f>IF(SUMIF('Grundlage Swiss DRG KVG'!D:D,B28,'Grundlage Swiss DRG KVG'!G:G)&gt;0,SUMIF('Grundlage Swiss DRG KVG'!D:D,B28,'Grundlage Swiss DRG KVG'!G:G),)</f>
        <v>39544389.652484</v>
      </c>
      <c r="G28" s="112">
        <f>IF(SUMIF('Grundlage Swiss DRG KVG'!D:D,B28,'Grundlage Swiss DRG KVG'!H:H)&gt;0,SUMIF('Grundlage Swiss DRG KVG'!D:D,B28,'Grundlage Swiss DRG KVG'!H:H),)</f>
        <v>39130745.462484002</v>
      </c>
      <c r="H28" s="112">
        <f>IF(SUMIF('Grundlage Swiss DRG KVG'!D:D,B28,'Grundlage Swiss DRG KVG'!I:I)&gt;0,SUMIF('Grundlage Swiss DRG KVG'!D:D,B28,'Grundlage Swiss DRG KVG'!I:I),"")</f>
        <v>3763.9367999999999</v>
      </c>
      <c r="I28" s="112">
        <f>IF(SUMIF('Grundlage Swiss DRG KVG'!D:D,B28,'Grundlage Swiss DRG KVG'!J:J)&gt;0,SUMIF('Grundlage Swiss DRG KVG'!D:D,B28,'Grundlage Swiss DRG KVG'!J:J),"")</f>
        <v>4464</v>
      </c>
      <c r="J28" s="130">
        <f>IF(SUMIF('Grundlage Swiss DRG ohne Anlage'!D:D,B28,'Grundlage Swiss DRG ohne Anlage'!J:J)&gt;0,SUMIF('Grundlage Swiss DRG ohne Anlage'!D:D,B28,'Grundlage Swiss DRG ohne Anlage'!J:J),"")</f>
        <v>8854.2408558718998</v>
      </c>
      <c r="K28" s="130">
        <f>IF(SUMIF('Grundlage Swiss DRG KVG'!D:D,B28,'Grundlage Swiss DRG KVG'!K:K)&gt;0,SUMIF('Grundlage Swiss DRG KVG'!D:D,B28,'Grundlage Swiss DRG KVG'!K:K),"")</f>
        <v>10506.124771405001</v>
      </c>
      <c r="L28" s="130">
        <f>IF(SUMIF('Grundlage Swiss DRG KVG'!D:D,B28,'Grundlage Swiss DRG KVG'!L:L)&gt;0,SUMIF('Grundlage Swiss DRG KVG'!D:D,B28,'Grundlage Swiss DRG KVG'!L:L),"")</f>
        <v>10396.228082916999</v>
      </c>
      <c r="M28" s="62">
        <f t="shared" si="4"/>
        <v>3763.9367999999999</v>
      </c>
      <c r="N28" s="61">
        <f t="shared" si="0"/>
        <v>3763.9367999999999</v>
      </c>
      <c r="O28" s="61">
        <f t="shared" si="1"/>
        <v>3763.9367999999999</v>
      </c>
      <c r="P28" s="40"/>
      <c r="Q28" s="40"/>
      <c r="R28" s="40"/>
      <c r="Y28" s="124">
        <f t="shared" si="2"/>
        <v>10396.228082916999</v>
      </c>
      <c r="Z28" s="23" t="str">
        <f t="shared" si="3"/>
        <v>-</v>
      </c>
    </row>
    <row r="29" spans="1:26" x14ac:dyDescent="0.2">
      <c r="A29" s="20" t="s">
        <v>14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62">
        <f t="shared" si="4"/>
        <v>55081.284</v>
      </c>
      <c r="N29" s="61">
        <f t="shared" si="0"/>
        <v>55081.284</v>
      </c>
      <c r="O29" s="61">
        <f t="shared" si="1"/>
        <v>55081.284</v>
      </c>
      <c r="P29" s="40"/>
      <c r="Q29" s="40"/>
      <c r="R29" s="40"/>
      <c r="Y29" s="124">
        <f t="shared" si="2"/>
        <v>10847.336082227001</v>
      </c>
      <c r="Z29" s="23" t="str">
        <f t="shared" si="3"/>
        <v>-</v>
      </c>
    </row>
    <row r="30" spans="1:26" x14ac:dyDescent="0.2">
      <c r="A30" s="20" t="s">
        <v>174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62">
        <f t="shared" si="4"/>
        <v>6222.8266999999996</v>
      </c>
      <c r="N30" s="61">
        <f t="shared" si="0"/>
        <v>6222.8266999999996</v>
      </c>
      <c r="O30" s="61">
        <f t="shared" si="1"/>
        <v>6222.8266999999996</v>
      </c>
      <c r="P30" s="40"/>
      <c r="Q30" s="40"/>
      <c r="R30" s="40"/>
      <c r="Y30" s="124">
        <f t="shared" si="2"/>
        <v>10526.543353457</v>
      </c>
      <c r="Z30" s="23" t="str">
        <f t="shared" si="3"/>
        <v>-</v>
      </c>
    </row>
    <row r="31" spans="1:26" x14ac:dyDescent="0.2">
      <c r="A31" s="20" t="s">
        <v>220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62">
        <f t="shared" si="4"/>
        <v>2243.1799999999998</v>
      </c>
      <c r="N31" s="61">
        <f t="shared" si="0"/>
        <v>2243.1799999999998</v>
      </c>
      <c r="O31" s="61">
        <f t="shared" si="1"/>
        <v>2243.1799999999998</v>
      </c>
      <c r="P31" s="40"/>
      <c r="Q31" s="40"/>
      <c r="R31" s="40"/>
      <c r="Y31" s="124">
        <f t="shared" si="2"/>
        <v>9521</v>
      </c>
      <c r="Z31" s="23" t="str">
        <f t="shared" si="3"/>
        <v>-</v>
      </c>
    </row>
    <row r="32" spans="1:26" x14ac:dyDescent="0.2">
      <c r="A32" s="20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Anlage'!I:I)&gt;0,SUMIF('Grundlage Swiss DRG ohne Anlage'!D:D,B32,'Grundlage Swiss DRG ohne Anlage'!I:I),"")</f>
        <v>7333234.6440300001</v>
      </c>
      <c r="F32" s="112">
        <f>IF(SUMIF('Grundlage Swiss DRG KVG'!D:D,B32,'Grundlage Swiss DRG KVG'!G:G)&gt;0,SUMIF('Grundlage Swiss DRG KVG'!D:D,B32,'Grundlage Swiss DRG KVG'!G:G),)</f>
        <v>8304716.6440300001</v>
      </c>
      <c r="G32" s="112">
        <f>IF(SUMIF('Grundlage Swiss DRG KVG'!D:D,B32,'Grundlage Swiss DRG KVG'!H:H)&gt;0,SUMIF('Grundlage Swiss DRG KVG'!D:D,B32,'Grundlage Swiss DRG KVG'!H:H),)</f>
        <v>7956196.9164143</v>
      </c>
      <c r="H32" s="112">
        <f>IF(SUMIF('Grundlage Swiss DRG KVG'!D:D,B32,'Grundlage Swiss DRG KVG'!I:I)&gt;0,SUMIF('Grundlage Swiss DRG KVG'!D:D,B32,'Grundlage Swiss DRG KVG'!I:I),"")</f>
        <v>828.85199999999998</v>
      </c>
      <c r="I32" s="112">
        <f>IF(SUMIF('Grundlage Swiss DRG KVG'!D:D,B32,'Grundlage Swiss DRG KVG'!J:J)&gt;0,SUMIF('Grundlage Swiss DRG KVG'!D:D,B32,'Grundlage Swiss DRG KVG'!J:J),"")</f>
        <v>578</v>
      </c>
      <c r="J32" s="130">
        <f>IF(SUMIF('Grundlage Swiss DRG ohne Anlage'!D:D,B32,'Grundlage Swiss DRG ohne Anlage'!J:J)&gt;0,SUMIF('Grundlage Swiss DRG ohne Anlage'!D:D,B32,'Grundlage Swiss DRG ohne Anlage'!J:J),"")</f>
        <v>8847.4596719679994</v>
      </c>
      <c r="K32" s="130">
        <f>IF(SUMIF('Grundlage Swiss DRG KVG'!D:D,B32,'Grundlage Swiss DRG KVG'!K:K)&gt;0,SUMIF('Grundlage Swiss DRG KVG'!D:D,B32,'Grundlage Swiss DRG KVG'!K:K),"")</f>
        <v>10019.541056823</v>
      </c>
      <c r="L32" s="130">
        <f>IF(SUMIF('Grundlage Swiss DRG KVG'!D:D,B32,'Grundlage Swiss DRG KVG'!L:L)&gt;0,SUMIF('Grundlage Swiss DRG KVG'!D:D,B32,'Grundlage Swiss DRG KVG'!L:L),"")</f>
        <v>9599.0561842334992</v>
      </c>
      <c r="M32" s="62">
        <f t="shared" si="4"/>
        <v>828.85199999999998</v>
      </c>
      <c r="N32" s="61">
        <f t="shared" si="0"/>
        <v>828.85199999999998</v>
      </c>
      <c r="O32" s="61">
        <f t="shared" si="1"/>
        <v>828.85199999999998</v>
      </c>
      <c r="P32" s="40"/>
      <c r="Q32" s="40"/>
      <c r="R32" s="40"/>
      <c r="Y32" s="124">
        <f t="shared" si="2"/>
        <v>9599.0561842334992</v>
      </c>
      <c r="Z32" s="23" t="str">
        <f t="shared" si="3"/>
        <v>-</v>
      </c>
    </row>
    <row r="33" spans="1:26" x14ac:dyDescent="0.2">
      <c r="A33" s="20" t="s">
        <v>290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Anlage'!I:I)&gt;0,SUMIF('Grundlage Swiss DRG ohne Anlage'!D:D,B33,'Grundlage Swiss DRG ohne Anlage'!I:I),"")</f>
        <v>428228253.49379998</v>
      </c>
      <c r="F33" s="112">
        <f>IF(SUMIF('Grundlage Swiss DRG KVG'!D:D,B33,'Grundlage Swiss DRG KVG'!G:G)&gt;0,SUMIF('Grundlage Swiss DRG KVG'!D:D,B33,'Grundlage Swiss DRG KVG'!G:G),)</f>
        <v>472057779.53465998</v>
      </c>
      <c r="G33" s="112">
        <f>IF(SUMIF('Grundlage Swiss DRG KVG'!D:D,B33,'Grundlage Swiss DRG KVG'!H:H)&gt;0,SUMIF('Grundlage Swiss DRG KVG'!D:D,B33,'Grundlage Swiss DRG KVG'!H:H),)</f>
        <v>452189985.72153997</v>
      </c>
      <c r="H33" s="112">
        <f>IF(SUMIF('Grundlage Swiss DRG KVG'!D:D,B33,'Grundlage Swiss DRG KVG'!I:I)&gt;0,SUMIF('Grundlage Swiss DRG KVG'!D:D,B33,'Grundlage Swiss DRG KVG'!I:I),"")</f>
        <v>42373.058999998997</v>
      </c>
      <c r="I33" s="112">
        <f>IF(SUMIF('Grundlage Swiss DRG KVG'!D:D,B33,'Grundlage Swiss DRG KVG'!J:J)&gt;0,SUMIF('Grundlage Swiss DRG KVG'!D:D,B33,'Grundlage Swiss DRG KVG'!J:J),"")</f>
        <v>31302</v>
      </c>
      <c r="J33" s="130">
        <f>IF(SUMIF('Grundlage Swiss DRG ohne Anlage'!D:D,B33,'Grundlage Swiss DRG ohne Anlage'!J:J)&gt;0,SUMIF('Grundlage Swiss DRG ohne Anlage'!D:D,B33,'Grundlage Swiss DRG ohne Anlage'!J:J),"")</f>
        <v>10106.144413454</v>
      </c>
      <c r="K33" s="130">
        <f>IF(SUMIF('Grundlage Swiss DRG KVG'!D:D,B33,'Grundlage Swiss DRG KVG'!K:K)&gt;0,SUMIF('Grundlage Swiss DRG KVG'!D:D,B33,'Grundlage Swiss DRG KVG'!K:K),"")</f>
        <v>11140.516891515001</v>
      </c>
      <c r="L33" s="130">
        <f>IF(SUMIF('Grundlage Swiss DRG KVG'!D:D,B33,'Grundlage Swiss DRG KVG'!L:L)&gt;0,SUMIF('Grundlage Swiss DRG KVG'!D:D,B33,'Grundlage Swiss DRG KVG'!L:L),"")</f>
        <v>10671.638923250001</v>
      </c>
      <c r="M33" s="62">
        <f t="shared" si="4"/>
        <v>42373.058999998997</v>
      </c>
      <c r="N33" s="61">
        <f t="shared" si="0"/>
        <v>42373.058999998997</v>
      </c>
      <c r="O33" s="61">
        <f t="shared" si="1"/>
        <v>42373.058999998997</v>
      </c>
      <c r="P33" s="40"/>
      <c r="Q33" s="40"/>
      <c r="R33" s="40"/>
      <c r="Y33" s="124">
        <f t="shared" si="2"/>
        <v>10671.638923250001</v>
      </c>
      <c r="Z33" s="23" t="str">
        <f t="shared" si="3"/>
        <v>-</v>
      </c>
    </row>
    <row r="34" spans="1:26" x14ac:dyDescent="0.2">
      <c r="A34" s="20" t="s">
        <v>72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214084005.03073001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226121235.86072999</v>
      </c>
      <c r="H34" s="112">
        <f>IF(SUMIF('Grundlage Swiss DRG KVG'!D:D,B34,'Grundlage Swiss DRG KVG'!I:I)&gt;0,SUMIF('Grundlage Swiss DRG KVG'!D:D,B34,'Grundlage Swiss DRG KVG'!I:I),"")</f>
        <v>17856.163</v>
      </c>
      <c r="I34" s="112">
        <f>IF(SUMIF('Grundlage Swiss DRG KVG'!D:D,B34,'Grundlage Swiss DRG KVG'!J:J)&gt;0,SUMIF('Grundlage Swiss DRG KVG'!D:D,B34,'Grundlage Swiss DRG KVG'!J:J),"")</f>
        <v>16597</v>
      </c>
      <c r="J34" s="130">
        <f>IF(SUMIF('Grundlage Swiss DRG ohne Anlage'!D:D,B34,'Grundlage Swiss DRG ohne Anlage'!J:J)&gt;0,SUMIF('Grundlage Swiss DRG ohne Anlage'!D:D,B34,'Grundlage Swiss DRG ohne Anlage'!J:J),"")</f>
        <v>11989.362162001</v>
      </c>
      <c r="K34" s="130" t="str">
        <f>IF(SUMIF('Grundlage Swiss DRG KVG'!D:D,B34,'Grundlage Swiss DRG KVG'!K:K)&gt;0,SUMIF('Grundlage Swiss DRG KVG'!D:D,B34,'Grundlage Swiss DRG KVG'!K:K),"")</f>
        <v/>
      </c>
      <c r="L34" s="130">
        <f>IF(SUMIF('Grundlage Swiss DRG KVG'!D:D,B34,'Grundlage Swiss DRG KVG'!L:L)&gt;0,SUMIF('Grundlage Swiss DRG KVG'!D:D,B34,'Grundlage Swiss DRG KVG'!L:L),"")</f>
        <v>12663.484078899</v>
      </c>
      <c r="M34" s="62">
        <f t="shared" si="4"/>
        <v>17856.163</v>
      </c>
      <c r="N34" s="61" t="str">
        <f t="shared" si="0"/>
        <v>-</v>
      </c>
      <c r="O34" s="61">
        <f t="shared" si="1"/>
        <v>17856.163</v>
      </c>
      <c r="P34" s="40"/>
      <c r="Q34" s="40"/>
      <c r="R34" s="40"/>
      <c r="Y34" s="124">
        <f t="shared" si="2"/>
        <v>12663.484078899</v>
      </c>
      <c r="Z34" s="23" t="str">
        <f t="shared" si="3"/>
        <v>-</v>
      </c>
    </row>
    <row r="35" spans="1:26" x14ac:dyDescent="0.2">
      <c r="A35" s="20" t="s">
        <v>93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Anlage'!I:I)&gt;0,SUMIF('Grundlage Swiss DRG ohne Anlage'!D:D,B35,'Grundlage Swiss DRG ohne Anlage'!I:I),"")</f>
        <v>450144445.01686001</v>
      </c>
      <c r="F35" s="112">
        <f>IF(SUMIF('Grundlage Swiss DRG KVG'!D:D,B35,'Grundlage Swiss DRG KVG'!G:G)&gt;0,SUMIF('Grundlage Swiss DRG KVG'!D:D,B35,'Grundlage Swiss DRG KVG'!G:G),)</f>
        <v>494786681.54938</v>
      </c>
      <c r="G35" s="112">
        <f>IF(SUMIF('Grundlage Swiss DRG KVG'!D:D,B35,'Grundlage Swiss DRG KVG'!H:H)&gt;0,SUMIF('Grundlage Swiss DRG KVG'!D:D,B35,'Grundlage Swiss DRG KVG'!H:H),)</f>
        <v>449214773.32853001</v>
      </c>
      <c r="H35" s="112">
        <f>IF(SUMIF('Grundlage Swiss DRG KVG'!D:D,B35,'Grundlage Swiss DRG KVG'!I:I)&gt;0,SUMIF('Grundlage Swiss DRG KVG'!D:D,B35,'Grundlage Swiss DRG KVG'!I:I),"")</f>
        <v>40444.025099999999</v>
      </c>
      <c r="I35" s="112">
        <f>IF(SUMIF('Grundlage Swiss DRG KVG'!D:D,B35,'Grundlage Swiss DRG KVG'!J:J)&gt;0,SUMIF('Grundlage Swiss DRG KVG'!D:D,B35,'Grundlage Swiss DRG KVG'!J:J),"")</f>
        <v>35069</v>
      </c>
      <c r="J35" s="130">
        <f>IF(SUMIF('Grundlage Swiss DRG ohne Anlage'!D:D,B35,'Grundlage Swiss DRG ohne Anlage'!J:J)&gt;0,SUMIF('Grundlage Swiss DRG ohne Anlage'!D:D,B35,'Grundlage Swiss DRG ohne Anlage'!J:J),"")</f>
        <v>11130.06047009</v>
      </c>
      <c r="K35" s="130">
        <f>IF(SUMIF('Grundlage Swiss DRG KVG'!D:D,B35,'Grundlage Swiss DRG KVG'!K:K)&gt;0,SUMIF('Grundlage Swiss DRG KVG'!D:D,B35,'Grundlage Swiss DRG KVG'!K:K),"")</f>
        <v>12233.863477385999</v>
      </c>
      <c r="L35" s="130">
        <f>IF(SUMIF('Grundlage Swiss DRG KVG'!D:D,B35,'Grundlage Swiss DRG KVG'!L:L)&gt;0,SUMIF('Grundlage Swiss DRG KVG'!D:D,B35,'Grundlage Swiss DRG KVG'!L:L),"")</f>
        <v>11107.073843857999</v>
      </c>
      <c r="M35" s="62">
        <f t="shared" si="4"/>
        <v>40444.025099999999</v>
      </c>
      <c r="N35" s="61">
        <f t="shared" si="0"/>
        <v>40444.025099999999</v>
      </c>
      <c r="O35" s="61">
        <f t="shared" si="1"/>
        <v>40444.025099999999</v>
      </c>
      <c r="P35" s="40"/>
      <c r="Q35" s="40"/>
      <c r="R35" s="40"/>
      <c r="Y35" s="124">
        <f t="shared" si="2"/>
        <v>11107.073843857999</v>
      </c>
      <c r="Z35" s="23" t="str">
        <f t="shared" si="3"/>
        <v>-</v>
      </c>
    </row>
    <row r="36" spans="1:26" x14ac:dyDescent="0.2">
      <c r="A36" s="20" t="s">
        <v>164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Anlage'!I:I)&gt;0,SUMIF('Grundlage Swiss DRG ohne Anlage'!D:D,B36,'Grundlage Swiss DRG ohne Anlage'!I:I),"")</f>
        <v>55796268.152456</v>
      </c>
      <c r="F36" s="112">
        <f>IF(SUMIF('Grundlage Swiss DRG KVG'!D:D,B36,'Grundlage Swiss DRG KVG'!G:G)&gt;0,SUMIF('Grundlage Swiss DRG KVG'!D:D,B36,'Grundlage Swiss DRG KVG'!G:G),)</f>
        <v>46068911.535755001</v>
      </c>
      <c r="G36" s="112">
        <f>IF(SUMIF('Grundlage Swiss DRG KVG'!D:D,B36,'Grundlage Swiss DRG KVG'!H:H)&gt;0,SUMIF('Grundlage Swiss DRG KVG'!D:D,B36,'Grundlage Swiss DRG KVG'!H:H),)</f>
        <v>45398062.535755001</v>
      </c>
      <c r="H36" s="112">
        <f>IF(SUMIF('Grundlage Swiss DRG KVG'!D:D,B36,'Grundlage Swiss DRG KVG'!I:I)&gt;0,SUMIF('Grundlage Swiss DRG KVG'!D:D,B36,'Grundlage Swiss DRG KVG'!I:I),"")</f>
        <v>4197.174</v>
      </c>
      <c r="I36" s="112">
        <f>IF(SUMIF('Grundlage Swiss DRG KVG'!D:D,B36,'Grundlage Swiss DRG KVG'!J:J)&gt;0,SUMIF('Grundlage Swiss DRG KVG'!D:D,B36,'Grundlage Swiss DRG KVG'!J:J),"")</f>
        <v>4965</v>
      </c>
      <c r="J36" s="130">
        <f>IF(SUMIF('Grundlage Swiss DRG ohne Anlage'!D:D,B36,'Grundlage Swiss DRG ohne Anlage'!J:J)&gt;0,SUMIF('Grundlage Swiss DRG ohne Anlage'!D:D,B36,'Grundlage Swiss DRG ohne Anlage'!J:J),"")</f>
        <v>11041.436861773</v>
      </c>
      <c r="K36" s="130">
        <f>IF(SUMIF('Grundlage Swiss DRG KVG'!D:D,B36,'Grundlage Swiss DRG KVG'!K:K)&gt;0,SUMIF('Grundlage Swiss DRG KVG'!D:D,B36,'Grundlage Swiss DRG KVG'!K:K),"")</f>
        <v>10976.173857876</v>
      </c>
      <c r="L36" s="130">
        <f>IF(SUMIF('Grundlage Swiss DRG KVG'!D:D,B36,'Grundlage Swiss DRG KVG'!L:L)&gt;0,SUMIF('Grundlage Swiss DRG KVG'!D:D,B36,'Grundlage Swiss DRG KVG'!L:L),"")</f>
        <v>10816.340360384</v>
      </c>
      <c r="M36" s="62">
        <f t="shared" si="4"/>
        <v>4197.174</v>
      </c>
      <c r="N36" s="61">
        <f t="shared" si="0"/>
        <v>4197.174</v>
      </c>
      <c r="O36" s="61">
        <f t="shared" si="1"/>
        <v>4197.174</v>
      </c>
      <c r="P36" s="40"/>
      <c r="Q36" s="40"/>
      <c r="R36" s="40"/>
      <c r="Y36" s="124">
        <f t="shared" si="2"/>
        <v>10816.340360384</v>
      </c>
      <c r="Z36" s="23" t="str">
        <f t="shared" si="3"/>
        <v>-</v>
      </c>
    </row>
    <row r="37" spans="1:26" x14ac:dyDescent="0.2">
      <c r="A37" s="20" t="s">
        <v>129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Anlage'!I:I)&gt;0,SUMIF('Grundlage Swiss DRG ohne Anlage'!D:D,B37,'Grundlage Swiss DRG ohne Anlage'!I:I),"")</f>
        <v>38036073.349374004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0</v>
      </c>
      <c r="H37" s="112" t="str">
        <f>IF(SUMIF('Grundlage Swiss DRG KVG'!D:D,B37,'Grundlage Swiss DRG KVG'!I:I)&gt;0,SUMIF('Grundlage Swiss DRG KVG'!D:D,B37,'Grundlage Swiss DRG KVG'!I:I),"")</f>
        <v/>
      </c>
      <c r="I37" s="112" t="str">
        <f>IF(SUMIF('Grundlage Swiss DRG KVG'!D:D,B37,'Grundlage Swiss DRG KVG'!J:J)&gt;0,SUMIF('Grundlage Swiss DRG KVG'!D:D,B37,'Grundlage Swiss DRG KVG'!J:J),"")</f>
        <v/>
      </c>
      <c r="J37" s="130">
        <f>IF(SUMIF('Grundlage Swiss DRG ohne Anlage'!D:D,B37,'Grundlage Swiss DRG ohne Anlage'!J:J)&gt;0,SUMIF('Grundlage Swiss DRG ohne Anlage'!D:D,B37,'Grundlage Swiss DRG ohne Anlage'!J:J),"")</f>
        <v>9125.5775389187002</v>
      </c>
      <c r="K37" s="130" t="str">
        <f>IF(SUMIF('Grundlage Swiss DRG KVG'!D:D,B37,'Grundlage Swiss DRG KVG'!K:K)&gt;0,SUMIF('Grundlage Swiss DRG KVG'!D:D,B37,'Grundlage Swiss DRG KVG'!K:K),"")</f>
        <v/>
      </c>
      <c r="L37" s="130" t="str">
        <f>IF(SUMIF('Grundlage Swiss DRG KVG'!D:D,B37,'Grundlage Swiss DRG KVG'!L:L)&gt;0,SUMIF('Grundlage Swiss DRG KVG'!D:D,B37,'Grundlage Swiss DRG KVG'!L:L),"")</f>
        <v/>
      </c>
      <c r="M37" s="62" t="str">
        <f t="shared" si="4"/>
        <v/>
      </c>
      <c r="N37" s="61" t="str">
        <f t="shared" si="0"/>
        <v>-</v>
      </c>
      <c r="O37" s="61" t="str">
        <f t="shared" si="1"/>
        <v>-</v>
      </c>
      <c r="P37" s="40"/>
      <c r="Q37" s="40"/>
      <c r="R37" s="40"/>
      <c r="Y37" s="124" t="str">
        <f t="shared" si="2"/>
        <v/>
      </c>
      <c r="Z37" s="23" t="str">
        <f t="shared" si="3"/>
        <v>gleich</v>
      </c>
    </row>
    <row r="38" spans="1:26" x14ac:dyDescent="0.2">
      <c r="A38" s="20" t="s">
        <v>32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62">
        <f t="shared" si="4"/>
        <v>720.1671</v>
      </c>
      <c r="N38" s="61">
        <f t="shared" si="0"/>
        <v>720.1671</v>
      </c>
      <c r="O38" s="61">
        <f t="shared" si="1"/>
        <v>720.1671</v>
      </c>
      <c r="P38" s="40"/>
      <c r="Q38" s="40"/>
      <c r="R38" s="40"/>
      <c r="Y38" s="124">
        <f t="shared" si="2"/>
        <v>12010.601253131001</v>
      </c>
      <c r="Z38" s="23" t="str">
        <f t="shared" si="3"/>
        <v>-</v>
      </c>
    </row>
    <row r="39" spans="1:26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>IF(SUMIF('Grundlage Swiss DRG KVG'!D:D,B39,'Grundlage Swiss DRG KVG'!I:I)&gt;0,SUMIF('Grundlage Swiss DRG KVG'!D:D,B39,'Grundlage Swiss DRG KVG'!I:I),"")</f>
        <v>15946.502</v>
      </c>
      <c r="I39" s="112">
        <f>IF(SUMIF('Grundlage Swiss DRG KVG'!D:D,B39,'Grundlage Swiss DRG KVG'!J:J)&gt;0,SUMIF('Grundlage Swiss DRG KVG'!D:D,B39,'Grundlage Swiss DRG KVG'!J:J),"")</f>
        <v>15406</v>
      </c>
      <c r="J39" s="130">
        <f>IF(SUMIF('Grundlage Swiss DRG ohne Anlage'!D:D,B39,'Grundlage Swiss DRG ohne Anlage'!J:J)&gt;0,SUMIF('Grundlage Swiss DRG ohne Anlage'!D:D,B39,'Grundlage Swiss DRG ohne Anlage'!J:J),"")</f>
        <v>9366.4747946392999</v>
      </c>
      <c r="K39" s="130">
        <f>IF(SUMIF('Grundlage Swiss DRG KVG'!D:D,B39,'Grundlage Swiss DRG KVG'!K:K)&gt;0,SUMIF('Grundlage Swiss DRG KVG'!D:D,B39,'Grundlage Swiss DRG KVG'!K:K),"")</f>
        <v>10587.339448844001</v>
      </c>
      <c r="L39" s="130">
        <f>IF(SUMIF('Grundlage Swiss DRG KVG'!D:D,B39,'Grundlage Swiss DRG KVG'!L:L)&gt;0,SUMIF('Grundlage Swiss DRG KVG'!D:D,B39,'Grundlage Swiss DRG KVG'!L:L),"")</f>
        <v>10210.437497969</v>
      </c>
      <c r="M39" s="62">
        <f t="shared" si="4"/>
        <v>15946.502</v>
      </c>
      <c r="N39" s="61">
        <f t="shared" si="0"/>
        <v>15946.502</v>
      </c>
      <c r="O39" s="61">
        <f t="shared" si="1"/>
        <v>15946.502</v>
      </c>
      <c r="P39" s="40"/>
      <c r="Q39" s="40"/>
      <c r="R39" s="40"/>
      <c r="Y39" s="124">
        <f t="shared" si="2"/>
        <v>10210.437497969</v>
      </c>
      <c r="Z39" s="23" t="str">
        <f t="shared" si="3"/>
        <v>-</v>
      </c>
    </row>
    <row r="40" spans="1:26" x14ac:dyDescent="0.2">
      <c r="A40" s="20" t="s">
        <v>60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Anlage'!I:I)&gt;0,SUMIF('Grundlage Swiss DRG ohne Anlage'!D:D,B40,'Grundlage Swiss DRG ohne Anlage'!I:I),"")</f>
        <v>13733130.550572</v>
      </c>
      <c r="F40" s="112">
        <f>IF(SUMIF('Grundlage Swiss DRG KVG'!D:D,B40,'Grundlage Swiss DRG KVG'!G:G)&gt;0,SUMIF('Grundlage Swiss DRG KVG'!D:D,B40,'Grundlage Swiss DRG KVG'!G:G),)</f>
        <v>49718647.450010002</v>
      </c>
      <c r="G40" s="112">
        <f>IF(SUMIF('Grundlage Swiss DRG KVG'!D:D,B40,'Grundlage Swiss DRG KVG'!H:H)&gt;0,SUMIF('Grundlage Swiss DRG KVG'!D:D,B40,'Grundlage Swiss DRG KVG'!H:H),)</f>
        <v>47802416.450010002</v>
      </c>
      <c r="H40" s="112">
        <f>IF(SUMIF('Grundlage Swiss DRG KVG'!D:D,B40,'Grundlage Swiss DRG KVG'!I:I)&gt;0,SUMIF('Grundlage Swiss DRG KVG'!D:D,B40,'Grundlage Swiss DRG KVG'!I:I),"")</f>
        <v>4831.6000000000004</v>
      </c>
      <c r="I40" s="112">
        <f>IF(SUMIF('Grundlage Swiss DRG KVG'!D:D,B40,'Grundlage Swiss DRG KVG'!J:J)&gt;0,SUMIF('Grundlage Swiss DRG KVG'!D:D,B40,'Grundlage Swiss DRG KVG'!J:J),"")</f>
        <v>5814</v>
      </c>
      <c r="J40" s="130">
        <f>IF(SUMIF('Grundlage Swiss DRG ohne Anlage'!D:D,B40,'Grundlage Swiss DRG ohne Anlage'!J:J)&gt;0,SUMIF('Grundlage Swiss DRG ohne Anlage'!D:D,B40,'Grundlage Swiss DRG ohne Anlage'!J:J),"")</f>
        <v>8704.2224873772993</v>
      </c>
      <c r="K40" s="130">
        <f>IF(SUMIF('Grundlage Swiss DRG KVG'!D:D,B40,'Grundlage Swiss DRG KVG'!K:K)&gt;0,SUMIF('Grundlage Swiss DRG KVG'!D:D,B40,'Grundlage Swiss DRG KVG'!K:K),"")</f>
        <v>10290.307030799</v>
      </c>
      <c r="L40" s="130">
        <f>IF(SUMIF('Grundlage Swiss DRG KVG'!D:D,B40,'Grundlage Swiss DRG KVG'!L:L)&gt;0,SUMIF('Grundlage Swiss DRG KVG'!D:D,B40,'Grundlage Swiss DRG KVG'!L:L),"")</f>
        <v>9893.7032142581993</v>
      </c>
      <c r="M40" s="62">
        <f t="shared" si="4"/>
        <v>4831.6000000000004</v>
      </c>
      <c r="N40" s="61">
        <f t="shared" si="0"/>
        <v>4831.6000000000004</v>
      </c>
      <c r="O40" s="61">
        <f t="shared" si="1"/>
        <v>4831.6000000000004</v>
      </c>
      <c r="P40" s="40"/>
      <c r="Q40" s="40"/>
      <c r="R40" s="40"/>
      <c r="Y40" s="124">
        <f t="shared" si="2"/>
        <v>9893.7032142581993</v>
      </c>
      <c r="Z40" s="23" t="str">
        <f t="shared" si="3"/>
        <v>-</v>
      </c>
    </row>
    <row r="41" spans="1:26" x14ac:dyDescent="0.2">
      <c r="A41" s="20" t="s">
        <v>180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698566.07656150998</v>
      </c>
      <c r="F41" s="112">
        <f>IF(SUMIF('Grundlage Swiss DRG KVG'!D:D,B41,'Grundlage Swiss DRG KVG'!G:G)&gt;0,SUMIF('Grundlage Swiss DRG KVG'!D:D,B41,'Grundlage Swiss DRG KVG'!G:G),)</f>
        <v>789137.20656150999</v>
      </c>
      <c r="G41" s="112">
        <f>IF(SUMIF('Grundlage Swiss DRG KVG'!D:D,B41,'Grundlage Swiss DRG KVG'!H:H)&gt;0,SUMIF('Grundlage Swiss DRG KVG'!D:D,B41,'Grundlage Swiss DRG KVG'!H:H),)</f>
        <v>771465.32656150998</v>
      </c>
      <c r="H41" s="112">
        <f>IF(SUMIF('Grundlage Swiss DRG KVG'!D:D,B41,'Grundlage Swiss DRG KVG'!I:I)&gt;0,SUMIF('Grundlage Swiss DRG KVG'!D:D,B41,'Grundlage Swiss DRG KVG'!I:I),"")</f>
        <v>47.974600000000002</v>
      </c>
      <c r="I41" s="112">
        <f>IF(SUMIF('Grundlage Swiss DRG KVG'!D:D,B41,'Grundlage Swiss DRG KVG'!J:J)&gt;0,SUMIF('Grundlage Swiss DRG KVG'!D:D,B41,'Grundlage Swiss DRG KVG'!J:J),"")</f>
        <v>46</v>
      </c>
      <c r="J41" s="130">
        <f>IF(SUMIF('Grundlage Swiss DRG ohne Anlage'!D:D,B41,'Grundlage Swiss DRG ohne Anlage'!J:J)&gt;0,SUMIF('Grundlage Swiss DRG ohne Anlage'!D:D,B41,'Grundlage Swiss DRG ohne Anlage'!J:J),"")</f>
        <v>14561.165211623</v>
      </c>
      <c r="K41" s="130">
        <f>IF(SUMIF('Grundlage Swiss DRG KVG'!D:D,B41,'Grundlage Swiss DRG KVG'!K:K)&gt;0,SUMIF('Grundlage Swiss DRG KVG'!D:D,B41,'Grundlage Swiss DRG KVG'!K:K),"")</f>
        <v>16449.062765744999</v>
      </c>
      <c r="L41" s="130">
        <f>IF(SUMIF('Grundlage Swiss DRG KVG'!D:D,B41,'Grundlage Swiss DRG KVG'!L:L)&gt;0,SUMIF('Grundlage Swiss DRG KVG'!D:D,B41,'Grundlage Swiss DRG KVG'!L:L),"")</f>
        <v>16080.703675727</v>
      </c>
      <c r="M41" s="62">
        <f t="shared" si="4"/>
        <v>47.974600000000002</v>
      </c>
      <c r="N41" s="61">
        <f t="shared" si="0"/>
        <v>47.974600000000002</v>
      </c>
      <c r="O41" s="61">
        <f t="shared" si="1"/>
        <v>47.974600000000002</v>
      </c>
      <c r="P41" s="40"/>
      <c r="Q41" s="40"/>
      <c r="R41" s="40"/>
      <c r="Y41" s="124">
        <f t="shared" si="2"/>
        <v>16080.703675727</v>
      </c>
      <c r="Z41" s="23" t="str">
        <f t="shared" si="3"/>
        <v>-</v>
      </c>
    </row>
    <row r="42" spans="1:26" x14ac:dyDescent="0.2">
      <c r="A42" s="20" t="s">
        <v>208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Anlage'!I:I)&gt;0,SUMIF('Grundlage Swiss DRG ohne Anlage'!D:D,B42,'Grundlage Swiss DRG ohne Anlage'!I:I),"")</f>
        <v>13960196.040739</v>
      </c>
      <c r="F42" s="112">
        <f>IF(SUMIF('Grundlage Swiss DRG KVG'!D:D,B42,'Grundlage Swiss DRG KVG'!G:G)&gt;0,SUMIF('Grundlage Swiss DRG KVG'!D:D,B42,'Grundlage Swiss DRG KVG'!G:G),)</f>
        <v>16116888.010739001</v>
      </c>
      <c r="G42" s="112">
        <f>IF(SUMIF('Grundlage Swiss DRG KVG'!D:D,B42,'Grundlage Swiss DRG KVG'!H:H)&gt;0,SUMIF('Grundlage Swiss DRG KVG'!D:D,B42,'Grundlage Swiss DRG KVG'!H:H),)</f>
        <v>15425282.040739</v>
      </c>
      <c r="H42" s="112">
        <f>IF(SUMIF('Grundlage Swiss DRG KVG'!D:D,B42,'Grundlage Swiss DRG KVG'!I:I)&gt;0,SUMIF('Grundlage Swiss DRG KVG'!D:D,B42,'Grundlage Swiss DRG KVG'!I:I),"")</f>
        <v>1265.4100000000001</v>
      </c>
      <c r="I42" s="112">
        <f>IF(SUMIF('Grundlage Swiss DRG KVG'!D:D,B42,'Grundlage Swiss DRG KVG'!J:J)&gt;0,SUMIF('Grundlage Swiss DRG KVG'!D:D,B42,'Grundlage Swiss DRG KVG'!J:J),"")</f>
        <v>1585</v>
      </c>
      <c r="J42" s="130">
        <f>IF(SUMIF('Grundlage Swiss DRG ohne Anlage'!D:D,B42,'Grundlage Swiss DRG ohne Anlage'!J:J)&gt;0,SUMIF('Grundlage Swiss DRG ohne Anlage'!D:D,B42,'Grundlage Swiss DRG ohne Anlage'!J:J),"")</f>
        <v>11032.152457100001</v>
      </c>
      <c r="K42" s="130">
        <f>IF(SUMIF('Grundlage Swiss DRG KVG'!D:D,B42,'Grundlage Swiss DRG KVG'!K:K)&gt;0,SUMIF('Grundlage Swiss DRG KVG'!D:D,B42,'Grundlage Swiss DRG KVG'!K:K),"")</f>
        <v>12736.494899470999</v>
      </c>
      <c r="L42" s="130">
        <f>IF(SUMIF('Grundlage Swiss DRG KVG'!D:D,B42,'Grundlage Swiss DRG KVG'!L:L)&gt;0,SUMIF('Grundlage Swiss DRG KVG'!D:D,B42,'Grundlage Swiss DRG KVG'!L:L),"")</f>
        <v>12189.947954212001</v>
      </c>
      <c r="M42" s="62">
        <f t="shared" si="4"/>
        <v>1265.4100000000001</v>
      </c>
      <c r="N42" s="61">
        <f t="shared" si="0"/>
        <v>1265.4100000000001</v>
      </c>
      <c r="O42" s="61">
        <f t="shared" si="1"/>
        <v>1265.4100000000001</v>
      </c>
      <c r="P42" s="40"/>
      <c r="Q42" s="40"/>
      <c r="R42" s="40"/>
      <c r="Y42" s="124">
        <f t="shared" si="2"/>
        <v>12189.947954212001</v>
      </c>
      <c r="Z42" s="23" t="str">
        <f t="shared" si="3"/>
        <v>-</v>
      </c>
    </row>
    <row r="43" spans="1:26" x14ac:dyDescent="0.2">
      <c r="A43" s="20" t="s">
        <v>211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17071795.358112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81572826.736589998</v>
      </c>
      <c r="H43" s="112">
        <f>IF(SUMIF('Grundlage Swiss DRG KVG'!D:D,B43,'Grundlage Swiss DRG KVG'!I:I)&gt;0,SUMIF('Grundlage Swiss DRG KVG'!D:D,B43,'Grundlage Swiss DRG KVG'!I:I),"")</f>
        <v>7973.19</v>
      </c>
      <c r="I43" s="112">
        <f>IF(SUMIF('Grundlage Swiss DRG KVG'!D:D,B43,'Grundlage Swiss DRG KVG'!J:J)&gt;0,SUMIF('Grundlage Swiss DRG KVG'!D:D,B43,'Grundlage Swiss DRG KVG'!J:J),"")</f>
        <v>9374</v>
      </c>
      <c r="J43" s="130">
        <f>IF(SUMIF('Grundlage Swiss DRG ohne Anlage'!D:D,B43,'Grundlage Swiss DRG ohne Anlage'!J:J)&gt;0,SUMIF('Grundlage Swiss DRG ohne Anlage'!D:D,B43,'Grundlage Swiss DRG ohne Anlage'!J:J),"")</f>
        <v>10315.284204297001</v>
      </c>
      <c r="K43" s="130" t="str">
        <f>IF(SUMIF('Grundlage Swiss DRG KVG'!D:D,B43,'Grundlage Swiss DRG KVG'!K:K)&gt;0,SUMIF('Grundlage Swiss DRG KVG'!D:D,B43,'Grundlage Swiss DRG KVG'!K:K),"")</f>
        <v/>
      </c>
      <c r="L43" s="130">
        <f>IF(SUMIF('Grundlage Swiss DRG KVG'!D:D,B43,'Grundlage Swiss DRG KVG'!L:L)&gt;0,SUMIF('Grundlage Swiss DRG KVG'!D:D,B43,'Grundlage Swiss DRG KVG'!L:L),"")</f>
        <v>10230.889610882001</v>
      </c>
      <c r="M43" s="62">
        <f t="shared" si="4"/>
        <v>7973.19</v>
      </c>
      <c r="N43" s="61" t="str">
        <f t="shared" si="0"/>
        <v>-</v>
      </c>
      <c r="O43" s="61">
        <f t="shared" si="1"/>
        <v>7973.19</v>
      </c>
      <c r="P43" s="40"/>
      <c r="Q43" s="40"/>
      <c r="R43" s="40"/>
      <c r="Y43" s="124">
        <f t="shared" si="2"/>
        <v>10230.889610882001</v>
      </c>
      <c r="Z43" s="23" t="str">
        <f t="shared" si="3"/>
        <v>-</v>
      </c>
    </row>
    <row r="44" spans="1:26" x14ac:dyDescent="0.2">
      <c r="A44" s="20" t="s">
        <v>37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15506856.20836</v>
      </c>
      <c r="F44" s="112">
        <f>IF(SUMIF('Grundlage Swiss DRG KVG'!D:D,B44,'Grundlage Swiss DRG KVG'!G:G)&gt;0,SUMIF('Grundlage Swiss DRG KVG'!D:D,B44,'Grundlage Swiss DRG KVG'!G:G),)</f>
        <v>17648800.208360001</v>
      </c>
      <c r="G44" s="112">
        <f>IF(SUMIF('Grundlage Swiss DRG KVG'!D:D,B44,'Grundlage Swiss DRG KVG'!H:H)&gt;0,SUMIF('Grundlage Swiss DRG KVG'!D:D,B44,'Grundlage Swiss DRG KVG'!H:H),)</f>
        <v>17161147.208360001</v>
      </c>
      <c r="H44" s="112">
        <f>IF(SUMIF('Grundlage Swiss DRG KVG'!D:D,B44,'Grundlage Swiss DRG KVG'!I:I)&gt;0,SUMIF('Grundlage Swiss DRG KVG'!D:D,B44,'Grundlage Swiss DRG KVG'!I:I),"")</f>
        <v>1359.16</v>
      </c>
      <c r="I44" s="112">
        <f>IF(SUMIF('Grundlage Swiss DRG KVG'!D:D,B44,'Grundlage Swiss DRG KVG'!J:J)&gt;0,SUMIF('Grundlage Swiss DRG KVG'!D:D,B44,'Grundlage Swiss DRG KVG'!J:J),"")</f>
        <v>1782</v>
      </c>
      <c r="J44" s="130">
        <f>IF(SUMIF('Grundlage Swiss DRG ohne Anlage'!D:D,B44,'Grundlage Swiss DRG ohne Anlage'!J:J)&gt;0,SUMIF('Grundlage Swiss DRG ohne Anlage'!D:D,B44,'Grundlage Swiss DRG ohne Anlage'!J:J),"")</f>
        <v>11409.146979281</v>
      </c>
      <c r="K44" s="130">
        <f>IF(SUMIF('Grundlage Swiss DRG KVG'!D:D,B44,'Grundlage Swiss DRG KVG'!K:K)&gt;0,SUMIF('Grundlage Swiss DRG KVG'!D:D,B44,'Grundlage Swiss DRG KVG'!K:K),"")</f>
        <v>12985.079172694999</v>
      </c>
      <c r="L44" s="130">
        <f>IF(SUMIF('Grundlage Swiss DRG KVG'!D:D,B44,'Grundlage Swiss DRG KVG'!L:L)&gt;0,SUMIF('Grundlage Swiss DRG KVG'!D:D,B44,'Grundlage Swiss DRG KVG'!L:L),"")</f>
        <v>12626.289184761001</v>
      </c>
      <c r="M44" s="62">
        <f t="shared" si="4"/>
        <v>1359.16</v>
      </c>
      <c r="N44" s="61">
        <f t="shared" si="0"/>
        <v>1359.16</v>
      </c>
      <c r="O44" s="61">
        <f t="shared" si="1"/>
        <v>1359.16</v>
      </c>
      <c r="P44" s="40"/>
      <c r="Q44" s="40"/>
      <c r="R44" s="40"/>
      <c r="Y44" s="124">
        <f t="shared" si="2"/>
        <v>12626.289184761001</v>
      </c>
      <c r="Z44" s="23" t="str">
        <f t="shared" si="3"/>
        <v>-</v>
      </c>
    </row>
    <row r="45" spans="1:26" x14ac:dyDescent="0.2">
      <c r="A45" s="20" t="s">
        <v>214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Anlage'!I:I)&gt;0,SUMIF('Grundlage Swiss DRG ohne Anlage'!D:D,B45,'Grundlage Swiss DRG ohne Anlage'!I:I),"")</f>
        <v>22362206.374248002</v>
      </c>
      <c r="F45" s="112">
        <f>IF(SUMIF('Grundlage Swiss DRG KVG'!D:D,B45,'Grundlage Swiss DRG KVG'!G:G)&gt;0,SUMIF('Grundlage Swiss DRG KVG'!D:D,B45,'Grundlage Swiss DRG KVG'!G:G),)</f>
        <v>75177986.657823995</v>
      </c>
      <c r="G45" s="112">
        <f>IF(SUMIF('Grundlage Swiss DRG KVG'!D:D,B45,'Grundlage Swiss DRG KVG'!H:H)&gt;0,SUMIF('Grundlage Swiss DRG KVG'!D:D,B45,'Grundlage Swiss DRG KVG'!H:H),)</f>
        <v>72253884.447824001</v>
      </c>
      <c r="H45" s="112">
        <f>IF(SUMIF('Grundlage Swiss DRG KVG'!D:D,B45,'Grundlage Swiss DRG KVG'!I:I)&gt;0,SUMIF('Grundlage Swiss DRG KVG'!D:D,B45,'Grundlage Swiss DRG KVG'!I:I),"")</f>
        <v>7651.2695000000003</v>
      </c>
      <c r="I45" s="112">
        <f>IF(SUMIF('Grundlage Swiss DRG KVG'!D:D,B45,'Grundlage Swiss DRG KVG'!J:J)&gt;0,SUMIF('Grundlage Swiss DRG KVG'!D:D,B45,'Grundlage Swiss DRG KVG'!J:J),"")</f>
        <v>8846</v>
      </c>
      <c r="J45" s="130">
        <f>IF(SUMIF('Grundlage Swiss DRG ohne Anlage'!D:D,B45,'Grundlage Swiss DRG ohne Anlage'!J:J)&gt;0,SUMIF('Grundlage Swiss DRG ohne Anlage'!D:D,B45,'Grundlage Swiss DRG ohne Anlage'!J:J),"")</f>
        <v>11080.986474328</v>
      </c>
      <c r="K45" s="130">
        <f>IF(SUMIF('Grundlage Swiss DRG KVG'!D:D,B45,'Grundlage Swiss DRG KVG'!K:K)&gt;0,SUMIF('Grundlage Swiss DRG KVG'!D:D,B45,'Grundlage Swiss DRG KVG'!K:K),"")</f>
        <v>9825.5572696562995</v>
      </c>
      <c r="L45" s="130">
        <f>IF(SUMIF('Grundlage Swiss DRG KVG'!D:D,B45,'Grundlage Swiss DRG KVG'!L:L)&gt;0,SUMIF('Grundlage Swiss DRG KVG'!D:D,B45,'Grundlage Swiss DRG KVG'!L:L),"")</f>
        <v>9443.3851072458001</v>
      </c>
      <c r="M45" s="62">
        <f t="shared" si="4"/>
        <v>7651.2695000000003</v>
      </c>
      <c r="N45" s="61">
        <f t="shared" si="0"/>
        <v>7651.2695000000003</v>
      </c>
      <c r="O45" s="61">
        <f t="shared" si="1"/>
        <v>7651.2695000000003</v>
      </c>
      <c r="P45" s="40"/>
      <c r="Q45" s="40"/>
      <c r="R45" s="40"/>
      <c r="Y45" s="124">
        <f t="shared" si="2"/>
        <v>9443.3851072458001</v>
      </c>
      <c r="Z45" s="23" t="str">
        <f t="shared" si="3"/>
        <v>-</v>
      </c>
    </row>
    <row r="46" spans="1:26" x14ac:dyDescent="0.2">
      <c r="A46" s="20" t="s">
        <v>262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10479085.803515</v>
      </c>
      <c r="F46" s="112">
        <f>IF(SUMIF('Grundlage Swiss DRG KVG'!D:D,B46,'Grundlage Swiss DRG KVG'!G:G)&gt;0,SUMIF('Grundlage Swiss DRG KVG'!D:D,B46,'Grundlage Swiss DRG KVG'!G:G),)</f>
        <v>0</v>
      </c>
      <c r="G46" s="112">
        <f>IF(SUMIF('Grundlage Swiss DRG KVG'!D:D,B46,'Grundlage Swiss DRG KVG'!H:H)&gt;0,SUMIF('Grundlage Swiss DRG KVG'!D:D,B46,'Grundlage Swiss DRG KVG'!H:H),)</f>
        <v>0</v>
      </c>
      <c r="H46" s="112" t="str">
        <f>IF(SUMIF('Grundlage Swiss DRG KVG'!D:D,B46,'Grundlage Swiss DRG KVG'!I:I)&gt;0,SUMIF('Grundlage Swiss DRG KVG'!D:D,B46,'Grundlage Swiss DRG KVG'!I:I),"")</f>
        <v/>
      </c>
      <c r="I46" s="112" t="str">
        <f>IF(SUMIF('Grundlage Swiss DRG KVG'!D:D,B46,'Grundlage Swiss DRG KVG'!J:J)&gt;0,SUMIF('Grundlage Swiss DRG KVG'!D:D,B46,'Grundlage Swiss DRG KVG'!J:J),"")</f>
        <v/>
      </c>
      <c r="J46" s="130">
        <f>IF(SUMIF('Grundlage Swiss DRG ohne Anlage'!D:D,B46,'Grundlage Swiss DRG ohne Anlage'!J:J)&gt;0,SUMIF('Grundlage Swiss DRG ohne Anlage'!D:D,B46,'Grundlage Swiss DRG ohne Anlage'!J:J),"")</f>
        <v>9198.3127378910995</v>
      </c>
      <c r="K46" s="130" t="str">
        <f>IF(SUMIF('Grundlage Swiss DRG KVG'!D:D,B46,'Grundlage Swiss DRG KVG'!K:K)&gt;0,SUMIF('Grundlage Swiss DRG KVG'!D:D,B46,'Grundlage Swiss DRG KVG'!K:K),"")</f>
        <v/>
      </c>
      <c r="L46" s="130" t="str">
        <f>IF(SUMIF('Grundlage Swiss DRG KVG'!D:D,B46,'Grundlage Swiss DRG KVG'!L:L)&gt;0,SUMIF('Grundlage Swiss DRG KVG'!D:D,B46,'Grundlage Swiss DRG KVG'!L:L),"")</f>
        <v/>
      </c>
      <c r="M46" s="62" t="str">
        <f t="shared" si="4"/>
        <v/>
      </c>
      <c r="N46" s="61" t="str">
        <f t="shared" si="0"/>
        <v>-</v>
      </c>
      <c r="O46" s="61" t="str">
        <f t="shared" si="1"/>
        <v>-</v>
      </c>
      <c r="P46" s="40"/>
      <c r="Q46" s="40"/>
      <c r="R46" s="40"/>
      <c r="Y46" s="124" t="str">
        <f t="shared" si="2"/>
        <v/>
      </c>
      <c r="Z46" s="23" t="str">
        <f t="shared" si="3"/>
        <v>gleich</v>
      </c>
    </row>
    <row r="47" spans="1:26" x14ac:dyDescent="0.2">
      <c r="A47" s="20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3810887.9188088998</v>
      </c>
      <c r="F47" s="112">
        <f>IF(SUMIF('Grundlage Swiss DRG KVG'!D:D,B47,'Grundlage Swiss DRG KVG'!G:G)&gt;0,SUMIF('Grundlage Swiss DRG KVG'!D:D,B47,'Grundlage Swiss DRG KVG'!G:G),)</f>
        <v>4626290.5864580004</v>
      </c>
      <c r="G47" s="112">
        <f>IF(SUMIF('Grundlage Swiss DRG KVG'!D:D,B47,'Grundlage Swiss DRG KVG'!H:H)&gt;0,SUMIF('Grundlage Swiss DRG KVG'!D:D,B47,'Grundlage Swiss DRG KVG'!H:H),)</f>
        <v>4460084.0164580001</v>
      </c>
      <c r="H47" s="112">
        <f>IF(SUMIF('Grundlage Swiss DRG KVG'!D:D,B47,'Grundlage Swiss DRG KVG'!I:I)&gt;0,SUMIF('Grundlage Swiss DRG KVG'!D:D,B47,'Grundlage Swiss DRG KVG'!I:I),"")</f>
        <v>363.92649999999998</v>
      </c>
      <c r="I47" s="112">
        <f>IF(SUMIF('Grundlage Swiss DRG KVG'!D:D,B47,'Grundlage Swiss DRG KVG'!J:J)&gt;0,SUMIF('Grundlage Swiss DRG KVG'!D:D,B47,'Grundlage Swiss DRG KVG'!J:J),"")</f>
        <v>516</v>
      </c>
      <c r="J47" s="130">
        <f>IF(SUMIF('Grundlage Swiss DRG ohne Anlage'!D:D,B47,'Grundlage Swiss DRG ohne Anlage'!J:J)&gt;0,SUMIF('Grundlage Swiss DRG ohne Anlage'!D:D,B47,'Grundlage Swiss DRG ohne Anlage'!J:J),"")</f>
        <v>10471.586759439</v>
      </c>
      <c r="K47" s="130">
        <f>IF(SUMIF('Grundlage Swiss DRG KVG'!D:D,B47,'Grundlage Swiss DRG KVG'!K:K)&gt;0,SUMIF('Grundlage Swiss DRG KVG'!D:D,B47,'Grundlage Swiss DRG KVG'!K:K),"")</f>
        <v>12712.156400971</v>
      </c>
      <c r="L47" s="130">
        <f>IF(SUMIF('Grundlage Swiss DRG KVG'!D:D,B47,'Grundlage Swiss DRG KVG'!L:L)&gt;0,SUMIF('Grundlage Swiss DRG KVG'!D:D,B47,'Grundlage Swiss DRG KVG'!L:L),"")</f>
        <v>12255.452725916</v>
      </c>
      <c r="M47" s="62">
        <f t="shared" si="4"/>
        <v>363.92649999999998</v>
      </c>
      <c r="N47" s="61">
        <f t="shared" si="0"/>
        <v>363.92649999999998</v>
      </c>
      <c r="O47" s="61">
        <f t="shared" si="1"/>
        <v>363.92649999999998</v>
      </c>
      <c r="P47" s="40"/>
      <c r="Q47" s="40"/>
      <c r="R47" s="40"/>
      <c r="Y47" s="125">
        <f t="shared" si="2"/>
        <v>12255.452725916</v>
      </c>
      <c r="Z47" s="23" t="str">
        <f t="shared" si="3"/>
        <v>-</v>
      </c>
    </row>
    <row r="48" spans="1:26" x14ac:dyDescent="0.2">
      <c r="A48" s="20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1094844.2394012001</v>
      </c>
      <c r="F48" s="112">
        <f>IF(SUMIF('Grundlage Swiss DRG KVG'!D:D,B48,'Grundlage Swiss DRG KVG'!G:G)&gt;0,SUMIF('Grundlage Swiss DRG KVG'!D:D,B48,'Grundlage Swiss DRG KVG'!G:G),)</f>
        <v>1276545.3822858999</v>
      </c>
      <c r="G48" s="112">
        <f>IF(SUMIF('Grundlage Swiss DRG KVG'!D:D,B48,'Grundlage Swiss DRG KVG'!H:H)&gt;0,SUMIF('Grundlage Swiss DRG KVG'!D:D,B48,'Grundlage Swiss DRG KVG'!H:H),)</f>
        <v>1264769.4222859</v>
      </c>
      <c r="H48" s="112">
        <f>IF(SUMIF('Grundlage Swiss DRG KVG'!D:D,B48,'Grundlage Swiss DRG KVG'!I:I)&gt;0,SUMIF('Grundlage Swiss DRG KVG'!D:D,B48,'Grundlage Swiss DRG KVG'!I:I),"")</f>
        <v>75.819999999999993</v>
      </c>
      <c r="I48" s="112">
        <f>IF(SUMIF('Grundlage Swiss DRG KVG'!D:D,B48,'Grundlage Swiss DRG KVG'!J:J)&gt;0,SUMIF('Grundlage Swiss DRG KVG'!D:D,B48,'Grundlage Swiss DRG KVG'!J:J),"")</f>
        <v>128</v>
      </c>
      <c r="J48" s="130">
        <f>IF(SUMIF('Grundlage Swiss DRG ohne Anlage'!D:D,B48,'Grundlage Swiss DRG ohne Anlage'!J:J)&gt;0,SUMIF('Grundlage Swiss DRG ohne Anlage'!D:D,B48,'Grundlage Swiss DRG ohne Anlage'!J:J),"")</f>
        <v>14440.045362717001</v>
      </c>
      <c r="K48" s="130">
        <f>IF(SUMIF('Grundlage Swiss DRG KVG'!D:D,B48,'Grundlage Swiss DRG KVG'!K:K)&gt;0,SUMIF('Grundlage Swiss DRG KVG'!D:D,B48,'Grundlage Swiss DRG KVG'!K:K),"")</f>
        <v>16836.525748956999</v>
      </c>
      <c r="L48" s="130">
        <f>IF(SUMIF('Grundlage Swiss DRG KVG'!D:D,B48,'Grundlage Swiss DRG KVG'!L:L)&gt;0,SUMIF('Grundlage Swiss DRG KVG'!D:D,B48,'Grundlage Swiss DRG KVG'!L:L),"")</f>
        <v>16681.211056264001</v>
      </c>
      <c r="M48" s="62">
        <f t="shared" si="4"/>
        <v>75.819999999999993</v>
      </c>
      <c r="N48" s="61">
        <f t="shared" si="0"/>
        <v>75.819999999999993</v>
      </c>
      <c r="O48" s="61">
        <f t="shared" si="1"/>
        <v>75.819999999999993</v>
      </c>
      <c r="P48" s="40"/>
      <c r="Q48" s="40"/>
      <c r="R48" s="40"/>
      <c r="Y48" s="125">
        <f t="shared" si="2"/>
        <v>16681.211056264001</v>
      </c>
      <c r="Z48" s="23" t="str">
        <f t="shared" si="3"/>
        <v>-</v>
      </c>
    </row>
    <row r="49" spans="1:26" x14ac:dyDescent="0.2">
      <c r="A49" s="20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Anlage'!I:I)&gt;0,SUMIF('Grundlage Swiss DRG ohne Anlage'!D:D,B49,'Grundlage Swiss DRG ohne Anlage'!I:I),"")</f>
        <v>2894008.3286227998</v>
      </c>
      <c r="F49" s="112">
        <f>IF(SUMIF('Grundlage Swiss DRG KVG'!D:D,B49,'Grundlage Swiss DRG KVG'!G:G)&gt;0,SUMIF('Grundlage Swiss DRG KVG'!D:D,B49,'Grundlage Swiss DRG KVG'!G:G),)</f>
        <v>3240655.3286227998</v>
      </c>
      <c r="G49" s="112">
        <f>IF(SUMIF('Grundlage Swiss DRG KVG'!D:D,B49,'Grundlage Swiss DRG KVG'!H:H)&gt;0,SUMIF('Grundlage Swiss DRG KVG'!D:D,B49,'Grundlage Swiss DRG KVG'!H:H),)</f>
        <v>3217509.3286227998</v>
      </c>
      <c r="H49" s="112">
        <f>IF(SUMIF('Grundlage Swiss DRG KVG'!D:D,B49,'Grundlage Swiss DRG KVG'!I:I)&gt;0,SUMIF('Grundlage Swiss DRG KVG'!D:D,B49,'Grundlage Swiss DRG KVG'!I:I),"")</f>
        <v>308.71699999999998</v>
      </c>
      <c r="I49" s="112">
        <f>IF(SUMIF('Grundlage Swiss DRG KVG'!D:D,B49,'Grundlage Swiss DRG KVG'!J:J)&gt;0,SUMIF('Grundlage Swiss DRG KVG'!D:D,B49,'Grundlage Swiss DRG KVG'!J:J),"")</f>
        <v>464</v>
      </c>
      <c r="J49" s="130">
        <f>IF(SUMIF('Grundlage Swiss DRG ohne Anlage'!D:D,B49,'Grundlage Swiss DRG ohne Anlage'!J:J)&gt;0,SUMIF('Grundlage Swiss DRG ohne Anlage'!D:D,B49,'Grundlage Swiss DRG ohne Anlage'!J:J),"")</f>
        <v>9374.3082778816006</v>
      </c>
      <c r="K49" s="130">
        <f>IF(SUMIF('Grundlage Swiss DRG KVG'!D:D,B49,'Grundlage Swiss DRG KVG'!K:K)&gt;0,SUMIF('Grundlage Swiss DRG KVG'!D:D,B49,'Grundlage Swiss DRG KVG'!K:K),"")</f>
        <v>10497.171612262</v>
      </c>
      <c r="L49" s="130">
        <f>IF(SUMIF('Grundlage Swiss DRG KVG'!D:D,B49,'Grundlage Swiss DRG KVG'!L:L)&gt;0,SUMIF('Grundlage Swiss DRG KVG'!D:D,B49,'Grundlage Swiss DRG KVG'!L:L),"")</f>
        <v>10422.196797140001</v>
      </c>
      <c r="M49" s="62">
        <f t="shared" si="4"/>
        <v>308.71699999999998</v>
      </c>
      <c r="N49" s="61">
        <f t="shared" si="0"/>
        <v>308.71699999999998</v>
      </c>
      <c r="O49" s="61">
        <f t="shared" si="1"/>
        <v>308.71699999999998</v>
      </c>
      <c r="P49" s="40"/>
      <c r="Q49" s="40"/>
      <c r="R49" s="40"/>
      <c r="Y49" s="124">
        <f t="shared" si="2"/>
        <v>10422.196797140001</v>
      </c>
      <c r="Z49" s="23" t="str">
        <f t="shared" si="3"/>
        <v>-</v>
      </c>
    </row>
    <row r="50" spans="1:26" x14ac:dyDescent="0.2">
      <c r="A50" s="20" t="s">
        <v>82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Anlage'!I:I)&gt;0,SUMIF('Grundlage Swiss DRG ohne Anlage'!D:D,B50,'Grundlage Swiss DRG ohne Anlage'!I:I),"")</f>
        <v>61037247.573937997</v>
      </c>
      <c r="F50" s="112">
        <f>IF(SUMIF('Grundlage Swiss DRG KVG'!D:D,B50,'Grundlage Swiss DRG KVG'!G:G)&gt;0,SUMIF('Grundlage Swiss DRG KVG'!D:D,B50,'Grundlage Swiss DRG KVG'!G:G),)</f>
        <v>67116233.473938003</v>
      </c>
      <c r="G50" s="112">
        <f>IF(SUMIF('Grundlage Swiss DRG KVG'!D:D,B50,'Grundlage Swiss DRG KVG'!H:H)&gt;0,SUMIF('Grundlage Swiss DRG KVG'!D:D,B50,'Grundlage Swiss DRG KVG'!H:H),)</f>
        <v>64890440.573937997</v>
      </c>
      <c r="H50" s="112">
        <f>IF(SUMIF('Grundlage Swiss DRG KVG'!D:D,B50,'Grundlage Swiss DRG KVG'!I:I)&gt;0,SUMIF('Grundlage Swiss DRG KVG'!D:D,B50,'Grundlage Swiss DRG KVG'!I:I),"")</f>
        <v>5813.8</v>
      </c>
      <c r="I50" s="112">
        <f>IF(SUMIF('Grundlage Swiss DRG KVG'!D:D,B50,'Grundlage Swiss DRG KVG'!J:J)&gt;0,SUMIF('Grundlage Swiss DRG KVG'!D:D,B50,'Grundlage Swiss DRG KVG'!J:J),"")</f>
        <v>6979</v>
      </c>
      <c r="J50" s="130">
        <f>IF(SUMIF('Grundlage Swiss DRG ohne Anlage'!D:D,B50,'Grundlage Swiss DRG ohne Anlage'!J:J)&gt;0,SUMIF('Grundlage Swiss DRG ohne Anlage'!D:D,B50,'Grundlage Swiss DRG ohne Anlage'!J:J),"")</f>
        <v>10498.683747968</v>
      </c>
      <c r="K50" s="130">
        <f>IF(SUMIF('Grundlage Swiss DRG KVG'!D:D,B50,'Grundlage Swiss DRG KVG'!K:K)&gt;0,SUMIF('Grundlage Swiss DRG KVG'!D:D,B50,'Grundlage Swiss DRG KVG'!K:K),"")</f>
        <v>11544.296926956</v>
      </c>
      <c r="L50" s="130">
        <f>IF(SUMIF('Grundlage Swiss DRG KVG'!D:D,B50,'Grundlage Swiss DRG KVG'!L:L)&gt;0,SUMIF('Grundlage Swiss DRG KVG'!D:D,B50,'Grundlage Swiss DRG KVG'!L:L),"")</f>
        <v>11161.450441008999</v>
      </c>
      <c r="M50" s="62">
        <f t="shared" si="4"/>
        <v>5813.8</v>
      </c>
      <c r="N50" s="61">
        <f t="shared" si="0"/>
        <v>5813.8</v>
      </c>
      <c r="O50" s="61">
        <f t="shared" si="1"/>
        <v>5813.8</v>
      </c>
      <c r="P50" s="40"/>
      <c r="Q50" s="40"/>
      <c r="R50" s="40"/>
      <c r="Y50" s="124">
        <f t="shared" si="2"/>
        <v>11161.450441008999</v>
      </c>
      <c r="Z50" s="23" t="str">
        <f t="shared" si="3"/>
        <v>-</v>
      </c>
    </row>
    <row r="51" spans="1:26" x14ac:dyDescent="0.2">
      <c r="A51" s="20" t="s">
        <v>167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352846500.0535</v>
      </c>
      <c r="F51" s="112">
        <f>IF(SUMIF('Grundlage Swiss DRG KVG'!D:D,B51,'Grundlage Swiss DRG KVG'!G:G)&gt;0,SUMIF('Grundlage Swiss DRG KVG'!D:D,B51,'Grundlage Swiss DRG KVG'!G:G),)</f>
        <v>389852311.0535</v>
      </c>
      <c r="G51" s="112">
        <f>IF(SUMIF('Grundlage Swiss DRG KVG'!D:D,B51,'Grundlage Swiss DRG KVG'!H:H)&gt;0,SUMIF('Grundlage Swiss DRG KVG'!D:D,B51,'Grundlage Swiss DRG KVG'!H:H),)</f>
        <v>373900945.0535</v>
      </c>
      <c r="H51" s="112">
        <f>IF(SUMIF('Grundlage Swiss DRG KVG'!D:D,B51,'Grundlage Swiss DRG KVG'!I:I)&gt;0,SUMIF('Grundlage Swiss DRG KVG'!D:D,B51,'Grundlage Swiss DRG KVG'!I:I),"")</f>
        <v>38377.632899999997</v>
      </c>
      <c r="I51" s="112">
        <f>IF(SUMIF('Grundlage Swiss DRG KVG'!D:D,B51,'Grundlage Swiss DRG KVG'!J:J)&gt;0,SUMIF('Grundlage Swiss DRG KVG'!D:D,B51,'Grundlage Swiss DRG KVG'!J:J),"")</f>
        <v>35730</v>
      </c>
      <c r="J51" s="130">
        <f>IF(SUMIF('Grundlage Swiss DRG ohne Anlage'!D:D,B51,'Grundlage Swiss DRG ohne Anlage'!J:J)&gt;0,SUMIF('Grundlage Swiss DRG ohne Anlage'!D:D,B51,'Grundlage Swiss DRG ohne Anlage'!J:J),"")</f>
        <v>9194.0662670079</v>
      </c>
      <c r="K51" s="130">
        <f>IF(SUMIF('Grundlage Swiss DRG KVG'!D:D,B51,'Grundlage Swiss DRG KVG'!K:K)&gt;0,SUMIF('Grundlage Swiss DRG KVG'!D:D,B51,'Grundlage Swiss DRG KVG'!K:K),"")</f>
        <v>10158.320917534</v>
      </c>
      <c r="L51" s="130">
        <f>IF(SUMIF('Grundlage Swiss DRG KVG'!D:D,B51,'Grundlage Swiss DRG KVG'!L:L)&gt;0,SUMIF('Grundlage Swiss DRG KVG'!D:D,B51,'Grundlage Swiss DRG KVG'!L:L),"")</f>
        <v>9742.6786594099995</v>
      </c>
      <c r="M51" s="62">
        <f t="shared" si="4"/>
        <v>38377.632899999997</v>
      </c>
      <c r="N51" s="61">
        <f t="shared" si="0"/>
        <v>38377.632899999997</v>
      </c>
      <c r="O51" s="61">
        <f t="shared" si="1"/>
        <v>38377.632899999997</v>
      </c>
      <c r="P51" s="40"/>
      <c r="Q51" s="40"/>
      <c r="R51" s="40"/>
      <c r="Y51" s="124">
        <f t="shared" si="2"/>
        <v>9742.6786594099995</v>
      </c>
      <c r="Z51" s="23" t="str">
        <f t="shared" si="3"/>
        <v>-</v>
      </c>
    </row>
    <row r="52" spans="1:26" x14ac:dyDescent="0.2">
      <c r="A52" s="20" t="s">
        <v>249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Anlage'!I:I)&gt;0,SUMIF('Grundlage Swiss DRG ohne Anlage'!D:D,B52,'Grundlage Swiss DRG ohne Anlage'!I:I),"")</f>
        <v>6867065.5074942</v>
      </c>
      <c r="F52" s="112">
        <f>IF(SUMIF('Grundlage Swiss DRG KVG'!D:D,B52,'Grundlage Swiss DRG KVG'!G:G)&gt;0,SUMIF('Grundlage Swiss DRG KVG'!D:D,B52,'Grundlage Swiss DRG KVG'!G:G),)</f>
        <v>574329352.41140997</v>
      </c>
      <c r="G52" s="112">
        <f>IF(SUMIF('Grundlage Swiss DRG KVG'!D:D,B52,'Grundlage Swiss DRG KVG'!H:H)&gt;0,SUMIF('Grundlage Swiss DRG KVG'!D:D,B52,'Grundlage Swiss DRG KVG'!H:H),)</f>
        <v>560420004.33354998</v>
      </c>
      <c r="H52" s="112">
        <f>IF(SUMIF('Grundlage Swiss DRG KVG'!D:D,B52,'Grundlage Swiss DRG KVG'!I:I)&gt;0,SUMIF('Grundlage Swiss DRG KVG'!D:D,B52,'Grundlage Swiss DRG KVG'!I:I),"")</f>
        <v>48419.294999997997</v>
      </c>
      <c r="I52" s="112">
        <f>IF(SUMIF('Grundlage Swiss DRG KVG'!D:D,B52,'Grundlage Swiss DRG KVG'!J:J)&gt;0,SUMIF('Grundlage Swiss DRG KVG'!D:D,B52,'Grundlage Swiss DRG KVG'!J:J),"")</f>
        <v>34100</v>
      </c>
      <c r="J52" s="130">
        <f>IF(SUMIF('Grundlage Swiss DRG ohne Anlage'!D:D,B52,'Grundlage Swiss DRG ohne Anlage'!J:J)&gt;0,SUMIF('Grundlage Swiss DRG ohne Anlage'!D:D,B52,'Grundlage Swiss DRG ohne Anlage'!J:J),"")</f>
        <v>13812.069762243</v>
      </c>
      <c r="K52" s="130">
        <f>IF(SUMIF('Grundlage Swiss DRG KVG'!D:D,B52,'Grundlage Swiss DRG KVG'!K:K)&gt;0,SUMIF('Grundlage Swiss DRG KVG'!D:D,B52,'Grundlage Swiss DRG KVG'!K:K),"")</f>
        <v>11861.580231836</v>
      </c>
      <c r="L52" s="130">
        <f>IF(SUMIF('Grundlage Swiss DRG KVG'!D:D,B52,'Grundlage Swiss DRG KVG'!L:L)&gt;0,SUMIF('Grundlage Swiss DRG KVG'!D:D,B52,'Grundlage Swiss DRG KVG'!L:L),"")</f>
        <v>11574.311528773</v>
      </c>
      <c r="M52" s="62">
        <f t="shared" si="4"/>
        <v>48419.294999997997</v>
      </c>
      <c r="N52" s="61">
        <f t="shared" si="0"/>
        <v>48419.294999997997</v>
      </c>
      <c r="O52" s="61">
        <f t="shared" si="1"/>
        <v>48419.294999997997</v>
      </c>
      <c r="P52" s="40"/>
      <c r="Q52" s="40"/>
      <c r="R52" s="40"/>
      <c r="Y52" s="124">
        <f t="shared" si="2"/>
        <v>11574.311528773</v>
      </c>
      <c r="Z52" s="23" t="str">
        <f t="shared" si="3"/>
        <v>-</v>
      </c>
    </row>
    <row r="53" spans="1:26" ht="10.5" x14ac:dyDescent="0.25">
      <c r="A53" s="21" t="s">
        <v>86</v>
      </c>
      <c r="B53" s="21" t="s">
        <v>87</v>
      </c>
      <c r="C53" s="21" t="s">
        <v>88</v>
      </c>
      <c r="D53" s="21" t="s">
        <v>45</v>
      </c>
      <c r="E53" s="112">
        <v>154514596</v>
      </c>
      <c r="F53" s="112">
        <f>IF(SUMIF('Grundlage Swiss DRG alle'!D:D,B53,'Grundlage Swiss DRG alle'!G:G)&gt;0,SUMIF('Grundlage Swiss DRG alle'!D:D,B53,'Grundlage Swiss DRG alle'!G:G),)</f>
        <v>0</v>
      </c>
      <c r="G53" s="112">
        <v>169214290</v>
      </c>
      <c r="H53" s="112">
        <v>15184</v>
      </c>
      <c r="I53" s="112">
        <v>13391</v>
      </c>
      <c r="J53" s="130">
        <v>11539</v>
      </c>
      <c r="K53" s="130"/>
      <c r="L53" s="130">
        <v>12637</v>
      </c>
      <c r="M53" s="62">
        <f>H53</f>
        <v>15184</v>
      </c>
      <c r="N53" s="61" t="str">
        <f>IF(F53&gt;0,H53,"-")</f>
        <v>-</v>
      </c>
      <c r="O53" s="61">
        <f>IF(G53&gt;0,H53,"-")</f>
        <v>15184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12637</v>
      </c>
      <c r="Z53" s="23" t="str">
        <f>IF(L53&gt;0,IF(K53&gt;L53,"-",IF(K53=L53,"gleich","Kontrolle")),"")</f>
        <v>Kontrolle</v>
      </c>
    </row>
    <row r="54" spans="1:26" x14ac:dyDescent="0.2">
      <c r="A54" s="20" t="s">
        <v>139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Anlage'!I:I)&gt;0,SUMIF('Grundlage Swiss DRG ohne Anlage'!D:D,B54,'Grundlage Swiss DRG ohne Anlage'!I:I),"")</f>
        <v>35207382.592483997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9353.8718802302992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62" t="str">
        <f t="shared" si="4"/>
        <v/>
      </c>
      <c r="N54" s="61" t="str">
        <f t="shared" si="0"/>
        <v>-</v>
      </c>
      <c r="O54" s="61" t="str">
        <f t="shared" si="1"/>
        <v>-</v>
      </c>
      <c r="P54" s="40"/>
      <c r="Q54" s="40"/>
      <c r="R54" s="40"/>
      <c r="Y54" s="124" t="str">
        <f t="shared" si="2"/>
        <v/>
      </c>
      <c r="Z54" s="23" t="str">
        <f t="shared" si="3"/>
        <v>gleich</v>
      </c>
    </row>
    <row r="55" spans="1:26" x14ac:dyDescent="0.2">
      <c r="A55" s="20" t="s">
        <v>143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21279538.926789999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0</v>
      </c>
      <c r="H55" s="112" t="str">
        <f>IF(SUMIF('Grundlage Swiss DRG KVG'!D:D,B55,'Grundlage Swiss DRG KVG'!I:I)&gt;0,SUMIF('Grundlage Swiss DRG KVG'!D:D,B55,'Grundlage Swiss DRG KVG'!I:I),"")</f>
        <v/>
      </c>
      <c r="I55" s="112" t="str">
        <f>IF(SUMIF('Grundlage Swiss DRG KVG'!D:D,B55,'Grundlage Swiss DRG KVG'!J:J)&gt;0,SUMIF('Grundlage Swiss DRG KVG'!D:D,B55,'Grundlage Swiss DRG KVG'!J:J),"")</f>
        <v/>
      </c>
      <c r="J55" s="130">
        <f>IF(SUMIF('Grundlage Swiss DRG ohne Anlage'!D:D,B55,'Grundlage Swiss DRG ohne Anlage'!J:J)&gt;0,SUMIF('Grundlage Swiss DRG ohne Anlage'!D:D,B55,'Grundlage Swiss DRG ohne Anlage'!J:J),"")</f>
        <v>9614.3517400004002</v>
      </c>
      <c r="K55" s="130" t="str">
        <f>IF(SUMIF('Grundlage Swiss DRG KVG'!D:D,B55,'Grundlage Swiss DRG KVG'!K:K)&gt;0,SUMIF('Grundlage Swiss DRG KVG'!D:D,B55,'Grundlage Swiss DRG KVG'!K:K),"")</f>
        <v/>
      </c>
      <c r="L55" s="130" t="str">
        <f>IF(SUMIF('Grundlage Swiss DRG KVG'!D:D,B55,'Grundlage Swiss DRG KVG'!L:L)&gt;0,SUMIF('Grundlage Swiss DRG KVG'!D:D,B55,'Grundlage Swiss DRG KVG'!L:L),"")</f>
        <v/>
      </c>
      <c r="M55" s="62" t="str">
        <f t="shared" si="4"/>
        <v/>
      </c>
      <c r="N55" s="61" t="str">
        <f t="shared" si="0"/>
        <v>-</v>
      </c>
      <c r="O55" s="61" t="str">
        <f t="shared" si="1"/>
        <v>-</v>
      </c>
      <c r="P55" s="40"/>
      <c r="Q55" s="40"/>
      <c r="R55" s="40"/>
      <c r="Y55" s="124" t="str">
        <f t="shared" si="2"/>
        <v/>
      </c>
      <c r="Z55" s="23" t="str">
        <f t="shared" si="3"/>
        <v>gleich</v>
      </c>
    </row>
    <row r="56" spans="1:26" x14ac:dyDescent="0.2">
      <c r="A56" s="20" t="s">
        <v>150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Anlage'!I:I)&gt;0,SUMIF('Grundlage Swiss DRG ohne Anlage'!D:D,B56,'Grundlage Swiss DRG ohne Anlage'!I:I),"")</f>
        <v>72424320.126663998</v>
      </c>
      <c r="F56" s="112">
        <f>IF(SUMIF('Grundlage Swiss DRG KVG'!D:D,B56,'Grundlage Swiss DRG KVG'!G:G)&gt;0,SUMIF('Grundlage Swiss DRG KVG'!D:D,B56,'Grundlage Swiss DRG KVG'!G:G),)</f>
        <v>80050621.664064005</v>
      </c>
      <c r="G56" s="112">
        <f>IF(SUMIF('Grundlage Swiss DRG KVG'!D:D,B56,'Grundlage Swiss DRG KVG'!H:H)&gt;0,SUMIF('Grundlage Swiss DRG KVG'!D:D,B56,'Grundlage Swiss DRG KVG'!H:H),)</f>
        <v>79439950.598954007</v>
      </c>
      <c r="H56" s="112">
        <f>IF(SUMIF('Grundlage Swiss DRG KVG'!D:D,B56,'Grundlage Swiss DRG KVG'!I:I)&gt;0,SUMIF('Grundlage Swiss DRG KVG'!D:D,B56,'Grundlage Swiss DRG KVG'!I:I),"")</f>
        <v>7743.8275000000003</v>
      </c>
      <c r="I56" s="112">
        <f>IF(SUMIF('Grundlage Swiss DRG KVG'!D:D,B56,'Grundlage Swiss DRG KVG'!J:J)&gt;0,SUMIF('Grundlage Swiss DRG KVG'!D:D,B56,'Grundlage Swiss DRG KVG'!J:J),"")</f>
        <v>8430</v>
      </c>
      <c r="J56" s="130">
        <f>IF(SUMIF('Grundlage Swiss DRG ohne Anlage'!D:D,B56,'Grundlage Swiss DRG ohne Anlage'!J:J)&gt;0,SUMIF('Grundlage Swiss DRG ohne Anlage'!D:D,B56,'Grundlage Swiss DRG ohne Anlage'!J:J),"")</f>
        <v>9352.5223962781001</v>
      </c>
      <c r="K56" s="130">
        <f>IF(SUMIF('Grundlage Swiss DRG KVG'!D:D,B56,'Grundlage Swiss DRG KVG'!K:K)&gt;0,SUMIF('Grundlage Swiss DRG KVG'!D:D,B56,'Grundlage Swiss DRG KVG'!K:K),"")</f>
        <v>10337.345668413</v>
      </c>
      <c r="L56" s="130">
        <f>IF(SUMIF('Grundlage Swiss DRG KVG'!D:D,B56,'Grundlage Swiss DRG KVG'!L:L)&gt;0,SUMIF('Grundlage Swiss DRG KVG'!D:D,B56,'Grundlage Swiss DRG KVG'!L:L),"")</f>
        <v>10258.486594511</v>
      </c>
      <c r="M56" s="62">
        <f t="shared" si="4"/>
        <v>7743.8275000000003</v>
      </c>
      <c r="N56" s="61">
        <f t="shared" si="0"/>
        <v>7743.8275000000003</v>
      </c>
      <c r="O56" s="61">
        <f t="shared" si="1"/>
        <v>7743.8275000000003</v>
      </c>
      <c r="P56" s="40"/>
      <c r="Q56" s="40"/>
      <c r="R56" s="40"/>
      <c r="Y56" s="124">
        <f t="shared" si="2"/>
        <v>10258.486594511</v>
      </c>
      <c r="Z56" s="23" t="str">
        <f t="shared" si="3"/>
        <v>-</v>
      </c>
    </row>
    <row r="57" spans="1:26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>IF(SUMIF('Grundlage Swiss DRG KVG'!D:D,B57,'Grundlage Swiss DRG KVG'!I:I)&gt;0,SUMIF('Grundlage Swiss DRG KVG'!D:D,B57,'Grundlage Swiss DRG KVG'!I:I),"")</f>
        <v>23025</v>
      </c>
      <c r="I57" s="112">
        <f>IF(SUMIF('Grundlage Swiss DRG KVG'!D:D,B57,'Grundlage Swiss DRG KVG'!J:J)&gt;0,SUMIF('Grundlage Swiss DRG KVG'!D:D,B57,'Grundlage Swiss DRG KVG'!J:J),"")</f>
        <v>23572</v>
      </c>
      <c r="J57" s="130">
        <f>IF(SUMIF('Grundlage Swiss DRG ohne Anlage'!D:D,B57,'Grundlage Swiss DRG ohne Anlage'!J:J)&gt;0,SUMIF('Grundlage Swiss DRG ohne Anlage'!D:D,B57,'Grundlage Swiss DRG ohne Anlage'!J:J),"")</f>
        <v>9945.3624986365994</v>
      </c>
      <c r="K57" s="130">
        <f>IF(SUMIF('Grundlage Swiss DRG KVG'!D:D,B57,'Grundlage Swiss DRG KVG'!K:K)&gt;0,SUMIF('Grundlage Swiss DRG KVG'!D:D,B57,'Grundlage Swiss DRG KVG'!K:K),"")</f>
        <v>10679.957069755001</v>
      </c>
      <c r="L57" s="130">
        <f>IF(SUMIF('Grundlage Swiss DRG KVG'!D:D,B57,'Grundlage Swiss DRG KVG'!L:L)&gt;0,SUMIF('Grundlage Swiss DRG KVG'!D:D,B57,'Grundlage Swiss DRG KVG'!L:L),"")</f>
        <v>10669.099306454</v>
      </c>
      <c r="M57" s="62">
        <f t="shared" si="4"/>
        <v>23025</v>
      </c>
      <c r="N57" s="61">
        <f t="shared" si="0"/>
        <v>23025</v>
      </c>
      <c r="O57" s="61">
        <f t="shared" si="1"/>
        <v>23025</v>
      </c>
      <c r="P57" s="40"/>
      <c r="Q57" s="40"/>
      <c r="R57" s="40"/>
      <c r="Y57" s="124">
        <f t="shared" si="2"/>
        <v>10669.099306454</v>
      </c>
      <c r="Z57" s="23" t="str">
        <f t="shared" si="3"/>
        <v>-</v>
      </c>
    </row>
    <row r="58" spans="1:26" x14ac:dyDescent="0.2">
      <c r="A58" s="20" t="s">
        <v>226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Anlage'!I:I)&gt;0,SUMIF('Grundlage Swiss DRG ohne Anlage'!D:D,B58,'Grundlage Swiss DRG ohne Anlage'!I:I),"")</f>
        <v>22201236.268490002</v>
      </c>
      <c r="F58" s="112">
        <f>IF(SUMIF('Grundlage Swiss DRG KVG'!D:D,B58,'Grundlage Swiss DRG KVG'!G:G)&gt;0,SUMIF('Grundlage Swiss DRG KVG'!D:D,B58,'Grundlage Swiss DRG KVG'!G:G),)</f>
        <v>14567278.440576</v>
      </c>
      <c r="G58" s="112">
        <f>IF(SUMIF('Grundlage Swiss DRG KVG'!D:D,B58,'Grundlage Swiss DRG KVG'!H:H)&gt;0,SUMIF('Grundlage Swiss DRG KVG'!D:D,B58,'Grundlage Swiss DRG KVG'!H:H),)</f>
        <v>14511066.849096</v>
      </c>
      <c r="H58" s="112">
        <f>IF(SUMIF('Grundlage Swiss DRG KVG'!D:D,B58,'Grundlage Swiss DRG KVG'!I:I)&gt;0,SUMIF('Grundlage Swiss DRG KVG'!D:D,B58,'Grundlage Swiss DRG KVG'!I:I),"")</f>
        <v>1577.7550000000001</v>
      </c>
      <c r="I58" s="112">
        <f>IF(SUMIF('Grundlage Swiss DRG KVG'!D:D,B58,'Grundlage Swiss DRG KVG'!J:J)&gt;0,SUMIF('Grundlage Swiss DRG KVG'!D:D,B58,'Grundlage Swiss DRG KVG'!J:J),"")</f>
        <v>1492</v>
      </c>
      <c r="J58" s="130">
        <f>IF(SUMIF('Grundlage Swiss DRG ohne Anlage'!D:D,B58,'Grundlage Swiss DRG ohne Anlage'!J:J)&gt;0,SUMIF('Grundlage Swiss DRG ohne Anlage'!D:D,B58,'Grundlage Swiss DRG ohne Anlage'!J:J),"")</f>
        <v>9489.5529979079001</v>
      </c>
      <c r="K58" s="130">
        <f>IF(SUMIF('Grundlage Swiss DRG KVG'!D:D,B58,'Grundlage Swiss DRG KVG'!K:K)&gt;0,SUMIF('Grundlage Swiss DRG KVG'!D:D,B58,'Grundlage Swiss DRG KVG'!K:K),"")</f>
        <v>9232.9154023130995</v>
      </c>
      <c r="L58" s="130">
        <f>IF(SUMIF('Grundlage Swiss DRG KVG'!D:D,B58,'Grundlage Swiss DRG KVG'!L:L)&gt;0,SUMIF('Grundlage Swiss DRG KVG'!D:D,B58,'Grundlage Swiss DRG KVG'!L:L),"")</f>
        <v>9197.2878229486996</v>
      </c>
      <c r="M58" s="62">
        <f t="shared" si="4"/>
        <v>1577.7550000000001</v>
      </c>
      <c r="N58" s="61">
        <f t="shared" si="0"/>
        <v>1577.7550000000001</v>
      </c>
      <c r="O58" s="61">
        <f t="shared" si="1"/>
        <v>1577.7550000000001</v>
      </c>
      <c r="P58" s="40"/>
      <c r="Q58" s="40"/>
      <c r="R58" s="40"/>
      <c r="Y58" s="124">
        <f t="shared" si="2"/>
        <v>9197.2878229486996</v>
      </c>
      <c r="Z58" s="23" t="str">
        <f t="shared" si="3"/>
        <v>-</v>
      </c>
    </row>
    <row r="59" spans="1:26" x14ac:dyDescent="0.2">
      <c r="A59" s="20" t="s">
        <v>230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Anlage'!I:I)&gt;0,SUMIF('Grundlage Swiss DRG ohne Anlage'!D:D,B59,'Grundlage Swiss DRG ohne Anlage'!I:I),"")</f>
        <v>42254441.12274</v>
      </c>
      <c r="F59" s="112">
        <f>IF(SUMIF('Grundlage Swiss DRG KVG'!D:D,B59,'Grundlage Swiss DRG KVG'!G:G)&gt;0,SUMIF('Grundlage Swiss DRG KVG'!D:D,B59,'Grundlage Swiss DRG KVG'!G:G),)</f>
        <v>23733573.829657</v>
      </c>
      <c r="G59" s="112">
        <f>IF(SUMIF('Grundlage Swiss DRG KVG'!D:D,B59,'Grundlage Swiss DRG KVG'!H:H)&gt;0,SUMIF('Grundlage Swiss DRG KVG'!D:D,B59,'Grundlage Swiss DRG KVG'!H:H),)</f>
        <v>23288998.519498002</v>
      </c>
      <c r="H59" s="112">
        <f>IF(SUMIF('Grundlage Swiss DRG KVG'!D:D,B59,'Grundlage Swiss DRG KVG'!I:I)&gt;0,SUMIF('Grundlage Swiss DRG KVG'!D:D,B59,'Grundlage Swiss DRG KVG'!I:I),"")</f>
        <v>2519</v>
      </c>
      <c r="I59" s="112">
        <f>IF(SUMIF('Grundlage Swiss DRG KVG'!D:D,B59,'Grundlage Swiss DRG KVG'!J:J)&gt;0,SUMIF('Grundlage Swiss DRG KVG'!D:D,B59,'Grundlage Swiss DRG KVG'!J:J),"")</f>
        <v>3467</v>
      </c>
      <c r="J59" s="130">
        <f>IF(SUMIF('Grundlage Swiss DRG ohne Anlage'!D:D,B59,'Grundlage Swiss DRG ohne Anlage'!J:J)&gt;0,SUMIF('Grundlage Swiss DRG ohne Anlage'!D:D,B59,'Grundlage Swiss DRG ohne Anlage'!J:J),"")</f>
        <v>10067.355111497</v>
      </c>
      <c r="K59" s="130">
        <f>IF(SUMIF('Grundlage Swiss DRG KVG'!D:D,B59,'Grundlage Swiss DRG KVG'!K:K)&gt;0,SUMIF('Grundlage Swiss DRG KVG'!D:D,B59,'Grundlage Swiss DRG KVG'!K:K),"")</f>
        <v>9421.8236719560009</v>
      </c>
      <c r="L59" s="130">
        <f>IF(SUMIF('Grundlage Swiss DRG KVG'!D:D,B59,'Grundlage Swiss DRG KVG'!L:L)&gt;0,SUMIF('Grundlage Swiss DRG KVG'!D:D,B59,'Grundlage Swiss DRG KVG'!L:L),"")</f>
        <v>9245.3348628417007</v>
      </c>
      <c r="M59" s="62">
        <f t="shared" si="4"/>
        <v>2519</v>
      </c>
      <c r="N59" s="61">
        <f t="shared" si="0"/>
        <v>2519</v>
      </c>
      <c r="O59" s="61">
        <f t="shared" si="1"/>
        <v>2519</v>
      </c>
      <c r="P59" s="40"/>
      <c r="Q59" s="40"/>
      <c r="R59" s="40"/>
      <c r="Y59" s="124">
        <f t="shared" si="2"/>
        <v>9245.3348628417007</v>
      </c>
      <c r="Z59" s="23" t="str">
        <f t="shared" si="3"/>
        <v>-</v>
      </c>
    </row>
    <row r="60" spans="1:26" x14ac:dyDescent="0.2">
      <c r="A60" s="20" t="s">
        <v>256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44914310.550237998</v>
      </c>
      <c r="F60" s="112">
        <f>IF(SUMIF('Grundlage Swiss DRG KVG'!D:D,B60,'Grundlage Swiss DRG KVG'!G:G)&gt;0,SUMIF('Grundlage Swiss DRG KVG'!D:D,B60,'Grundlage Swiss DRG KVG'!G:G),)</f>
        <v>59948926.609360002</v>
      </c>
      <c r="G60" s="112">
        <f>IF(SUMIF('Grundlage Swiss DRG KVG'!D:D,B60,'Grundlage Swiss DRG KVG'!H:H)&gt;0,SUMIF('Grundlage Swiss DRG KVG'!D:D,B60,'Grundlage Swiss DRG KVG'!H:H),)</f>
        <v>0</v>
      </c>
      <c r="H60" s="112">
        <f>IF(SUMIF('Grundlage Swiss DRG KVG'!D:D,B60,'Grundlage Swiss DRG KVG'!I:I)&gt;0,SUMIF('Grundlage Swiss DRG KVG'!D:D,B60,'Grundlage Swiss DRG KVG'!I:I),"")</f>
        <v>6380.9012000000002</v>
      </c>
      <c r="I60" s="112">
        <f>IF(SUMIF('Grundlage Swiss DRG KVG'!D:D,B60,'Grundlage Swiss DRG KVG'!J:J)&gt;0,SUMIF('Grundlage Swiss DRG KVG'!D:D,B60,'Grundlage Swiss DRG KVG'!J:J),"")</f>
        <v>6213</v>
      </c>
      <c r="J60" s="130">
        <f>IF(SUMIF('Grundlage Swiss DRG ohne Anlage'!D:D,B60,'Grundlage Swiss DRG ohne Anlage'!J:J)&gt;0,SUMIF('Grundlage Swiss DRG ohne Anlage'!D:D,B60,'Grundlage Swiss DRG ohne Anlage'!J:J),"")</f>
        <v>9295.9496958021009</v>
      </c>
      <c r="K60" s="130">
        <f>IF(SUMIF('Grundlage Swiss DRG KVG'!D:D,B60,'Grundlage Swiss DRG KVG'!K:K)&gt;0,SUMIF('Grundlage Swiss DRG KVG'!D:D,B60,'Grundlage Swiss DRG KVG'!K:K),"")</f>
        <v>9395.0563925609003</v>
      </c>
      <c r="L60" s="130" t="str">
        <f>IF(SUMIF('Grundlage Swiss DRG KVG'!D:D,B60,'Grundlage Swiss DRG KVG'!L:L)&gt;0,SUMIF('Grundlage Swiss DRG KVG'!D:D,B60,'Grundlage Swiss DRG KVG'!L:L),"")</f>
        <v/>
      </c>
      <c r="M60" s="62">
        <f t="shared" si="4"/>
        <v>6380.9012000000002</v>
      </c>
      <c r="N60" s="61">
        <f t="shared" si="0"/>
        <v>6380.9012000000002</v>
      </c>
      <c r="O60" s="61" t="str">
        <f t="shared" si="1"/>
        <v>-</v>
      </c>
      <c r="P60" s="40"/>
      <c r="Q60" s="40"/>
      <c r="R60" s="40"/>
      <c r="Y60" s="124" t="str">
        <f t="shared" si="2"/>
        <v/>
      </c>
      <c r="Z60" s="23" t="str">
        <f t="shared" si="3"/>
        <v>Kontrolle</v>
      </c>
    </row>
    <row r="61" spans="1:26" x14ac:dyDescent="0.2">
      <c r="A61" s="20" t="s">
        <v>259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213486248.17778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233101999.55034</v>
      </c>
      <c r="H61" s="112">
        <f>IF(SUMIF('Grundlage Swiss DRG KVG'!D:D,B61,'Grundlage Swiss DRG KVG'!I:I)&gt;0,SUMIF('Grundlage Swiss DRG KVG'!D:D,B61,'Grundlage Swiss DRG KVG'!I:I),"")</f>
        <v>22306</v>
      </c>
      <c r="I61" s="112">
        <f>IF(SUMIF('Grundlage Swiss DRG KVG'!D:D,B61,'Grundlage Swiss DRG KVG'!J:J)&gt;0,SUMIF('Grundlage Swiss DRG KVG'!D:D,B61,'Grundlage Swiss DRG KVG'!J:J),"")</f>
        <v>24698</v>
      </c>
      <c r="J61" s="130">
        <f>IF(SUMIF('Grundlage Swiss DRG ohne Anlage'!D:D,B61,'Grundlage Swiss DRG ohne Anlage'!J:J)&gt;0,SUMIF('Grundlage Swiss DRG ohne Anlage'!D:D,B61,'Grundlage Swiss DRG ohne Anlage'!J:J),"")</f>
        <v>9570.7992548097009</v>
      </c>
      <c r="K61" s="130" t="str">
        <f>IF(SUMIF('Grundlage Swiss DRG KVG'!D:D,B61,'Grundlage Swiss DRG KVG'!K:K)&gt;0,SUMIF('Grundlage Swiss DRG KVG'!D:D,B61,'Grundlage Swiss DRG KVG'!K:K),"")</f>
        <v/>
      </c>
      <c r="L61" s="130">
        <f>IF(SUMIF('Grundlage Swiss DRG KVG'!D:D,B61,'Grundlage Swiss DRG KVG'!L:L)&gt;0,SUMIF('Grundlage Swiss DRG KVG'!D:D,B61,'Grundlage Swiss DRG KVG'!L:L),"")</f>
        <v>10450.192753085999</v>
      </c>
      <c r="M61" s="62">
        <f t="shared" si="4"/>
        <v>22306</v>
      </c>
      <c r="N61" s="61" t="str">
        <f t="shared" si="0"/>
        <v>-</v>
      </c>
      <c r="O61" s="61">
        <f t="shared" si="1"/>
        <v>22306</v>
      </c>
      <c r="P61" s="40"/>
      <c r="Q61" s="40"/>
      <c r="R61" s="40"/>
      <c r="Y61" s="124">
        <f t="shared" si="2"/>
        <v>10450.192753085999</v>
      </c>
      <c r="Z61" s="23" t="str">
        <f t="shared" si="3"/>
        <v>-</v>
      </c>
    </row>
    <row r="62" spans="1:26" x14ac:dyDescent="0.2">
      <c r="A62" s="20" t="s">
        <v>50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Anlage'!I:I)&gt;0,SUMIF('Grundlage Swiss DRG ohne Anlage'!D:D,B62,'Grundlage Swiss DRG ohne Anlage'!I:I),"")</f>
        <v>59000878.249113999</v>
      </c>
      <c r="F62" s="112">
        <f>IF(SUMIF('Grundlage Swiss DRG KVG'!D:D,B62,'Grundlage Swiss DRG KVG'!G:G)&gt;0,SUMIF('Grundlage Swiss DRG KVG'!D:D,B62,'Grundlage Swiss DRG KVG'!G:G),)</f>
        <v>320382362.80914998</v>
      </c>
      <c r="G62" s="112">
        <f>IF(SUMIF('Grundlage Swiss DRG KVG'!D:D,B62,'Grundlage Swiss DRG KVG'!H:H)&gt;0,SUMIF('Grundlage Swiss DRG KVG'!D:D,B62,'Grundlage Swiss DRG KVG'!H:H),)</f>
        <v>301385981.55014002</v>
      </c>
      <c r="H62" s="112">
        <f>IF(SUMIF('Grundlage Swiss DRG KVG'!D:D,B62,'Grundlage Swiss DRG KVG'!I:I)&gt;0,SUMIF('Grundlage Swiss DRG KVG'!D:D,B62,'Grundlage Swiss DRG KVG'!I:I),"")</f>
        <v>27953</v>
      </c>
      <c r="I62" s="112">
        <f>IF(SUMIF('Grundlage Swiss DRG KVG'!D:D,B62,'Grundlage Swiss DRG KVG'!J:J)&gt;0,SUMIF('Grundlage Swiss DRG KVG'!D:D,B62,'Grundlage Swiss DRG KVG'!J:J),"")</f>
        <v>24624</v>
      </c>
      <c r="J62" s="130">
        <f>IF(SUMIF('Grundlage Swiss DRG ohne Anlage'!D:D,B62,'Grundlage Swiss DRG ohne Anlage'!J:J)&gt;0,SUMIF('Grundlage Swiss DRG ohne Anlage'!D:D,B62,'Grundlage Swiss DRG ohne Anlage'!J:J),"")</f>
        <v>10298.221270417</v>
      </c>
      <c r="K62" s="130">
        <f>IF(SUMIF('Grundlage Swiss DRG KVG'!D:D,B62,'Grundlage Swiss DRG KVG'!K:K)&gt;0,SUMIF('Grundlage Swiss DRG KVG'!D:D,B62,'Grundlage Swiss DRG KVG'!K:K),"")</f>
        <v>11461.466132764001</v>
      </c>
      <c r="L62" s="130">
        <f>IF(SUMIF('Grundlage Swiss DRG KVG'!D:D,B62,'Grundlage Swiss DRG KVG'!L:L)&gt;0,SUMIF('Grundlage Swiss DRG KVG'!D:D,B62,'Grundlage Swiss DRG KVG'!L:L),"")</f>
        <v>10781.883216476001</v>
      </c>
      <c r="M62" s="62">
        <f t="shared" si="4"/>
        <v>27953</v>
      </c>
      <c r="N62" s="61">
        <f t="shared" si="0"/>
        <v>27953</v>
      </c>
      <c r="O62" s="61">
        <f t="shared" si="1"/>
        <v>27953</v>
      </c>
      <c r="P62" s="40"/>
      <c r="Q62" s="40"/>
      <c r="R62" s="40"/>
      <c r="Y62" s="124">
        <f t="shared" si="2"/>
        <v>10781.883216476001</v>
      </c>
      <c r="Z62" s="23" t="str">
        <f t="shared" si="3"/>
        <v>-</v>
      </c>
    </row>
    <row r="63" spans="1:26" x14ac:dyDescent="0.2">
      <c r="A63" s="20" t="s">
        <v>24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Anlage'!I:I)&gt;0,SUMIF('Grundlage Swiss DRG ohne Anlage'!D:D,B63,'Grundlage Swiss DRG ohne Anlage'!I:I),"")</f>
        <v>57789844.349359997</v>
      </c>
      <c r="F63" s="112">
        <f>IF(SUMIF('Grundlage Swiss DRG KVG'!D:D,B63,'Grundlage Swiss DRG KVG'!G:G)&gt;0,SUMIF('Grundlage Swiss DRG KVG'!D:D,B63,'Grundlage Swiss DRG KVG'!G:G),)</f>
        <v>0</v>
      </c>
      <c r="G63" s="112">
        <f>IF(SUMIF('Grundlage Swiss DRG KVG'!D:D,B63,'Grundlage Swiss DRG KVG'!H:H)&gt;0,SUMIF('Grundlage Swiss DRG KVG'!D:D,B63,'Grundlage Swiss DRG KVG'!H:H),)</f>
        <v>32724115.728114001</v>
      </c>
      <c r="H63" s="112">
        <f>IF(SUMIF('Grundlage Swiss DRG KVG'!D:D,B63,'Grundlage Swiss DRG KVG'!I:I)&gt;0,SUMIF('Grundlage Swiss DRG KVG'!D:D,B63,'Grundlage Swiss DRG KVG'!I:I),"")</f>
        <v>2962.6190000000001</v>
      </c>
      <c r="I63" s="112">
        <f>IF(SUMIF('Grundlage Swiss DRG KVG'!D:D,B63,'Grundlage Swiss DRG KVG'!J:J)&gt;0,SUMIF('Grundlage Swiss DRG KVG'!D:D,B63,'Grundlage Swiss DRG KVG'!J:J),"")</f>
        <v>3441</v>
      </c>
      <c r="J63" s="130">
        <f>IF(SUMIF('Grundlage Swiss DRG ohne Anlage'!D:D,B63,'Grundlage Swiss DRG ohne Anlage'!J:J)&gt;0,SUMIF('Grundlage Swiss DRG ohne Anlage'!D:D,B63,'Grundlage Swiss DRG ohne Anlage'!J:J),"")</f>
        <v>9056.6900407985995</v>
      </c>
      <c r="K63" s="130" t="str">
        <f>IF(SUMIF('Grundlage Swiss DRG KVG'!D:D,B63,'Grundlage Swiss DRG KVG'!K:K)&gt;0,SUMIF('Grundlage Swiss DRG KVG'!D:D,B63,'Grundlage Swiss DRG KVG'!K:K),"")</f>
        <v/>
      </c>
      <c r="L63" s="130">
        <f>IF(SUMIF('Grundlage Swiss DRG KVG'!D:D,B63,'Grundlage Swiss DRG KVG'!L:L)&gt;0,SUMIF('Grundlage Swiss DRG KVG'!D:D,B63,'Grundlage Swiss DRG KVG'!L:L),"")</f>
        <v>11045.671322607999</v>
      </c>
      <c r="M63" s="62">
        <f t="shared" si="4"/>
        <v>2962.6190000000001</v>
      </c>
      <c r="N63" s="61" t="str">
        <f t="shared" si="0"/>
        <v>-</v>
      </c>
      <c r="O63" s="61">
        <f t="shared" si="1"/>
        <v>2962.6190000000001</v>
      </c>
      <c r="P63" s="40"/>
      <c r="Q63" s="40"/>
      <c r="R63" s="40"/>
      <c r="Y63" s="124">
        <f t="shared" si="2"/>
        <v>11045.671322607999</v>
      </c>
      <c r="Z63" s="23" t="str">
        <f t="shared" si="3"/>
        <v>-</v>
      </c>
    </row>
    <row r="64" spans="1:26" x14ac:dyDescent="0.2">
      <c r="A64" s="20" t="s">
        <v>29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25606351.012977</v>
      </c>
      <c r="F64" s="112">
        <f>IF(SUMIF('Grundlage Swiss DRG KVG'!D:D,B64,'Grundlage Swiss DRG KVG'!G:G)&gt;0,SUMIF('Grundlage Swiss DRG KVG'!D:D,B64,'Grundlage Swiss DRG KVG'!G:G),)</f>
        <v>24197906.376789998</v>
      </c>
      <c r="G64" s="112">
        <f>IF(SUMIF('Grundlage Swiss DRG KVG'!D:D,B64,'Grundlage Swiss DRG KVG'!H:H)&gt;0,SUMIF('Grundlage Swiss DRG KVG'!D:D,B64,'Grundlage Swiss DRG KVG'!H:H),)</f>
        <v>23933962.79679</v>
      </c>
      <c r="H64" s="112">
        <f>IF(SUMIF('Grundlage Swiss DRG KVG'!D:D,B64,'Grundlage Swiss DRG KVG'!I:I)&gt;0,SUMIF('Grundlage Swiss DRG KVG'!D:D,B64,'Grundlage Swiss DRG KVG'!I:I),"")</f>
        <v>2213.3098</v>
      </c>
      <c r="I64" s="112">
        <f>IF(SUMIF('Grundlage Swiss DRG KVG'!D:D,B64,'Grundlage Swiss DRG KVG'!J:J)&gt;0,SUMIF('Grundlage Swiss DRG KVG'!D:D,B64,'Grundlage Swiss DRG KVG'!J:J),"")</f>
        <v>2798</v>
      </c>
      <c r="J64" s="130">
        <f>IF(SUMIF('Grundlage Swiss DRG ohne Anlage'!D:D,B64,'Grundlage Swiss DRG ohne Anlage'!J:J)&gt;0,SUMIF('Grundlage Swiss DRG ohne Anlage'!D:D,B64,'Grundlage Swiss DRG ohne Anlage'!J:J),"")</f>
        <v>8584.3605905596996</v>
      </c>
      <c r="K64" s="130">
        <f>IF(SUMIF('Grundlage Swiss DRG KVG'!D:D,B64,'Grundlage Swiss DRG KVG'!K:K)&gt;0,SUMIF('Grundlage Swiss DRG KVG'!D:D,B64,'Grundlage Swiss DRG KVG'!K:K),"")</f>
        <v>10932.905270103</v>
      </c>
      <c r="L64" s="130">
        <f>IF(SUMIF('Grundlage Swiss DRG KVG'!D:D,B64,'Grundlage Swiss DRG KVG'!L:L)&gt;0,SUMIF('Grundlage Swiss DRG KVG'!D:D,B64,'Grundlage Swiss DRG KVG'!L:L),"")</f>
        <v>10813.652384673</v>
      </c>
      <c r="M64" s="62">
        <f t="shared" si="4"/>
        <v>2213.3098</v>
      </c>
      <c r="N64" s="61">
        <f t="shared" si="0"/>
        <v>2213.3098</v>
      </c>
      <c r="O64" s="61">
        <f t="shared" si="1"/>
        <v>2213.3098</v>
      </c>
      <c r="P64" s="40"/>
      <c r="Q64" s="40"/>
      <c r="R64" s="40"/>
      <c r="Y64" s="124">
        <f t="shared" si="2"/>
        <v>10813.652384673</v>
      </c>
      <c r="Z64" s="23" t="str">
        <f t="shared" si="3"/>
        <v>-</v>
      </c>
    </row>
    <row r="65" spans="1:26" ht="10.5" x14ac:dyDescent="0.25">
      <c r="A65" s="20" t="s">
        <v>47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319067313.34599</v>
      </c>
      <c r="F65" s="112">
        <f>IF(SUMIF('Grundlage Swiss DRG KVG'!D:D,B65,'Grundlage Swiss DRG KVG'!H:H)&gt;0,SUMIF('Grundlage Swiss DRG KVG'!D:D,B65,'Grundlage Swiss DRG KVG'!H:H),)</f>
        <v>337387113.34599</v>
      </c>
      <c r="G65" s="112">
        <f>IF(SUMIF('Grundlage Swiss DRG KVG'!D:D,B65,'Grundlage Swiss DRG KVG'!G:G)&gt;0,SUMIF('Grundlage Swiss DRG KVG'!D:D,B65,'Grundlage Swiss DRG KVG'!G:G),)</f>
        <v>355258813.34599</v>
      </c>
      <c r="H65" s="112">
        <f>IF(SUMIF('Grundlage Swiss DRG KVG'!D:D,B65,'Grundlage Swiss DRG KVG'!I:I)&gt;0,SUMIF('Grundlage Swiss DRG KVG'!D:D,B65,'Grundlage Swiss DRG KVG'!I:I),"")</f>
        <v>34339.630799999999</v>
      </c>
      <c r="I65" s="112">
        <f>IF(SUMIF('Grundlage Swiss DRG KVG'!D:D,B65,'Grundlage Swiss DRG KVG'!J:J)&gt;0,SUMIF('Grundlage Swiss DRG KVG'!D:D,B65,'Grundlage Swiss DRG KVG'!J:J),"")</f>
        <v>35155</v>
      </c>
      <c r="J65" s="130">
        <f>IF(SUMIF('Grundlage Swiss DRG ohne Anlage'!D:D,B65,'Grundlage Swiss DRG ohne Anlage'!J:J)&gt;0,SUMIF('Grundlage Swiss DRG ohne Anlage'!D:D,B65,'Grundlage Swiss DRG ohne Anlage'!J:J),"")</f>
        <v>9291.5184558710007</v>
      </c>
      <c r="K65" s="130">
        <f>IF(SUMIF('Grundlage Swiss DRG KVG'!D:D,B65,'Grundlage Swiss DRG KVG'!L:L)&gt;0,SUMIF('Grundlage Swiss DRG KVG'!D:D,B65,'Grundlage Swiss DRG KVG'!L:L),"")</f>
        <v>9825.0070104420993</v>
      </c>
      <c r="L65" s="130">
        <f>IF(SUMIF('Grundlage Swiss DRG KVG'!D:D,B65,'Grundlage Swiss DRG KVG'!K:K)&gt;0,SUMIF('Grundlage Swiss DRG KVG'!D:D,B65,'Grundlage Swiss DRG KVG'!K:K),"")</f>
        <v>10345.446502179</v>
      </c>
      <c r="M65" s="62">
        <f t="shared" si="4"/>
        <v>34339.630799999999</v>
      </c>
      <c r="N65" s="61">
        <f t="shared" si="0"/>
        <v>34339.630799999999</v>
      </c>
      <c r="O65" s="61">
        <f t="shared" si="1"/>
        <v>34339.630799999999</v>
      </c>
      <c r="P65" s="40"/>
      <c r="Q65" s="40"/>
      <c r="R65" s="40"/>
      <c r="S65" s="122" t="s">
        <v>650</v>
      </c>
      <c r="T65" s="123"/>
      <c r="U65" s="123"/>
      <c r="V65" s="123"/>
      <c r="W65" s="123"/>
      <c r="X65" s="123"/>
      <c r="Y65" s="124">
        <f t="shared" si="2"/>
        <v>10345.446502179</v>
      </c>
      <c r="Z65" s="23" t="str">
        <f t="shared" si="3"/>
        <v>Kontrolle</v>
      </c>
    </row>
    <row r="66" spans="1:26" x14ac:dyDescent="0.2">
      <c r="A66" s="20" t="s">
        <v>154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Anlage'!I:I)&gt;0,SUMIF('Grundlage Swiss DRG ohne Anlage'!D:D,B66,'Grundlage Swiss DRG ohne Anlage'!I:I),"")</f>
        <v>29738724.878114</v>
      </c>
      <c r="F66" s="112">
        <f>IF(SUMIF('Grundlage Swiss DRG KVG'!D:D,B66,'Grundlage Swiss DRG KVG'!G:G)&gt;0,SUMIF('Grundlage Swiss DRG KVG'!D:D,B66,'Grundlage Swiss DRG KVG'!G:G),)</f>
        <v>247450560.97613999</v>
      </c>
      <c r="G66" s="112">
        <f>IF(SUMIF('Grundlage Swiss DRG KVG'!D:D,B66,'Grundlage Swiss DRG KVG'!H:H)&gt;0,SUMIF('Grundlage Swiss DRG KVG'!D:D,B66,'Grundlage Swiss DRG KVG'!H:H),)</f>
        <v>243242145.97613999</v>
      </c>
      <c r="H66" s="112">
        <f>IF(SUMIF('Grundlage Swiss DRG KVG'!D:D,B66,'Grundlage Swiss DRG KVG'!I:I)&gt;0,SUMIF('Grundlage Swiss DRG KVG'!D:D,B66,'Grundlage Swiss DRG KVG'!I:I),"")</f>
        <v>23322</v>
      </c>
      <c r="I66" s="112">
        <f>IF(SUMIF('Grundlage Swiss DRG KVG'!D:D,B66,'Grundlage Swiss DRG KVG'!J:J)&gt;0,SUMIF('Grundlage Swiss DRG KVG'!D:D,B66,'Grundlage Swiss DRG KVG'!J:J),"")</f>
        <v>16490</v>
      </c>
      <c r="J66" s="130">
        <f>IF(SUMIF('Grundlage Swiss DRG ohne Anlage'!D:D,B66,'Grundlage Swiss DRG ohne Anlage'!J:J)&gt;0,SUMIF('Grundlage Swiss DRG ohne Anlage'!D:D,B66,'Grundlage Swiss DRG ohne Anlage'!J:J),"")</f>
        <v>10037.984930938999</v>
      </c>
      <c r="K66" s="130">
        <f>IF(SUMIF('Grundlage Swiss DRG KVG'!D:D,B66,'Grundlage Swiss DRG KVG'!K:K)&gt;0,SUMIF('Grundlage Swiss DRG KVG'!D:D,B66,'Grundlage Swiss DRG KVG'!K:K),"")</f>
        <v>10610.177556647999</v>
      </c>
      <c r="L66" s="130">
        <f>IF(SUMIF('Grundlage Swiss DRG KVG'!D:D,B66,'Grundlage Swiss DRG KVG'!L:L)&gt;0,SUMIF('Grundlage Swiss DRG KVG'!D:D,B66,'Grundlage Swiss DRG KVG'!L:L),"")</f>
        <v>10429.729267479001</v>
      </c>
      <c r="M66" s="62">
        <f t="shared" si="4"/>
        <v>23322</v>
      </c>
      <c r="N66" s="61">
        <f t="shared" si="0"/>
        <v>23322</v>
      </c>
      <c r="O66" s="61">
        <f t="shared" si="1"/>
        <v>23322</v>
      </c>
      <c r="P66" s="40"/>
      <c r="Q66" s="40"/>
      <c r="R66" s="40"/>
      <c r="Y66" s="124">
        <f t="shared" si="2"/>
        <v>10429.729267479001</v>
      </c>
      <c r="Z66" s="23" t="str">
        <f t="shared" si="3"/>
        <v>-</v>
      </c>
    </row>
    <row r="67" spans="1:26" x14ac:dyDescent="0.2">
      <c r="A67" s="20" t="s">
        <v>19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Anlage'!I:I)&gt;0,SUMIF('Grundlage Swiss DRG ohne Anlage'!D:D,B67,'Grundlage Swiss DRG ohne Anlage'!I:I),"")</f>
        <v>530806280.70955998</v>
      </c>
      <c r="F67" s="112">
        <f>IF(SUMIF('Grundlage Swiss DRG KVG'!D:D,B67,'Grundlage Swiss DRG KVG'!G:G)&gt;0,SUMIF('Grundlage Swiss DRG KVG'!D:D,B67,'Grundlage Swiss DRG KVG'!G:G),)</f>
        <v>20848012.158112001</v>
      </c>
      <c r="G67" s="112">
        <f>IF(SUMIF('Grundlage Swiss DRG KVG'!D:D,B67,'Grundlage Swiss DRG KVG'!H:H)&gt;0,SUMIF('Grundlage Swiss DRG KVG'!D:D,B67,'Grundlage Swiss DRG KVG'!H:H),)</f>
        <v>18322191.568112001</v>
      </c>
      <c r="H67" s="112">
        <f>IF(SUMIF('Grundlage Swiss DRG KVG'!D:D,B67,'Grundlage Swiss DRG KVG'!I:I)&gt;0,SUMIF('Grundlage Swiss DRG KVG'!D:D,B67,'Grundlage Swiss DRG KVG'!I:I),"")</f>
        <v>1655</v>
      </c>
      <c r="I67" s="112">
        <f>IF(SUMIF('Grundlage Swiss DRG KVG'!D:D,B67,'Grundlage Swiss DRG KVG'!J:J)&gt;0,SUMIF('Grundlage Swiss DRG KVG'!D:D,B67,'Grundlage Swiss DRG KVG'!J:J),"")</f>
        <v>2255</v>
      </c>
      <c r="J67" s="130">
        <f>IF(SUMIF('Grundlage Swiss DRG ohne Anlage'!D:D,B67,'Grundlage Swiss DRG ohne Anlage'!J:J)&gt;0,SUMIF('Grundlage Swiss DRG ohne Anlage'!D:D,B67,'Grundlage Swiss DRG ohne Anlage'!J:J),"")</f>
        <v>10962.701557500999</v>
      </c>
      <c r="K67" s="130">
        <f>IF(SUMIF('Grundlage Swiss DRG KVG'!D:D,B67,'Grundlage Swiss DRG KVG'!K:K)&gt;0,SUMIF('Grundlage Swiss DRG KVG'!D:D,B67,'Grundlage Swiss DRG KVG'!K:K),"")</f>
        <v>12596.986198254999</v>
      </c>
      <c r="L67" s="130">
        <f>IF(SUMIF('Grundlage Swiss DRG KVG'!D:D,B67,'Grundlage Swiss DRG KVG'!L:L)&gt;0,SUMIF('Grundlage Swiss DRG KVG'!D:D,B67,'Grundlage Swiss DRG KVG'!L:L),"")</f>
        <v>11070.810615173001</v>
      </c>
      <c r="M67" s="62">
        <f t="shared" si="4"/>
        <v>1655</v>
      </c>
      <c r="N67" s="61">
        <f t="shared" si="0"/>
        <v>1655</v>
      </c>
      <c r="O67" s="61">
        <f t="shared" si="1"/>
        <v>1655</v>
      </c>
      <c r="P67" s="40"/>
      <c r="Q67" s="40"/>
      <c r="R67" s="40"/>
      <c r="Y67" s="124">
        <f t="shared" si="2"/>
        <v>11070.810615173001</v>
      </c>
      <c r="Z67" s="23" t="str">
        <f t="shared" si="3"/>
        <v>-</v>
      </c>
    </row>
    <row r="68" spans="1:26" x14ac:dyDescent="0.2">
      <c r="A68" s="20" t="s">
        <v>40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Anlage'!I:I)&gt;0,SUMIF('Grundlage Swiss DRG ohne Anlage'!D:D,B68,'Grundlage Swiss DRG ohne Anlage'!I:I),"")</f>
        <v>64716644.977256998</v>
      </c>
      <c r="F68" s="112">
        <f>IF(SUMIF('Grundlage Swiss DRG KVG'!D:D,B68,'Grundlage Swiss DRG KVG'!G:G)&gt;0,SUMIF('Grundlage Swiss DRG KVG'!D:D,B68,'Grundlage Swiss DRG KVG'!G:G),)</f>
        <v>12655914.803515</v>
      </c>
      <c r="G68" s="112">
        <f>IF(SUMIF('Grundlage Swiss DRG KVG'!D:D,B68,'Grundlage Swiss DRG KVG'!H:H)&gt;0,SUMIF('Grundlage Swiss DRG KVG'!D:D,B68,'Grundlage Swiss DRG KVG'!H:H),)</f>
        <v>11741402.803515</v>
      </c>
      <c r="H68" s="112">
        <f>IF(SUMIF('Grundlage Swiss DRG KVG'!D:D,B68,'Grundlage Swiss DRG KVG'!I:I)&gt;0,SUMIF('Grundlage Swiss DRG KVG'!D:D,B68,'Grundlage Swiss DRG KVG'!I:I),"")</f>
        <v>1139.24</v>
      </c>
      <c r="I68" s="112">
        <f>IF(SUMIF('Grundlage Swiss DRG KVG'!D:D,B68,'Grundlage Swiss DRG KVG'!J:J)&gt;0,SUMIF('Grundlage Swiss DRG KVG'!D:D,B68,'Grundlage Swiss DRG KVG'!J:J),"")</f>
        <v>1542</v>
      </c>
      <c r="J68" s="130">
        <f>IF(SUMIF('Grundlage Swiss DRG ohne Anlage'!D:D,B68,'Grundlage Swiss DRG ohne Anlage'!J:J)&gt;0,SUMIF('Grundlage Swiss DRG ohne Anlage'!D:D,B68,'Grundlage Swiss DRG ohne Anlage'!J:J),"")</f>
        <v>9384.6642948458993</v>
      </c>
      <c r="K68" s="130">
        <f>IF(SUMIF('Grundlage Swiss DRG KVG'!D:D,B68,'Grundlage Swiss DRG KVG'!K:K)&gt;0,SUMIF('Grundlage Swiss DRG KVG'!D:D,B68,'Grundlage Swiss DRG KVG'!K:K),"")</f>
        <v>11109.085709346</v>
      </c>
      <c r="L68" s="130">
        <f>IF(SUMIF('Grundlage Swiss DRG KVG'!D:D,B68,'Grundlage Swiss DRG KVG'!L:L)&gt;0,SUMIF('Grundlage Swiss DRG KVG'!D:D,B68,'Grundlage Swiss DRG KVG'!L:L),"")</f>
        <v>10306.347041462001</v>
      </c>
      <c r="M68" s="62">
        <f t="shared" si="4"/>
        <v>1139.24</v>
      </c>
      <c r="N68" s="61">
        <f t="shared" si="0"/>
        <v>1139.24</v>
      </c>
      <c r="O68" s="61">
        <f t="shared" si="1"/>
        <v>1139.24</v>
      </c>
      <c r="P68" s="40"/>
      <c r="Q68" s="40"/>
      <c r="R68" s="40"/>
      <c r="Y68" s="124">
        <f t="shared" si="2"/>
        <v>10306.347041462001</v>
      </c>
      <c r="Z68" s="23" t="str">
        <f t="shared" si="3"/>
        <v>-</v>
      </c>
    </row>
    <row r="69" spans="1:26" x14ac:dyDescent="0.2">
      <c r="A69" s="20" t="s">
        <v>43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86905450.045812994</v>
      </c>
      <c r="F69" s="112">
        <f>IF(SUMIF('Grundlage Swiss DRG KVG'!D:D,B69,'Grundlage Swiss DRG KVG'!G:G)&gt;0,SUMIF('Grundlage Swiss DRG KVG'!D:D,B69,'Grundlage Swiss DRG KVG'!G:G),)</f>
        <v>94682701.465812996</v>
      </c>
      <c r="G69" s="112">
        <f>IF(SUMIF('Grundlage Swiss DRG KVG'!D:D,B69,'Grundlage Swiss DRG KVG'!H:H)&gt;0,SUMIF('Grundlage Swiss DRG KVG'!D:D,B69,'Grundlage Swiss DRG KVG'!H:H),)</f>
        <v>86905450.045812994</v>
      </c>
      <c r="H69" s="112">
        <f>IF(SUMIF('Grundlage Swiss DRG KVG'!D:D,B69,'Grundlage Swiss DRG KVG'!I:I)&gt;0,SUMIF('Grundlage Swiss DRG KVG'!D:D,B69,'Grundlage Swiss DRG KVG'!I:I),"")</f>
        <v>8825.9207000000006</v>
      </c>
      <c r="I69" s="112">
        <f>IF(SUMIF('Grundlage Swiss DRG KVG'!D:D,B69,'Grundlage Swiss DRG KVG'!J:J)&gt;0,SUMIF('Grundlage Swiss DRG KVG'!D:D,B69,'Grundlage Swiss DRG KVG'!J:J),"")</f>
        <v>10762</v>
      </c>
      <c r="J69" s="130">
        <f>IF(SUMIF('Grundlage Swiss DRG ohne Anlage'!D:D,B69,'Grundlage Swiss DRG ohne Anlage'!J:J)&gt;0,SUMIF('Grundlage Swiss DRG ohne Anlage'!D:D,B69,'Grundlage Swiss DRG ohne Anlage'!J:J),"")</f>
        <v>9846.6157809249999</v>
      </c>
      <c r="K69" s="130">
        <f>IF(SUMIF('Grundlage Swiss DRG KVG'!D:D,B69,'Grundlage Swiss DRG KVG'!K:K)&gt;0,SUMIF('Grundlage Swiss DRG KVG'!D:D,B69,'Grundlage Swiss DRG KVG'!K:K),"")</f>
        <v>10727.798796765999</v>
      </c>
      <c r="L69" s="130">
        <f>IF(SUMIF('Grundlage Swiss DRG KVG'!D:D,B69,'Grundlage Swiss DRG KVG'!L:L)&gt;0,SUMIF('Grundlage Swiss DRG KVG'!D:D,B69,'Grundlage Swiss DRG KVG'!L:L),"")</f>
        <v>9846.6157809249999</v>
      </c>
      <c r="M69" s="62">
        <f t="shared" si="4"/>
        <v>8825.9207000000006</v>
      </c>
      <c r="N69" s="61">
        <f t="shared" si="0"/>
        <v>8825.9207000000006</v>
      </c>
      <c r="O69" s="61">
        <f t="shared" si="1"/>
        <v>8825.9207000000006</v>
      </c>
      <c r="P69" s="40"/>
      <c r="Q69" s="40"/>
      <c r="R69" s="40"/>
      <c r="Y69" s="124">
        <f t="shared" si="2"/>
        <v>9846.6157809249999</v>
      </c>
      <c r="Z69" s="23" t="str">
        <f t="shared" si="3"/>
        <v>-</v>
      </c>
    </row>
    <row r="70" spans="1:26" x14ac:dyDescent="0.2">
      <c r="A70" s="20" t="s">
        <v>57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53473384.717370003</v>
      </c>
      <c r="F70" s="112">
        <f>IF(SUMIF('Grundlage Swiss DRG KVG'!D:D,B70,'Grundlage Swiss DRG KVG'!G:G)&gt;0,SUMIF('Grundlage Swiss DRG KVG'!D:D,B70,'Grundlage Swiss DRG KVG'!G:G),)</f>
        <v>59286578.717370003</v>
      </c>
      <c r="G70" s="112">
        <f>IF(SUMIF('Grundlage Swiss DRG KVG'!D:D,B70,'Grundlage Swiss DRG KVG'!H:H)&gt;0,SUMIF('Grundlage Swiss DRG KVG'!D:D,B70,'Grundlage Swiss DRG KVG'!H:H),)</f>
        <v>59135843.717370003</v>
      </c>
      <c r="H70" s="112">
        <f>IF(SUMIF('Grundlage Swiss DRG KVG'!D:D,B70,'Grundlage Swiss DRG KVG'!I:I)&gt;0,SUMIF('Grundlage Swiss DRG KVG'!D:D,B70,'Grundlage Swiss DRG KVG'!I:I),"")</f>
        <v>5528.4970000000003</v>
      </c>
      <c r="I70" s="112">
        <f>IF(SUMIF('Grundlage Swiss DRG KVG'!D:D,B70,'Grundlage Swiss DRG KVG'!J:J)&gt;0,SUMIF('Grundlage Swiss DRG KVG'!D:D,B70,'Grundlage Swiss DRG KVG'!J:J),"")</f>
        <v>6751</v>
      </c>
      <c r="J70" s="130">
        <f>IF(SUMIF('Grundlage Swiss DRG ohne Anlage'!D:D,B70,'Grundlage Swiss DRG ohne Anlage'!J:J)&gt;0,SUMIF('Grundlage Swiss DRG ohne Anlage'!D:D,B70,'Grundlage Swiss DRG ohne Anlage'!J:J),"")</f>
        <v>9672.3186640726999</v>
      </c>
      <c r="K70" s="130">
        <f>IF(SUMIF('Grundlage Swiss DRG KVG'!D:D,B70,'Grundlage Swiss DRG KVG'!K:K)&gt;0,SUMIF('Grundlage Swiss DRG KVG'!D:D,B70,'Grundlage Swiss DRG KVG'!K:K),"")</f>
        <v>10723.814938738</v>
      </c>
      <c r="L70" s="130">
        <f>IF(SUMIF('Grundlage Swiss DRG KVG'!D:D,B70,'Grundlage Swiss DRG KVG'!L:L)&gt;0,SUMIF('Grundlage Swiss DRG KVG'!D:D,B70,'Grundlage Swiss DRG KVG'!L:L),"")</f>
        <v>10696.549842999</v>
      </c>
      <c r="M70" s="62">
        <f t="shared" si="4"/>
        <v>5528.4970000000003</v>
      </c>
      <c r="N70" s="61">
        <f t="shared" si="0"/>
        <v>5528.4970000000003</v>
      </c>
      <c r="O70" s="61">
        <f t="shared" si="1"/>
        <v>5528.4970000000003</v>
      </c>
      <c r="P70" s="40"/>
      <c r="Q70" s="40"/>
      <c r="R70" s="40"/>
      <c r="Y70" s="124">
        <f t="shared" si="2"/>
        <v>10696.549842999</v>
      </c>
      <c r="Z70" s="23" t="str">
        <f t="shared" si="3"/>
        <v>-</v>
      </c>
    </row>
    <row r="71" spans="1:26" x14ac:dyDescent="0.2">
      <c r="A71" s="20" t="s">
        <v>79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Anlage'!I:I)&gt;0,SUMIF('Grundlage Swiss DRG ohne Anlage'!D:D,B71,'Grundlage Swiss DRG ohne Anlage'!I:I),"")</f>
        <v>38138862.441129997</v>
      </c>
      <c r="F71" s="112">
        <f>IF(SUMIF('Grundlage Swiss DRG KVG'!D:D,B71,'Grundlage Swiss DRG KVG'!G:G)&gt;0,SUMIF('Grundlage Swiss DRG KVG'!D:D,B71,'Grundlage Swiss DRG KVG'!G:G),)</f>
        <v>42136025.261129998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3977.3125</v>
      </c>
      <c r="I71" s="112">
        <f>IF(SUMIF('Grundlage Swiss DRG KVG'!D:D,B71,'Grundlage Swiss DRG KVG'!J:J)&gt;0,SUMIF('Grundlage Swiss DRG KVG'!D:D,B71,'Grundlage Swiss DRG KVG'!J:J),"")</f>
        <v>4998</v>
      </c>
      <c r="J71" s="130">
        <f>IF(SUMIF('Grundlage Swiss DRG ohne Anlage'!D:D,B71,'Grundlage Swiss DRG ohne Anlage'!J:J)&gt;0,SUMIF('Grundlage Swiss DRG ohne Anlage'!D:D,B71,'Grundlage Swiss DRG ohne Anlage'!J:J),"")</f>
        <v>9589.1038084458996</v>
      </c>
      <c r="K71" s="130">
        <f>IF(SUMIF('Grundlage Swiss DRG KVG'!D:D,B71,'Grundlage Swiss DRG KVG'!K:K)&gt;0,SUMIF('Grundlage Swiss DRG KVG'!D:D,B71,'Grundlage Swiss DRG KVG'!K:K),"")</f>
        <v>10594.094696136999</v>
      </c>
      <c r="L71" s="130" t="str">
        <f>IF(SUMIF('Grundlage Swiss DRG KVG'!D:D,B71,'Grundlage Swiss DRG KVG'!L:L)&gt;0,SUMIF('Grundlage Swiss DRG KVG'!D:D,B71,'Grundlage Swiss DRG KVG'!L:L),"")</f>
        <v/>
      </c>
      <c r="M71" s="62">
        <f t="shared" si="4"/>
        <v>3977.3125</v>
      </c>
      <c r="N71" s="61">
        <f t="shared" si="0"/>
        <v>3977.3125</v>
      </c>
      <c r="O71" s="61" t="str">
        <f t="shared" si="1"/>
        <v>-</v>
      </c>
      <c r="P71" s="40"/>
      <c r="Q71" s="40"/>
      <c r="R71" s="40"/>
      <c r="Y71" s="124" t="str">
        <f t="shared" si="2"/>
        <v/>
      </c>
      <c r="Z71" s="23" t="str">
        <f t="shared" si="3"/>
        <v>Kontrolle</v>
      </c>
    </row>
    <row r="72" spans="1:26" x14ac:dyDescent="0.2">
      <c r="A72" s="20" t="s">
        <v>90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147215064.43494999</v>
      </c>
      <c r="F72" s="112">
        <f>IF(SUMIF('Grundlage Swiss DRG KVG'!D:D,B72,'Grundlage Swiss DRG KVG'!G:G)&gt;0,SUMIF('Grundlage Swiss DRG KVG'!D:D,B72,'Grundlage Swiss DRG KVG'!G:G),)</f>
        <v>155796852.99495</v>
      </c>
      <c r="G72" s="112">
        <f>IF(SUMIF('Grundlage Swiss DRG KVG'!D:D,B72,'Grundlage Swiss DRG KVG'!H:H)&gt;0,SUMIF('Grundlage Swiss DRG KVG'!D:D,B72,'Grundlage Swiss DRG KVG'!H:H),)</f>
        <v>0</v>
      </c>
      <c r="H72" s="112">
        <f>IF(SUMIF('Grundlage Swiss DRG KVG'!D:D,B72,'Grundlage Swiss DRG KVG'!I:I)&gt;0,SUMIF('Grundlage Swiss DRG KVG'!D:D,B72,'Grundlage Swiss DRG KVG'!I:I),"")</f>
        <v>14703.438</v>
      </c>
      <c r="I72" s="112">
        <f>IF(SUMIF('Grundlage Swiss DRG KVG'!D:D,B72,'Grundlage Swiss DRG KVG'!J:J)&gt;0,SUMIF('Grundlage Swiss DRG KVG'!D:D,B72,'Grundlage Swiss DRG KVG'!J:J),"")</f>
        <v>18182</v>
      </c>
      <c r="J72" s="130">
        <f>IF(SUMIF('Grundlage Swiss DRG ohne Anlage'!D:D,B72,'Grundlage Swiss DRG ohne Anlage'!J:J)&gt;0,SUMIF('Grundlage Swiss DRG ohne Anlage'!D:D,B72,'Grundlage Swiss DRG ohne Anlage'!J:J),"")</f>
        <v>10012.288584136</v>
      </c>
      <c r="K72" s="130">
        <f>IF(SUMIF('Grundlage Swiss DRG KVG'!D:D,B72,'Grundlage Swiss DRG KVG'!K:K)&gt;0,SUMIF('Grundlage Swiss DRG KVG'!D:D,B72,'Grundlage Swiss DRG KVG'!K:K),"")</f>
        <v>10595.94721962</v>
      </c>
      <c r="L72" s="130" t="str">
        <f>IF(SUMIF('Grundlage Swiss DRG KVG'!D:D,B72,'Grundlage Swiss DRG KVG'!L:L)&gt;0,SUMIF('Grundlage Swiss DRG KVG'!D:D,B72,'Grundlage Swiss DRG KVG'!L:L),"")</f>
        <v/>
      </c>
      <c r="M72" s="62">
        <f t="shared" si="4"/>
        <v>14703.438</v>
      </c>
      <c r="N72" s="61">
        <f t="shared" si="0"/>
        <v>14703.438</v>
      </c>
      <c r="O72" s="61" t="str">
        <f t="shared" si="1"/>
        <v>-</v>
      </c>
      <c r="P72" s="40"/>
      <c r="Q72" s="40"/>
      <c r="R72" s="40"/>
      <c r="Y72" s="124" t="str">
        <f t="shared" si="2"/>
        <v/>
      </c>
      <c r="Z72" s="23" t="str">
        <f t="shared" si="3"/>
        <v>Kontrolle</v>
      </c>
    </row>
    <row r="73" spans="1:26" x14ac:dyDescent="0.2">
      <c r="A73" s="20" t="s">
        <v>97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264182138.17570999</v>
      </c>
      <c r="F73" s="112">
        <f>IF(SUMIF('Grundlage Swiss DRG KVG'!D:D,B73,'Grundlage Swiss DRG KVG'!G:G)&gt;0,SUMIF('Grundlage Swiss DRG KVG'!D:D,B73,'Grundlage Swiss DRG KVG'!G:G),)</f>
        <v>288924799.55571002</v>
      </c>
      <c r="G73" s="112">
        <f>IF(SUMIF('Grundlage Swiss DRG KVG'!D:D,B73,'Grundlage Swiss DRG KVG'!H:H)&gt;0,SUMIF('Grundlage Swiss DRG KVG'!D:D,B73,'Grundlage Swiss DRG KVG'!H:H),)</f>
        <v>275340785.42571002</v>
      </c>
      <c r="H73" s="112">
        <f>IF(SUMIF('Grundlage Swiss DRG KVG'!D:D,B73,'Grundlage Swiss DRG KVG'!I:I)&gt;0,SUMIF('Grundlage Swiss DRG KVG'!D:D,B73,'Grundlage Swiss DRG KVG'!I:I),"")</f>
        <v>29350.818599999999</v>
      </c>
      <c r="I73" s="112">
        <f>IF(SUMIF('Grundlage Swiss DRG KVG'!D:D,B73,'Grundlage Swiss DRG KVG'!J:J)&gt;0,SUMIF('Grundlage Swiss DRG KVG'!D:D,B73,'Grundlage Swiss DRG KVG'!J:J),"")</f>
        <v>30147</v>
      </c>
      <c r="J73" s="130">
        <f>IF(SUMIF('Grundlage Swiss DRG ohne Anlage'!D:D,B73,'Grundlage Swiss DRG ohne Anlage'!J:J)&gt;0,SUMIF('Grundlage Swiss DRG ohne Anlage'!D:D,B73,'Grundlage Swiss DRG ohne Anlage'!J:J),"")</f>
        <v>9000.8439551907995</v>
      </c>
      <c r="K73" s="130">
        <f>IF(SUMIF('Grundlage Swiss DRG KVG'!D:D,B73,'Grundlage Swiss DRG KVG'!K:K)&gt;0,SUMIF('Grundlage Swiss DRG KVG'!D:D,B73,'Grundlage Swiss DRG KVG'!K:K),"")</f>
        <v>9843.8412738414008</v>
      </c>
      <c r="L73" s="130">
        <f>IF(SUMIF('Grundlage Swiss DRG KVG'!D:D,B73,'Grundlage Swiss DRG KVG'!L:L)&gt;0,SUMIF('Grundlage Swiss DRG KVG'!D:D,B73,'Grundlage Swiss DRG KVG'!L:L),"")</f>
        <v>9381.0257621132005</v>
      </c>
      <c r="M73" s="62">
        <f t="shared" si="4"/>
        <v>29350.818599999999</v>
      </c>
      <c r="N73" s="61">
        <f t="shared" si="0"/>
        <v>29350.818599999999</v>
      </c>
      <c r="O73" s="61">
        <f t="shared" si="1"/>
        <v>29350.818599999999</v>
      </c>
      <c r="P73" s="40"/>
      <c r="Q73" s="40"/>
      <c r="R73" s="40"/>
      <c r="Y73" s="124">
        <f t="shared" si="2"/>
        <v>9381.0257621132005</v>
      </c>
      <c r="Z73" s="23" t="str">
        <f t="shared" si="3"/>
        <v>-</v>
      </c>
    </row>
    <row r="74" spans="1:26" x14ac:dyDescent="0.2">
      <c r="A74" s="20" t="s">
        <v>296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68831659.973497003</v>
      </c>
      <c r="F74" s="112">
        <f>IF(SUMIF('Grundlage Swiss DRG KVG'!D:D,B74,'Grundlage Swiss DRG KVG'!G:G)&gt;0,SUMIF('Grundlage Swiss DRG KVG'!D:D,B74,'Grundlage Swiss DRG KVG'!G:G),)</f>
        <v>78965013.705328003</v>
      </c>
      <c r="G74" s="112">
        <f>IF(SUMIF('Grundlage Swiss DRG KVG'!D:D,B74,'Grundlage Swiss DRG KVG'!H:H)&gt;0,SUMIF('Grundlage Swiss DRG KVG'!D:D,B74,'Grundlage Swiss DRG KVG'!H:H),)</f>
        <v>0</v>
      </c>
      <c r="H74" s="112">
        <f>IF(SUMIF('Grundlage Swiss DRG KVG'!D:D,B74,'Grundlage Swiss DRG KVG'!I:I)&gt;0,SUMIF('Grundlage Swiss DRG KVG'!D:D,B74,'Grundlage Swiss DRG KVG'!I:I),"")</f>
        <v>7832</v>
      </c>
      <c r="I74" s="112">
        <f>IF(SUMIF('Grundlage Swiss DRG KVG'!D:D,B74,'Grundlage Swiss DRG KVG'!J:J)&gt;0,SUMIF('Grundlage Swiss DRG KVG'!D:D,B74,'Grundlage Swiss DRG KVG'!J:J),"")</f>
        <v>9281</v>
      </c>
      <c r="J74" s="130">
        <f>IF(SUMIF('Grundlage Swiss DRG ohne Anlage'!D:D,B74,'Grundlage Swiss DRG ohne Anlage'!J:J)&gt;0,SUMIF('Grundlage Swiss DRG ohne Anlage'!D:D,B74,'Grundlage Swiss DRG ohne Anlage'!J:J),"")</f>
        <v>8788.5163398234999</v>
      </c>
      <c r="K74" s="130">
        <f>IF(SUMIF('Grundlage Swiss DRG KVG'!D:D,B74,'Grundlage Swiss DRG KVG'!K:K)&gt;0,SUMIF('Grundlage Swiss DRG KVG'!D:D,B74,'Grundlage Swiss DRG KVG'!K:K),"")</f>
        <v>10082.356193224001</v>
      </c>
      <c r="L74" s="130" t="str">
        <f>IF(SUMIF('Grundlage Swiss DRG KVG'!D:D,B74,'Grundlage Swiss DRG KVG'!L:L)&gt;0,SUMIF('Grundlage Swiss DRG KVG'!D:D,B74,'Grundlage Swiss DRG KVG'!L:L),"")</f>
        <v/>
      </c>
      <c r="M74" s="62">
        <f t="shared" si="4"/>
        <v>7832</v>
      </c>
      <c r="N74" s="61">
        <f t="shared" si="0"/>
        <v>7832</v>
      </c>
      <c r="O74" s="61" t="str">
        <f t="shared" si="1"/>
        <v>-</v>
      </c>
      <c r="P74" s="40"/>
      <c r="Q74" s="40"/>
      <c r="R74" s="40"/>
      <c r="Y74" s="124" t="str">
        <f t="shared" si="2"/>
        <v/>
      </c>
      <c r="Z74" s="23" t="str">
        <f t="shared" si="3"/>
        <v>Kontrolle</v>
      </c>
    </row>
    <row r="75" spans="1:26" x14ac:dyDescent="0.2">
      <c r="A75" s="20" t="s">
        <v>158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62" t="str">
        <f t="shared" si="4"/>
        <v/>
      </c>
      <c r="N75" s="61" t="str">
        <f t="shared" ref="N75:N109" si="5">IF(F75&gt;0,H75,"-")</f>
        <v>-</v>
      </c>
      <c r="O75" s="61" t="str">
        <f t="shared" ref="O75:O109" si="6">IF(G75&gt;0,H75,"-")</f>
        <v>-</v>
      </c>
      <c r="P75" s="40"/>
      <c r="Q75" s="40"/>
      <c r="R75" s="40"/>
      <c r="Y75" s="124" t="str">
        <f t="shared" ref="Y75:Y109" si="7">L75</f>
        <v/>
      </c>
      <c r="Z75" s="23" t="str">
        <f t="shared" ref="Z75:Z109" si="8">IF(L75&gt;0,IF(K75&gt;L75,"-",IF(K75=L75,"gleich","Kontrolle")),"")</f>
        <v>gleich</v>
      </c>
    </row>
    <row r="76" spans="1:26" x14ac:dyDescent="0.2">
      <c r="A76" s="20" t="s">
        <v>76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62">
        <f t="shared" si="4"/>
        <v>4362.7439999999997</v>
      </c>
      <c r="N76" s="61">
        <f t="shared" si="5"/>
        <v>4362.7439999999997</v>
      </c>
      <c r="O76" s="61">
        <f t="shared" si="6"/>
        <v>4362.7439999999997</v>
      </c>
      <c r="P76" s="40"/>
      <c r="Q76" s="40"/>
      <c r="R76" s="40"/>
      <c r="Y76" s="124">
        <f t="shared" si="7"/>
        <v>9698.8544227209004</v>
      </c>
      <c r="Z76" s="23" t="str">
        <f t="shared" si="8"/>
        <v>-</v>
      </c>
    </row>
    <row r="77" spans="1:26" x14ac:dyDescent="0.2">
      <c r="A77" s="20" t="s">
        <v>223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62">
        <f t="shared" ref="M77:M109" si="9">H77</f>
        <v>9152.4969999999994</v>
      </c>
      <c r="N77" s="61" t="str">
        <f t="shared" si="5"/>
        <v>-</v>
      </c>
      <c r="O77" s="61">
        <f t="shared" si="6"/>
        <v>9152.4969999999994</v>
      </c>
      <c r="P77" s="40"/>
      <c r="Q77" s="40"/>
      <c r="R77" s="40"/>
      <c r="Y77" s="124">
        <f t="shared" si="7"/>
        <v>10105.869707419</v>
      </c>
      <c r="Z77" s="23" t="str">
        <f t="shared" si="8"/>
        <v>-</v>
      </c>
    </row>
    <row r="78" spans="1:26" x14ac:dyDescent="0.2">
      <c r="A78" s="20" t="s">
        <v>217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62">
        <f t="shared" si="9"/>
        <v>10758.429599999999</v>
      </c>
      <c r="N78" s="61">
        <f t="shared" si="5"/>
        <v>10758.429599999999</v>
      </c>
      <c r="O78" s="61">
        <f t="shared" si="6"/>
        <v>10758.429599999999</v>
      </c>
      <c r="P78" s="40"/>
      <c r="Q78" s="40"/>
      <c r="R78" s="40"/>
      <c r="Y78" s="124">
        <f t="shared" si="7"/>
        <v>10293.410327137</v>
      </c>
      <c r="Z78" s="23" t="str">
        <f t="shared" si="8"/>
        <v>-</v>
      </c>
    </row>
    <row r="79" spans="1:26" x14ac:dyDescent="0.2">
      <c r="A79" s="20" t="s">
        <v>161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62">
        <f t="shared" si="9"/>
        <v>4176.6917000000003</v>
      </c>
      <c r="N79" s="61">
        <f t="shared" si="5"/>
        <v>4176.6917000000003</v>
      </c>
      <c r="O79" s="61">
        <f t="shared" si="6"/>
        <v>4176.6917000000003</v>
      </c>
      <c r="P79" s="40"/>
      <c r="Q79" s="40"/>
      <c r="R79" s="40"/>
      <c r="Y79" s="124">
        <f t="shared" si="7"/>
        <v>10360.014021257</v>
      </c>
      <c r="Z79" s="23" t="str">
        <f t="shared" si="8"/>
        <v>gleich</v>
      </c>
    </row>
    <row r="80" spans="1:26" x14ac:dyDescent="0.2">
      <c r="A80" s="20" t="s">
        <v>233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f>IF(SUMIF('Grundlage Swiss DRG ohne Anlage'!D:D,B80,'Grundlage Swiss DRG ohne Anlage'!J:J)&gt;0,SUMIF('Grundlage Swiss DRG ohne Anlage'!D:D,B80,'Grundlage Swiss DRG ohne Anlage'!J:J),"")</f>
        <v>10246.596925010999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f>IF(SUMIF('Grundlage Swiss DRG KVG'!D:D,B80,'Grundlage Swiss DRG KVG'!L:L)&gt;0,SUMIF('Grundlage Swiss DRG KVG'!D:D,B80,'Grundlage Swiss DRG KVG'!L:L),"")</f>
        <v>11784.260144272999</v>
      </c>
      <c r="M80" s="62">
        <f t="shared" si="9"/>
        <v>5622.0045</v>
      </c>
      <c r="N80" s="61">
        <f t="shared" si="5"/>
        <v>5622.0045</v>
      </c>
      <c r="O80" s="61">
        <f t="shared" si="6"/>
        <v>5622.0045</v>
      </c>
      <c r="P80" s="40"/>
      <c r="Q80" s="40"/>
      <c r="R80" s="40"/>
      <c r="Y80" s="124">
        <f t="shared" si="7"/>
        <v>11784.260144272999</v>
      </c>
      <c r="Z80" s="23" t="str">
        <f t="shared" si="8"/>
        <v>-</v>
      </c>
    </row>
    <row r="81" spans="1:26" x14ac:dyDescent="0.2">
      <c r="A81" s="21" t="s">
        <v>246</v>
      </c>
      <c r="B81" s="21" t="s">
        <v>247</v>
      </c>
      <c r="C81" s="21" t="s">
        <v>70</v>
      </c>
      <c r="D81" s="21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>
        <v>9514</v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v>10148</v>
      </c>
      <c r="M81" s="62">
        <f t="shared" si="9"/>
        <v>8608</v>
      </c>
      <c r="N81" s="61">
        <f t="shared" si="5"/>
        <v>8608</v>
      </c>
      <c r="O81" s="61">
        <f t="shared" si="6"/>
        <v>8608</v>
      </c>
      <c r="P81" s="40"/>
      <c r="Q81" s="40"/>
      <c r="R81" s="40"/>
      <c r="Y81" s="124">
        <f>L81</f>
        <v>10148</v>
      </c>
      <c r="Z81" s="23" t="str">
        <f>IF(L81&gt;0,IF(K81&gt;L81,"-",IF(K81=L81,"gleich","Kontrolle")),"")</f>
        <v>Kontrolle</v>
      </c>
    </row>
    <row r="82" spans="1:26" x14ac:dyDescent="0.2">
      <c r="A82" s="20" t="s">
        <v>68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Anlage'!I:I)&gt;0,SUMIF('Grundlage Swiss DRG ohne Anlage'!D:D,B82,'Grundlage Swiss DRG ohne Anlage'!I:I),"")</f>
        <v>69287268.867592007</v>
      </c>
      <c r="F82" s="112">
        <f>IF(SUMIF('Grundlage Swiss DRG KVG'!D:D,B82,'Grundlage Swiss DRG KVG'!G:G)&gt;0,SUMIF('Grundlage Swiss DRG KVG'!D:D,B82,'Grundlage Swiss DRG KVG'!G:G),)</f>
        <v>79665796.867592007</v>
      </c>
      <c r="G82" s="112">
        <f>IF(SUMIF('Grundlage Swiss DRG KVG'!D:D,B82,'Grundlage Swiss DRG KVG'!H:H)&gt;0,SUMIF('Grundlage Swiss DRG KVG'!D:D,B82,'Grundlage Swiss DRG KVG'!H:H),)</f>
        <v>74476637.867592007</v>
      </c>
      <c r="H82" s="112">
        <f>IF(SUMIF('Grundlage Swiss DRG KVG'!D:D,B82,'Grundlage Swiss DRG KVG'!I:I)&gt;0,SUMIF('Grundlage Swiss DRG KVG'!D:D,B82,'Grundlage Swiss DRG KVG'!I:I),"")</f>
        <v>7688.3627999999999</v>
      </c>
      <c r="I82" s="112">
        <f>IF(SUMIF('Grundlage Swiss DRG KVG'!D:D,B82,'Grundlage Swiss DRG KVG'!J:J)&gt;0,SUMIF('Grundlage Swiss DRG KVG'!D:D,B82,'Grundlage Swiss DRG KVG'!J:J),"")</f>
        <v>9403</v>
      </c>
      <c r="J82" s="130">
        <f>IF(SUMIF('Grundlage Swiss DRG ohne Anlage'!D:D,B82,'Grundlage Swiss DRG ohne Anlage'!J:J)&gt;0,SUMIF('Grundlage Swiss DRG ohne Anlage'!D:D,B82,'Grundlage Swiss DRG ohne Anlage'!J:J),"")</f>
        <v>9011.9666136972992</v>
      </c>
      <c r="K82" s="130">
        <f>IF(SUMIF('Grundlage Swiss DRG KVG'!D:D,B82,'Grundlage Swiss DRG KVG'!K:K)&gt;0,SUMIF('Grundlage Swiss DRG KVG'!D:D,B82,'Grundlage Swiss DRG KVG'!K:K),"")</f>
        <v>10361.867531484</v>
      </c>
      <c r="L82" s="130">
        <f>IF(SUMIF('Grundlage Swiss DRG KVG'!D:D,B82,'Grundlage Swiss DRG KVG'!L:L)&gt;0,SUMIF('Grundlage Swiss DRG KVG'!D:D,B82,'Grundlage Swiss DRG KVG'!L:L),"")</f>
        <v>9686.9307295947001</v>
      </c>
      <c r="M82" s="62">
        <f t="shared" si="9"/>
        <v>7688.3627999999999</v>
      </c>
      <c r="N82" s="61">
        <f t="shared" si="5"/>
        <v>7688.3627999999999</v>
      </c>
      <c r="O82" s="61">
        <f t="shared" si="6"/>
        <v>7688.3627999999999</v>
      </c>
      <c r="P82" s="40"/>
      <c r="Q82" s="40"/>
      <c r="R82" s="40"/>
      <c r="Y82" s="124">
        <f t="shared" si="7"/>
        <v>9686.9307295947001</v>
      </c>
      <c r="Z82" s="23" t="str">
        <f t="shared" si="8"/>
        <v>-</v>
      </c>
    </row>
    <row r="83" spans="1:26" x14ac:dyDescent="0.2">
      <c r="A83" s="20" t="s">
        <v>278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Anlage'!I:I)&gt;0,SUMIF('Grundlage Swiss DRG ohne Anlage'!D:D,B83,'Grundlage Swiss DRG ohne Anlage'!I:I),"")</f>
        <v>73529735.313073993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62324054.249113999</v>
      </c>
      <c r="H83" s="112">
        <f>IF(SUMIF('Grundlage Swiss DRG KVG'!D:D,B83,'Grundlage Swiss DRG KVG'!I:I)&gt;0,SUMIF('Grundlage Swiss DRG KVG'!D:D,B83,'Grundlage Swiss DRG KVG'!I:I),"")</f>
        <v>5729.23</v>
      </c>
      <c r="I83" s="112">
        <f>IF(SUMIF('Grundlage Swiss DRG KVG'!D:D,B83,'Grundlage Swiss DRG KVG'!J:J)&gt;0,SUMIF('Grundlage Swiss DRG KVG'!D:D,B83,'Grundlage Swiss DRG KVG'!J:J),"")</f>
        <v>2834</v>
      </c>
      <c r="J83" s="130">
        <f>IF(SUMIF('Grundlage Swiss DRG ohne Anlage'!D:D,B83,'Grundlage Swiss DRG ohne Anlage'!J:J)&gt;0,SUMIF('Grundlage Swiss DRG ohne Anlage'!D:D,B83,'Grundlage Swiss DRG ohne Anlage'!J:J),"")</f>
        <v>9626.3495741735005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10878.260123806</v>
      </c>
      <c r="M83" s="62">
        <f t="shared" si="9"/>
        <v>5729.23</v>
      </c>
      <c r="N83" s="61" t="str">
        <f t="shared" si="5"/>
        <v>-</v>
      </c>
      <c r="O83" s="61">
        <f t="shared" si="6"/>
        <v>5729.23</v>
      </c>
      <c r="P83" s="40"/>
      <c r="Q83" s="40"/>
      <c r="R83" s="40"/>
      <c r="Y83" s="124">
        <f t="shared" si="7"/>
        <v>10878.260123806</v>
      </c>
      <c r="Z83" s="23" t="str">
        <f t="shared" si="8"/>
        <v>-</v>
      </c>
    </row>
    <row r="84" spans="1:26" x14ac:dyDescent="0.2">
      <c r="A84" s="20" t="s">
        <v>268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232098939.83769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247870782.83769</v>
      </c>
      <c r="H84" s="112">
        <f>IF(SUMIF('Grundlage Swiss DRG KVG'!D:D,B84,'Grundlage Swiss DRG KVG'!I:I)&gt;0,SUMIF('Grundlage Swiss DRG KVG'!D:D,B84,'Grundlage Swiss DRG KVG'!I:I),"")</f>
        <v>24416.9745</v>
      </c>
      <c r="I84" s="112">
        <f>IF(SUMIF('Grundlage Swiss DRG KVG'!D:D,B84,'Grundlage Swiss DRG KVG'!J:J)&gt;0,SUMIF('Grundlage Swiss DRG KVG'!D:D,B84,'Grundlage Swiss DRG KVG'!J:J),"")</f>
        <v>22086</v>
      </c>
      <c r="J84" s="130">
        <f>IF(SUMIF('Grundlage Swiss DRG ohne Anlage'!D:D,B84,'Grundlage Swiss DRG ohne Anlage'!J:J)&gt;0,SUMIF('Grundlage Swiss DRG ohne Anlage'!D:D,B84,'Grundlage Swiss DRG ohne Anlage'!J:J),"")</f>
        <v>9505.6387857424997</v>
      </c>
      <c r="K84" s="130" t="str">
        <f>IF(SUMIF('Grundlage Swiss DRG KVG'!D:D,B84,'Grundlage Swiss DRG KVG'!K:K)&gt;0,SUMIF('Grundlage Swiss DRG KVG'!D:D,B84,'Grundlage Swiss DRG KVG'!K:K),"")</f>
        <v/>
      </c>
      <c r="L84" s="130">
        <f>IF(SUMIF('Grundlage Swiss DRG KVG'!D:D,B84,'Grundlage Swiss DRG KVG'!L:L)&gt;0,SUMIF('Grundlage Swiss DRG KVG'!D:D,B84,'Grundlage Swiss DRG KVG'!L:L),"")</f>
        <v>10151.576430474001</v>
      </c>
      <c r="M84" s="62">
        <f t="shared" si="9"/>
        <v>24416.9745</v>
      </c>
      <c r="N84" s="61" t="str">
        <f t="shared" si="5"/>
        <v>-</v>
      </c>
      <c r="O84" s="61">
        <f t="shared" si="6"/>
        <v>24416.9745</v>
      </c>
      <c r="P84" s="40"/>
      <c r="Q84" s="40"/>
      <c r="R84" s="40"/>
      <c r="Y84" s="124">
        <f t="shared" si="7"/>
        <v>10151.576430474001</v>
      </c>
      <c r="Z84" s="23" t="str">
        <f t="shared" si="8"/>
        <v>-</v>
      </c>
    </row>
    <row r="85" spans="1:26" x14ac:dyDescent="0.2">
      <c r="A85" s="20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Anlage'!I:I)&gt;0,SUMIF('Grundlage Swiss DRG ohne Anlage'!D:D,B85,'Grundlage Swiss DRG ohne Anlage'!I:I),"")</f>
        <v>93680291.073999003</v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0</v>
      </c>
      <c r="H85" s="112" t="str">
        <f>IF(SUMIF('Grundlage Swiss DRG KVG'!D:D,B85,'Grundlage Swiss DRG KVG'!I:I)&gt;0,SUMIF('Grundlage Swiss DRG KVG'!D:D,B85,'Grundlage Swiss DRG KVG'!I:I),"")</f>
        <v/>
      </c>
      <c r="I85" s="112" t="str">
        <f>IF(SUMIF('Grundlage Swiss DRG KVG'!D:D,B85,'Grundlage Swiss DRG KVG'!J:J)&gt;0,SUMIF('Grundlage Swiss DRG KVG'!D:D,B85,'Grundlage Swiss DRG KVG'!J:J),"")</f>
        <v/>
      </c>
      <c r="J85" s="130">
        <f>IF(SUMIF('Grundlage Swiss DRG ohne Anlage'!D:D,B85,'Grundlage Swiss DRG ohne Anlage'!J:J)&gt;0,SUMIF('Grundlage Swiss DRG ohne Anlage'!D:D,B85,'Grundlage Swiss DRG ohne Anlage'!J:J),"")</f>
        <v>10382.755417787999</v>
      </c>
      <c r="K85" s="130" t="str">
        <f>IF(SUMIF('Grundlage Swiss DRG KVG'!D:D,B85,'Grundlage Swiss DRG KVG'!K:K)&gt;0,SUMIF('Grundlage Swiss DRG KVG'!D:D,B85,'Grundlage Swiss DRG KVG'!K:K),"")</f>
        <v/>
      </c>
      <c r="L85" s="130" t="str">
        <f>IF(SUMIF('Grundlage Swiss DRG KVG'!D:D,B85,'Grundlage Swiss DRG KVG'!L:L)&gt;0,SUMIF('Grundlage Swiss DRG KVG'!D:D,B85,'Grundlage Swiss DRG KVG'!L:L),"")</f>
        <v/>
      </c>
      <c r="M85" s="62" t="str">
        <f t="shared" si="9"/>
        <v/>
      </c>
      <c r="N85" s="61" t="str">
        <f t="shared" si="5"/>
        <v>-</v>
      </c>
      <c r="O85" s="61" t="str">
        <f t="shared" si="6"/>
        <v>-</v>
      </c>
      <c r="P85" s="40"/>
      <c r="Q85" s="40"/>
      <c r="R85" s="40"/>
      <c r="Y85" s="124" t="str">
        <f t="shared" si="7"/>
        <v/>
      </c>
      <c r="Z85" s="23" t="str">
        <f t="shared" si="8"/>
        <v>gleich</v>
      </c>
    </row>
    <row r="86" spans="1:26" x14ac:dyDescent="0.2">
      <c r="A86" s="20" t="s">
        <v>281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Anlage'!I:I)&gt;0,SUMIF('Grundlage Swiss DRG ohne Anlage'!D:D,B86,'Grundlage Swiss DRG ohne Anlage'!I:I),"")</f>
        <v>48689514.230319001</v>
      </c>
      <c r="F86" s="112">
        <f>IF(SUMIF('Grundlage Swiss DRG KVG'!D:D,B86,'Grundlage Swiss DRG KVG'!G:G)&gt;0,SUMIF('Grundlage Swiss DRG KVG'!D:D,B86,'Grundlage Swiss DRG KVG'!G:G),)</f>
        <v>44773760.924341001</v>
      </c>
      <c r="G86" s="112">
        <f>IF(SUMIF('Grundlage Swiss DRG KVG'!D:D,B86,'Grundlage Swiss DRG KVG'!H:H)&gt;0,SUMIF('Grundlage Swiss DRG KVG'!D:D,B86,'Grundlage Swiss DRG KVG'!H:H),)</f>
        <v>44086991.463129997</v>
      </c>
      <c r="H86" s="112">
        <f>IF(SUMIF('Grundlage Swiss DRG KVG'!D:D,B86,'Grundlage Swiss DRG KVG'!I:I)&gt;0,SUMIF('Grundlage Swiss DRG KVG'!D:D,B86,'Grundlage Swiss DRG KVG'!I:I),"")</f>
        <v>4100.6532999999999</v>
      </c>
      <c r="I86" s="112">
        <f>IF(SUMIF('Grundlage Swiss DRG KVG'!D:D,B86,'Grundlage Swiss DRG KVG'!J:J)&gt;0,SUMIF('Grundlage Swiss DRG KVG'!D:D,B86,'Grundlage Swiss DRG KVG'!J:J),"")</f>
        <v>5433</v>
      </c>
      <c r="J86" s="130">
        <f>IF(SUMIF('Grundlage Swiss DRG ohne Anlage'!D:D,B86,'Grundlage Swiss DRG ohne Anlage'!J:J)&gt;0,SUMIF('Grundlage Swiss DRG ohne Anlage'!D:D,B86,'Grundlage Swiss DRG ohne Anlage'!J:J),"")</f>
        <v>8998.8413594895992</v>
      </c>
      <c r="K86" s="130">
        <f>IF(SUMIF('Grundlage Swiss DRG KVG'!D:D,B86,'Grundlage Swiss DRG KVG'!K:K)&gt;0,SUMIF('Grundlage Swiss DRG KVG'!D:D,B86,'Grundlage Swiss DRG KVG'!K:K),"")</f>
        <v>10918.689693746999</v>
      </c>
      <c r="L86" s="130">
        <f>IF(SUMIF('Grundlage Swiss DRG KVG'!D:D,B86,'Grundlage Swiss DRG KVG'!L:L)&gt;0,SUMIF('Grundlage Swiss DRG KVG'!D:D,B86,'Grundlage Swiss DRG KVG'!L:L),"")</f>
        <v>10751.21163331</v>
      </c>
      <c r="M86" s="62">
        <f t="shared" si="9"/>
        <v>4100.6532999999999</v>
      </c>
      <c r="N86" s="61">
        <f t="shared" si="5"/>
        <v>4100.6532999999999</v>
      </c>
      <c r="O86" s="61">
        <f t="shared" si="6"/>
        <v>4100.6532999999999</v>
      </c>
      <c r="P86" s="40"/>
      <c r="Q86" s="40"/>
      <c r="R86" s="40"/>
      <c r="Y86" s="124">
        <f t="shared" si="7"/>
        <v>10751.21163331</v>
      </c>
      <c r="Z86" s="23" t="str">
        <f t="shared" si="8"/>
        <v>-</v>
      </c>
    </row>
    <row r="87" spans="1:26" x14ac:dyDescent="0.2">
      <c r="A87" s="20" t="s">
        <v>293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Anlage'!I:I)&gt;0,SUMIF('Grundlage Swiss DRG ohne Anlage'!D:D,B87,'Grundlage Swiss DRG ohne Anlage'!I:I),"")</f>
        <v>525139317.12436002</v>
      </c>
      <c r="F87" s="112">
        <f>IF(SUMIF('Grundlage Swiss DRG KVG'!D:D,B87,'Grundlage Swiss DRG KVG'!G:G)&gt;0,SUMIF('Grundlage Swiss DRG KVG'!D:D,B87,'Grundlage Swiss DRG KVG'!G:G),)</f>
        <v>443629682.63981003</v>
      </c>
      <c r="G87" s="112">
        <f>IF(SUMIF('Grundlage Swiss DRG KVG'!D:D,B87,'Grundlage Swiss DRG KVG'!H:H)&gt;0,SUMIF('Grundlage Swiss DRG KVG'!D:D,B87,'Grundlage Swiss DRG KVG'!H:H),)</f>
        <v>0</v>
      </c>
      <c r="H87" s="112">
        <f>IF(SUMIF('Grundlage Swiss DRG KVG'!D:D,B87,'Grundlage Swiss DRG KVG'!I:I)&gt;0,SUMIF('Grundlage Swiss DRG KVG'!D:D,B87,'Grundlage Swiss DRG KVG'!I:I),"")</f>
        <v>38660</v>
      </c>
      <c r="I87" s="112">
        <f>IF(SUMIF('Grundlage Swiss DRG KVG'!D:D,B87,'Grundlage Swiss DRG KVG'!J:J)&gt;0,SUMIF('Grundlage Swiss DRG KVG'!D:D,B87,'Grundlage Swiss DRG KVG'!J:J),"")</f>
        <v>32037</v>
      </c>
      <c r="J87" s="130">
        <f>IF(SUMIF('Grundlage Swiss DRG ohne Anlage'!D:D,B87,'Grundlage Swiss DRG ohne Anlage'!J:J)&gt;0,SUMIF('Grundlage Swiss DRG ohne Anlage'!D:D,B87,'Grundlage Swiss DRG ohne Anlage'!J:J),"")</f>
        <v>10108.747370003999</v>
      </c>
      <c r="K87" s="130">
        <f>IF(SUMIF('Grundlage Swiss DRG KVG'!D:D,B87,'Grundlage Swiss DRG KVG'!K:K)&gt;0,SUMIF('Grundlage Swiss DRG KVG'!D:D,B87,'Grundlage Swiss DRG KVG'!K:K),"")</f>
        <v>11475.159923429999</v>
      </c>
      <c r="L87" s="130" t="str">
        <f>IF(SUMIF('Grundlage Swiss DRG KVG'!D:D,B87,'Grundlage Swiss DRG KVG'!L:L)&gt;0,SUMIF('Grundlage Swiss DRG KVG'!D:D,B87,'Grundlage Swiss DRG KVG'!L:L),"")</f>
        <v/>
      </c>
      <c r="M87" s="62">
        <f t="shared" si="9"/>
        <v>38660</v>
      </c>
      <c r="N87" s="61">
        <f t="shared" si="5"/>
        <v>38660</v>
      </c>
      <c r="O87" s="61" t="str">
        <f t="shared" si="6"/>
        <v>-</v>
      </c>
      <c r="P87" s="40"/>
      <c r="Q87" s="40"/>
      <c r="R87" s="40"/>
      <c r="Y87" s="124" t="str">
        <f t="shared" si="7"/>
        <v/>
      </c>
      <c r="Z87" s="23" t="str">
        <f t="shared" si="8"/>
        <v>Kontrolle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si="9"/>
        <v>7638.3819999999996</v>
      </c>
      <c r="N88" s="61">
        <f t="shared" si="5"/>
        <v>7638.3819999999996</v>
      </c>
      <c r="O88" s="61">
        <f t="shared" si="6"/>
        <v>7638.3819999999996</v>
      </c>
      <c r="P88" s="40"/>
      <c r="Q88" s="40"/>
      <c r="R88" s="40"/>
      <c r="Y88" s="124">
        <f t="shared" si="7"/>
        <v>10607.453687584</v>
      </c>
      <c r="Z88" s="23" t="str">
        <f t="shared" si="8"/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9"/>
        <v/>
      </c>
      <c r="N89" s="61" t="str">
        <f t="shared" si="5"/>
        <v>-</v>
      </c>
      <c r="O89" s="61" t="str">
        <f t="shared" si="6"/>
        <v>-</v>
      </c>
      <c r="P89" s="40"/>
      <c r="Q89" s="40"/>
      <c r="R89" s="40"/>
      <c r="Y89" s="124" t="str">
        <f t="shared" si="7"/>
        <v/>
      </c>
      <c r="Z89" s="23" t="str">
        <f t="shared" si="8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9"/>
        <v>836.09839999999997</v>
      </c>
      <c r="N90" s="61" t="str">
        <f t="shared" si="5"/>
        <v>-</v>
      </c>
      <c r="O90" s="61">
        <f t="shared" si="6"/>
        <v>836.09839999999997</v>
      </c>
      <c r="P90" s="40"/>
      <c r="Q90" s="40"/>
      <c r="R90" s="40"/>
      <c r="Y90" s="124">
        <f t="shared" si="7"/>
        <v>11724.700494090001</v>
      </c>
      <c r="Z90" s="23" t="str">
        <f t="shared" si="8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9"/>
        <v/>
      </c>
      <c r="N91" s="61" t="str">
        <f t="shared" si="5"/>
        <v>-</v>
      </c>
      <c r="O91" s="61" t="str">
        <f t="shared" si="6"/>
        <v>-</v>
      </c>
      <c r="P91" s="40"/>
      <c r="Q91" s="40"/>
      <c r="R91" s="40"/>
      <c r="Y91" s="124" t="str">
        <f t="shared" si="7"/>
        <v/>
      </c>
      <c r="Z91" s="23" t="str">
        <f t="shared" si="8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9"/>
        <v>51949</v>
      </c>
      <c r="N92" s="61">
        <f t="shared" si="5"/>
        <v>51949</v>
      </c>
      <c r="O92" s="61">
        <f t="shared" si="6"/>
        <v>51949</v>
      </c>
      <c r="P92" s="40"/>
      <c r="Q92" s="40"/>
      <c r="R92" s="40"/>
      <c r="Y92" s="124">
        <f t="shared" si="7"/>
        <v>10960.883657517001</v>
      </c>
      <c r="Z92" s="23" t="str">
        <f t="shared" si="8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9"/>
        <v/>
      </c>
      <c r="N93" s="61" t="str">
        <f t="shared" si="5"/>
        <v>-</v>
      </c>
      <c r="O93" s="61" t="str">
        <f t="shared" si="6"/>
        <v>-</v>
      </c>
      <c r="P93" s="40"/>
      <c r="Q93" s="40"/>
      <c r="R93" s="40"/>
      <c r="Y93" s="124" t="str">
        <f t="shared" si="7"/>
        <v/>
      </c>
      <c r="Z93" s="23" t="str">
        <f t="shared" si="8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9"/>
        <v>4168.0730000000003</v>
      </c>
      <c r="N94" s="61">
        <f t="shared" si="5"/>
        <v>4168.0730000000003</v>
      </c>
      <c r="O94" s="61">
        <f t="shared" si="6"/>
        <v>4168.0730000000003</v>
      </c>
      <c r="P94" s="40"/>
      <c r="Q94" s="40"/>
      <c r="R94" s="40"/>
      <c r="Y94" s="124">
        <f t="shared" si="7"/>
        <v>10195.711900769</v>
      </c>
      <c r="Z94" s="23" t="str">
        <f t="shared" si="8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9"/>
        <v/>
      </c>
      <c r="N95" s="61" t="str">
        <f t="shared" si="5"/>
        <v>-</v>
      </c>
      <c r="O95" s="61" t="str">
        <f t="shared" si="6"/>
        <v>-</v>
      </c>
      <c r="P95" s="40"/>
      <c r="Q95" s="40"/>
      <c r="R95" s="40"/>
      <c r="Y95" s="124" t="str">
        <f t="shared" si="7"/>
        <v/>
      </c>
      <c r="Z95" s="23" t="str">
        <f t="shared" si="8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9"/>
        <v/>
      </c>
      <c r="N96" s="61" t="str">
        <f t="shared" si="5"/>
        <v>-</v>
      </c>
      <c r="O96" s="61" t="str">
        <f t="shared" si="6"/>
        <v>-</v>
      </c>
      <c r="P96" s="40"/>
      <c r="Q96" s="40"/>
      <c r="R96" s="40"/>
      <c r="Y96" s="124" t="str">
        <f t="shared" si="7"/>
        <v/>
      </c>
      <c r="Z96" s="23" t="str">
        <f t="shared" si="8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9"/>
        <v>13595.97</v>
      </c>
      <c r="N97" s="61">
        <f t="shared" si="5"/>
        <v>13595.97</v>
      </c>
      <c r="O97" s="61" t="str">
        <f t="shared" si="6"/>
        <v>-</v>
      </c>
      <c r="P97" s="40"/>
      <c r="Q97" s="40"/>
      <c r="R97" s="40"/>
      <c r="Y97" s="124" t="str">
        <f t="shared" si="7"/>
        <v/>
      </c>
      <c r="Z97" s="23" t="str">
        <f t="shared" si="8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9"/>
        <v/>
      </c>
      <c r="N98" s="61" t="str">
        <f t="shared" si="5"/>
        <v>-</v>
      </c>
      <c r="O98" s="61" t="str">
        <f t="shared" si="6"/>
        <v>-</v>
      </c>
      <c r="P98" s="40"/>
      <c r="Q98" s="40"/>
      <c r="R98" s="40"/>
      <c r="Y98" s="124" t="str">
        <f t="shared" si="7"/>
        <v/>
      </c>
      <c r="Z98" s="23" t="str">
        <f t="shared" si="8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9"/>
        <v/>
      </c>
      <c r="N99" s="61" t="str">
        <f t="shared" si="5"/>
        <v>-</v>
      </c>
      <c r="O99" s="61" t="str">
        <f t="shared" si="6"/>
        <v>-</v>
      </c>
      <c r="P99" s="40"/>
      <c r="Q99" s="40"/>
      <c r="R99" s="40"/>
      <c r="Y99" s="124" t="str">
        <f t="shared" si="7"/>
        <v/>
      </c>
      <c r="Z99" s="23" t="str">
        <f t="shared" si="8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9"/>
        <v/>
      </c>
      <c r="N100" s="61" t="str">
        <f t="shared" si="5"/>
        <v>-</v>
      </c>
      <c r="O100" s="61" t="str">
        <f t="shared" si="6"/>
        <v>-</v>
      </c>
      <c r="P100" s="40"/>
      <c r="Q100" s="40"/>
      <c r="R100" s="40"/>
      <c r="Y100" s="124" t="str">
        <f t="shared" si="7"/>
        <v/>
      </c>
      <c r="Z100" s="23" t="str">
        <f t="shared" si="8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9"/>
        <v/>
      </c>
      <c r="N101" s="61" t="str">
        <f t="shared" si="5"/>
        <v>-</v>
      </c>
      <c r="O101" s="61" t="str">
        <f t="shared" si="6"/>
        <v>-</v>
      </c>
      <c r="P101" s="40"/>
      <c r="Q101" s="40"/>
      <c r="R101" s="40"/>
      <c r="Y101" s="124" t="str">
        <f t="shared" si="7"/>
        <v/>
      </c>
      <c r="Z101" s="23" t="str">
        <f t="shared" si="8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9"/>
        <v/>
      </c>
      <c r="N102" s="61" t="str">
        <f t="shared" si="5"/>
        <v>-</v>
      </c>
      <c r="O102" s="61" t="str">
        <f t="shared" si="6"/>
        <v>-</v>
      </c>
      <c r="P102" s="40"/>
      <c r="Q102" s="40"/>
      <c r="R102" s="40"/>
      <c r="Y102" s="124" t="str">
        <f t="shared" si="7"/>
        <v/>
      </c>
      <c r="Z102" s="23" t="str">
        <f t="shared" si="8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9"/>
        <v/>
      </c>
      <c r="N103" s="61" t="str">
        <f t="shared" si="5"/>
        <v>-</v>
      </c>
      <c r="O103" s="61" t="str">
        <f t="shared" si="6"/>
        <v>-</v>
      </c>
      <c r="P103" s="40"/>
      <c r="Q103" s="40"/>
      <c r="R103" s="40"/>
      <c r="Y103" s="124" t="str">
        <f t="shared" si="7"/>
        <v/>
      </c>
      <c r="Z103" s="23" t="str">
        <f t="shared" si="8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9"/>
        <v>5410.6425799999997</v>
      </c>
      <c r="N104" s="61" t="str">
        <f t="shared" si="5"/>
        <v>-</v>
      </c>
      <c r="O104" s="61">
        <f t="shared" si="6"/>
        <v>5410.6425799999997</v>
      </c>
      <c r="P104" s="40"/>
      <c r="Q104" s="40"/>
      <c r="R104" s="40"/>
      <c r="Y104" s="124">
        <f t="shared" si="7"/>
        <v>10006.718532925001</v>
      </c>
      <c r="Z104" s="23" t="str">
        <f t="shared" si="8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9"/>
        <v/>
      </c>
      <c r="N105" s="61" t="str">
        <f t="shared" si="5"/>
        <v>-</v>
      </c>
      <c r="O105" s="61" t="str">
        <f t="shared" si="6"/>
        <v>-</v>
      </c>
      <c r="P105" s="40"/>
      <c r="Q105" s="40"/>
      <c r="R105" s="40"/>
      <c r="Y105" s="124" t="str">
        <f t="shared" si="7"/>
        <v/>
      </c>
      <c r="Z105" s="23" t="str">
        <f t="shared" si="8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9"/>
        <v/>
      </c>
      <c r="N106" s="61" t="str">
        <f t="shared" si="5"/>
        <v>-</v>
      </c>
      <c r="O106" s="61" t="str">
        <f t="shared" si="6"/>
        <v>-</v>
      </c>
      <c r="P106" s="40"/>
      <c r="Q106" s="40"/>
      <c r="R106" s="40"/>
      <c r="Y106" s="124" t="str">
        <f t="shared" si="7"/>
        <v/>
      </c>
      <c r="Z106" s="23" t="str">
        <f t="shared" si="8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9"/>
        <v/>
      </c>
      <c r="N107" s="61" t="str">
        <f t="shared" si="5"/>
        <v>-</v>
      </c>
      <c r="O107" s="61" t="str">
        <f t="shared" si="6"/>
        <v>-</v>
      </c>
      <c r="P107" s="40"/>
      <c r="Q107" s="40"/>
      <c r="R107" s="40"/>
      <c r="Y107" s="124" t="str">
        <f t="shared" si="7"/>
        <v/>
      </c>
      <c r="Z107" s="23" t="str">
        <f t="shared" si="8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9"/>
        <v/>
      </c>
      <c r="N108" s="61" t="str">
        <f t="shared" si="5"/>
        <v>-</v>
      </c>
      <c r="O108" s="61" t="str">
        <f t="shared" si="6"/>
        <v>-</v>
      </c>
      <c r="P108" s="40"/>
      <c r="Q108" s="40"/>
      <c r="R108" s="40"/>
      <c r="Y108" s="124" t="str">
        <f t="shared" si="7"/>
        <v/>
      </c>
      <c r="Z108" s="23" t="str">
        <f t="shared" si="8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9"/>
        <v/>
      </c>
      <c r="N109" s="61" t="str">
        <f t="shared" si="5"/>
        <v>-</v>
      </c>
      <c r="O109" s="61" t="str">
        <f t="shared" si="6"/>
        <v>-</v>
      </c>
      <c r="P109" s="40"/>
      <c r="Q109" s="40"/>
      <c r="R109" s="40"/>
      <c r="Y109" s="124" t="str">
        <f t="shared" si="7"/>
        <v/>
      </c>
      <c r="Z109" s="23" t="str">
        <f t="shared" si="8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7908387326.2678881</v>
      </c>
      <c r="G110" s="43">
        <f>SUM(G11:G109)</f>
        <v>7999623849.7228889</v>
      </c>
      <c r="H110" s="43">
        <f>SUM(H11:H109)</f>
        <v>847391.21097999683</v>
      </c>
      <c r="I110" s="43">
        <f>SUM(I11:I109)</f>
        <v>798604</v>
      </c>
      <c r="J110" s="63">
        <f>E110/M110</f>
        <v>10104.993853485237</v>
      </c>
      <c r="K110" s="63">
        <f>F110/N110</f>
        <v>10853.213719961512</v>
      </c>
      <c r="L110" s="63">
        <f>G110/O110</f>
        <v>10564.90771636385</v>
      </c>
      <c r="M110" s="62">
        <f>SUM(M11:M109)</f>
        <v>847391.21097999683</v>
      </c>
      <c r="N110" s="61">
        <f>SUM(N11:N109)</f>
        <v>728667.7964999968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847391.21097999683</v>
      </c>
      <c r="K113" s="47">
        <f>N110</f>
        <v>728667.7964999968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hidden="1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hidden="1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9874.5309214509889</v>
      </c>
      <c r="K116" s="50">
        <f>SUM(K11:K109)/K112</f>
        <v>11026.376448508126</v>
      </c>
      <c r="L116" s="50">
        <f>SUM(L11:L109)/L112</f>
        <v>10772.439134570057</v>
      </c>
      <c r="M116" s="62">
        <f>K116-'Grundlage Swiss DRG KVG'!K107</f>
        <v>11026.376448508126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hidden="1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hidden="1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10104.993853485237</v>
      </c>
      <c r="K120" s="64">
        <f>K110</f>
        <v>10853.213719961512</v>
      </c>
      <c r="L120" s="64">
        <f>L110</f>
        <v>10564.90771636385</v>
      </c>
      <c r="M120" s="62">
        <f>K120-'Grundlage Swiss DRG KVG'!K112</f>
        <v>10853.213719961512</v>
      </c>
      <c r="N120" s="62">
        <f>L120-'Grundlage Swiss DRG KVG'!L112</f>
        <v>10564.90771636385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F125" s="28"/>
      <c r="G125" s="28"/>
      <c r="M125" s="23"/>
    </row>
    <row r="126" spans="1:18" x14ac:dyDescent="0.2">
      <c r="F126" s="28"/>
      <c r="G126" s="28"/>
      <c r="M126" s="23"/>
    </row>
    <row r="127" spans="1:18" x14ac:dyDescent="0.2"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mergeCells count="1">
    <mergeCell ref="A6:C6"/>
  </mergeCells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baseColWidth="10" defaultRowHeight="12.5" x14ac:dyDescent="0.25"/>
  <sheetData/>
  <phoneticPr fontId="25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9"/>
  <sheetViews>
    <sheetView topLeftCell="A64" workbookViewId="0">
      <selection activeCell="P116" sqref="P116"/>
    </sheetView>
  </sheetViews>
  <sheetFormatPr baseColWidth="10" defaultColWidth="9.1796875" defaultRowHeight="10" x14ac:dyDescent="0.2"/>
  <cols>
    <col min="1" max="1" width="28.453125" style="23" customWidth="1"/>
    <col min="2" max="2" width="8" style="23" customWidth="1"/>
    <col min="3" max="3" width="7.26953125" style="23" customWidth="1"/>
    <col min="4" max="4" width="14.1796875" style="23" customWidth="1"/>
    <col min="5" max="5" width="11.26953125" style="23" bestFit="1" customWidth="1"/>
    <col min="6" max="8" width="11.81640625" style="23" customWidth="1"/>
    <col min="9" max="10" width="9.453125" style="28" customWidth="1"/>
    <col min="11" max="12" width="10.453125" style="28" customWidth="1"/>
    <col min="13" max="13" width="11.453125" style="28" customWidth="1"/>
    <col min="14" max="14" width="14.453125" style="28" customWidth="1"/>
    <col min="15" max="15" width="12.7265625" style="28" customWidth="1"/>
    <col min="16" max="16" width="12.26953125" style="28" customWidth="1"/>
    <col min="17" max="17" width="12.453125" style="28" customWidth="1"/>
    <col min="18" max="18" width="15.81640625" style="28" bestFit="1" customWidth="1"/>
    <col min="19" max="19" width="14" style="28" bestFit="1" customWidth="1"/>
    <col min="20" max="20" width="11.26953125" style="23" bestFit="1" customWidth="1"/>
    <col min="21" max="21" width="12.26953125" style="23" bestFit="1" customWidth="1"/>
    <col min="22" max="22" width="13.453125" style="23" bestFit="1" customWidth="1"/>
    <col min="23" max="16384" width="9.1796875" style="23"/>
  </cols>
  <sheetData>
    <row r="1" spans="1:22" ht="10.5" x14ac:dyDescent="0.25">
      <c r="I1" s="24" t="s">
        <v>395</v>
      </c>
      <c r="J1" s="238"/>
      <c r="K1" s="25"/>
      <c r="L1" s="25"/>
      <c r="M1" s="26"/>
      <c r="N1" s="26"/>
      <c r="O1" s="26"/>
      <c r="P1" s="27"/>
    </row>
    <row r="4" spans="1:22" ht="10.5" x14ac:dyDescent="0.25">
      <c r="A4" s="29"/>
      <c r="B4" s="30"/>
      <c r="C4" s="31"/>
      <c r="D4" s="29"/>
      <c r="E4" s="29"/>
      <c r="K4" s="133" t="s">
        <v>709</v>
      </c>
      <c r="L4" s="134"/>
      <c r="M4" s="134"/>
      <c r="N4" s="134"/>
      <c r="O4" s="134"/>
      <c r="P4" s="135"/>
    </row>
    <row r="5" spans="1:22" s="37" customFormat="1" ht="15.75" customHeight="1" x14ac:dyDescent="0.2">
      <c r="A5" s="32"/>
      <c r="B5" s="33"/>
      <c r="C5" s="34"/>
      <c r="D5" s="32"/>
      <c r="E5" s="32"/>
      <c r="F5" s="35"/>
      <c r="G5" s="32"/>
      <c r="H5" s="32"/>
      <c r="I5" s="36"/>
      <c r="J5" s="36"/>
      <c r="K5" s="32"/>
      <c r="L5" s="32"/>
      <c r="M5" s="28"/>
      <c r="N5" s="28"/>
      <c r="O5" s="28"/>
      <c r="P5" s="28"/>
      <c r="Q5" s="28"/>
      <c r="R5" s="28"/>
      <c r="S5" s="58"/>
    </row>
    <row r="6" spans="1:22" ht="13" x14ac:dyDescent="0.3">
      <c r="A6" s="136" t="s">
        <v>692</v>
      </c>
      <c r="B6" s="137"/>
      <c r="C6" s="138"/>
      <c r="D6" s="139"/>
      <c r="E6" s="139"/>
      <c r="F6" s="140"/>
      <c r="G6" s="139"/>
      <c r="H6" s="139"/>
      <c r="I6" s="36"/>
      <c r="J6" s="36"/>
      <c r="K6" s="54"/>
      <c r="L6" s="243"/>
      <c r="M6" s="55"/>
      <c r="N6" s="55" t="s">
        <v>407</v>
      </c>
      <c r="O6" s="55"/>
      <c r="P6" s="56">
        <f>COUNT(I11:I109)</f>
        <v>99</v>
      </c>
    </row>
    <row r="7" spans="1:22" ht="10.5" x14ac:dyDescent="0.25">
      <c r="A7" s="38" t="s">
        <v>707</v>
      </c>
      <c r="B7" s="33"/>
      <c r="C7" s="34"/>
      <c r="D7" s="32"/>
      <c r="E7" s="32"/>
      <c r="F7" s="35"/>
      <c r="G7" s="32"/>
      <c r="H7" s="32"/>
      <c r="I7" s="36"/>
      <c r="J7" s="36"/>
      <c r="K7" s="32"/>
      <c r="L7" s="32"/>
      <c r="Q7" s="28" t="s">
        <v>410</v>
      </c>
    </row>
    <row r="8" spans="1:22" ht="10.5" x14ac:dyDescent="0.25">
      <c r="A8" s="38"/>
      <c r="B8" s="33"/>
      <c r="C8" s="34"/>
      <c r="D8" s="32"/>
      <c r="E8" s="32"/>
      <c r="F8" s="35"/>
      <c r="G8" s="32"/>
      <c r="H8" s="32"/>
      <c r="I8" s="36"/>
      <c r="J8" s="36"/>
      <c r="K8" s="32"/>
      <c r="L8" s="32"/>
    </row>
    <row r="9" spans="1:22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/>
      <c r="I9" s="15" t="s">
        <v>688</v>
      </c>
      <c r="J9" s="15"/>
      <c r="K9" s="15" t="s">
        <v>689</v>
      </c>
      <c r="L9" s="15"/>
      <c r="M9" s="15" t="s">
        <v>705</v>
      </c>
      <c r="N9" s="15" t="s">
        <v>690</v>
      </c>
      <c r="O9" s="15"/>
      <c r="P9" s="15" t="s">
        <v>691</v>
      </c>
      <c r="Q9" s="23"/>
    </row>
    <row r="10" spans="1:22" ht="63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779</v>
      </c>
      <c r="I10" s="17" t="s">
        <v>683</v>
      </c>
      <c r="J10" s="17" t="s">
        <v>779</v>
      </c>
      <c r="K10" s="17" t="s">
        <v>11</v>
      </c>
      <c r="L10" s="17" t="s">
        <v>779</v>
      </c>
      <c r="M10" s="41" t="s">
        <v>701</v>
      </c>
      <c r="N10" s="41" t="s">
        <v>684</v>
      </c>
      <c r="O10" s="41" t="s">
        <v>685</v>
      </c>
      <c r="P10" s="41" t="s">
        <v>789</v>
      </c>
      <c r="Q10" s="40"/>
      <c r="R10" s="61" t="s">
        <v>428</v>
      </c>
      <c r="S10" s="61" t="s">
        <v>429</v>
      </c>
      <c r="T10" s="40"/>
      <c r="U10" s="40"/>
      <c r="V10" s="40"/>
    </row>
    <row r="11" spans="1:22" x14ac:dyDescent="0.2">
      <c r="A11" s="18" t="s">
        <v>29</v>
      </c>
      <c r="B11" s="19" t="s">
        <v>30</v>
      </c>
      <c r="C11" s="19" t="s">
        <v>26</v>
      </c>
      <c r="D11" s="19" t="s">
        <v>17</v>
      </c>
      <c r="E11" s="59">
        <f>IF(SUMIF('Grundlage Swiss DRG ohne Anlage'!D:D,B11,'Grundlage Swiss DRG ohne Anlage'!I:I)&gt;0,SUMIF('Grundlage Swiss DRG ohne Anlage'!D:D,B11,'Grundlage Swiss DRG ohne Anlage'!I:I),"")</f>
        <v>25606351.012977</v>
      </c>
      <c r="F11" s="59">
        <f>IF(SUMIF('Grundlage Swiss DRG KVG'!D:D,B11,'Grundlage Swiss DRG KVG'!G:G)&gt;0,SUMIF('Grundlage Swiss DRG KVG'!D:D,B11,'Grundlage Swiss DRG KVG'!G:G),)</f>
        <v>24197906.376789998</v>
      </c>
      <c r="G11" s="59">
        <f>F11</f>
        <v>24197906.376789998</v>
      </c>
      <c r="H11" s="59">
        <f>G11</f>
        <v>24197906.376789998</v>
      </c>
      <c r="I11" s="59">
        <f>IF(SUMIF('Grundlage Swiss DRG KVG'!D:D,B11,'Grundlage Swiss DRG KVG'!I:I)&gt;0,SUMIF('Grundlage Swiss DRG KVG'!D:D,B11,'Grundlage Swiss DRG KVG'!I:I),0)</f>
        <v>2213.3098</v>
      </c>
      <c r="J11" s="59">
        <f>I11</f>
        <v>2213.3098</v>
      </c>
      <c r="K11" s="59">
        <f>IF(SUMIF('Grundlage Swiss DRG KVG'!D:D,B11,'Grundlage Swiss DRG KVG'!J:J)&gt;0,SUMIF('Grundlage Swiss DRG KVG'!D:D,B11,'Grundlage Swiss DRG KVG'!J:J),0)</f>
        <v>2798</v>
      </c>
      <c r="L11" s="59">
        <f>K11</f>
        <v>2798</v>
      </c>
      <c r="M11" s="60">
        <f>IF(SUMIF('Grundlage Swiss DRG ohne Anlage'!D:D,B11,'Grundlage Swiss DRG ohne Anlage'!J:J)&gt;0,SUMIF('Grundlage Swiss DRG ohne Anlage'!D:D,B11,'Grundlage Swiss DRG ohne Anlage'!J:J),"")</f>
        <v>8584.3605905596996</v>
      </c>
      <c r="N11" s="60">
        <f>IF(SUMIF('Grundlage Swiss DRG KVG'!D:D,B11,'Grundlage Swiss DRG KVG'!K:K)&gt;0,SUMIF('Grundlage Swiss DRG KVG'!D:D,B11,'Grundlage Swiss DRG KVG'!K:K),"")</f>
        <v>10932.905270103</v>
      </c>
      <c r="O11" s="60"/>
      <c r="P11" s="60">
        <f>N11</f>
        <v>10932.905270103</v>
      </c>
      <c r="Q11" s="62">
        <f t="shared" ref="Q11:Q42" si="0">I11</f>
        <v>2213.3098</v>
      </c>
      <c r="R11" s="61">
        <f t="shared" ref="R11:R42" si="1">IF(F11&gt;0,I11,"-")</f>
        <v>2213.3098</v>
      </c>
      <c r="S11" s="61">
        <f t="shared" ref="S11:S42" si="2">IF(G11&gt;0,I11,"-")</f>
        <v>2213.3098</v>
      </c>
      <c r="T11" s="40"/>
      <c r="U11" s="40"/>
      <c r="V11" s="40"/>
    </row>
    <row r="12" spans="1:22" x14ac:dyDescent="0.2">
      <c r="A12" s="20" t="s">
        <v>60</v>
      </c>
      <c r="B12" s="21" t="s">
        <v>61</v>
      </c>
      <c r="C12" s="21" t="s">
        <v>34</v>
      </c>
      <c r="D12" s="21" t="s">
        <v>62</v>
      </c>
      <c r="E12" s="112">
        <f>IF(SUMIF('Grundlage Swiss DRG ohne Anlage'!D:D,B12,'Grundlage Swiss DRG ohne Anlage'!I:I)&gt;0,SUMIF('Grundlage Swiss DRG ohne Anlage'!D:D,B12,'Grundlage Swiss DRG ohne Anlage'!I:I),"")</f>
        <v>13733130.550572</v>
      </c>
      <c r="F12" s="112">
        <f>IF(SUMIF('Grundlage Swiss DRG KVG'!D:D,B12,'Grundlage Swiss DRG KVG'!G:G)&gt;0,SUMIF('Grundlage Swiss DRG KVG'!D:D,B12,'Grundlage Swiss DRG KVG'!G:G),)</f>
        <v>49718647.450010002</v>
      </c>
      <c r="G12" s="112">
        <f>IF(SUMIF('Grundlage Swiss DRG KVG'!D:D,B12,'Grundlage Swiss DRG KVG'!H:H)&gt;0,SUMIF('Grundlage Swiss DRG KVG'!D:D,B12,'Grundlage Swiss DRG KVG'!H:H),)</f>
        <v>47802416.450010002</v>
      </c>
      <c r="H12" s="112">
        <f>H11+G12</f>
        <v>72000322.826800004</v>
      </c>
      <c r="I12" s="59">
        <f>IF(SUMIF('Grundlage Swiss DRG KVG'!D:D,B12,'Grundlage Swiss DRG KVG'!I:I)&gt;0,SUMIF('Grundlage Swiss DRG KVG'!D:D,B12,'Grundlage Swiss DRG KVG'!I:I),0)</f>
        <v>4831.6000000000004</v>
      </c>
      <c r="J12" s="112">
        <f>J11+I12</f>
        <v>7044.9098000000004</v>
      </c>
      <c r="K12" s="59">
        <f>IF(SUMIF('Grundlage Swiss DRG KVG'!D:D,B12,'Grundlage Swiss DRG KVG'!J:J)&gt;0,SUMIF('Grundlage Swiss DRG KVG'!D:D,B12,'Grundlage Swiss DRG KVG'!J:J),0)</f>
        <v>5814</v>
      </c>
      <c r="L12" s="112">
        <f>L11+K12</f>
        <v>8612</v>
      </c>
      <c r="M12" s="130">
        <f>IF(SUMIF('Grundlage Swiss DRG ohne Anlage'!D:D,B12,'Grundlage Swiss DRG ohne Anlage'!J:J)&gt;0,SUMIF('Grundlage Swiss DRG ohne Anlage'!D:D,B12,'Grundlage Swiss DRG ohne Anlage'!J:J),"")</f>
        <v>8704.2224873772993</v>
      </c>
      <c r="N12" s="130">
        <f>IF(SUMIF('Grundlage Swiss DRG KVG'!D:D,B12,'Grundlage Swiss DRG KVG'!K:K)&gt;0,SUMIF('Grundlage Swiss DRG KVG'!D:D,B12,'Grundlage Swiss DRG KVG'!K:K),"")</f>
        <v>10290.307030799</v>
      </c>
      <c r="O12" s="130">
        <f>SUMIF('Auswertung Swiss DRG KVG'!A:A,A12,'Auswertung Swiss DRG KVG'!L:L)</f>
        <v>9893.7032142581993</v>
      </c>
      <c r="P12" s="130">
        <f>IF(SUMIF('Grundlage Swiss DRG KVG'!D:D,B12,'Grundlage Swiss DRG KVG'!L:L)&gt;0,SUMIF('Grundlage Swiss DRG KVG'!D:D,B12,'Grundlage Swiss DRG KVG'!L:L),"")</f>
        <v>9893.7032142581993</v>
      </c>
      <c r="Q12" s="62">
        <f t="shared" si="0"/>
        <v>4831.6000000000004</v>
      </c>
      <c r="R12" s="61">
        <f t="shared" si="1"/>
        <v>4831.6000000000004</v>
      </c>
      <c r="S12" s="61">
        <f t="shared" si="2"/>
        <v>4831.6000000000004</v>
      </c>
      <c r="T12" s="40"/>
      <c r="U12" s="40"/>
      <c r="V12" s="40"/>
    </row>
    <row r="13" spans="1:22" x14ac:dyDescent="0.2">
      <c r="A13" s="20" t="s">
        <v>236</v>
      </c>
      <c r="B13" s="21" t="s">
        <v>237</v>
      </c>
      <c r="C13" s="21" t="s">
        <v>66</v>
      </c>
      <c r="D13" s="21" t="s">
        <v>17</v>
      </c>
      <c r="E13" s="112">
        <f>IF(SUMIF('Grundlage Swiss DRG ohne Anlage'!D:D,B13,'Grundlage Swiss DRG ohne Anlage'!I:I)&gt;0,SUMIF('Grundlage Swiss DRG ohne Anlage'!D:D,B13,'Grundlage Swiss DRG ohne Anlage'!I:I),"")</f>
        <v>22073194.640264999</v>
      </c>
      <c r="F13" s="112">
        <f>IF(SUMIF('Grundlage Swiss DRG KVG'!D:D,B13,'Grundlage Swiss DRG KVG'!G:G)&gt;0,SUMIF('Grundlage Swiss DRG KVG'!D:D,B13,'Grundlage Swiss DRG KVG'!G:G),)</f>
        <v>4532040.2622373002</v>
      </c>
      <c r="G13" s="112">
        <f>IF(SUMIF('Grundlage Swiss DRG KVG'!D:D,B13,'Grundlage Swiss DRG KVG'!H:H)&gt;0,SUMIF('Grundlage Swiss DRG KVG'!D:D,B13,'Grundlage Swiss DRG KVG'!H:H),)</f>
        <v>4532040.2622373002</v>
      </c>
      <c r="H13" s="112">
        <f t="shared" ref="H13:H76" si="3">H12+G13</f>
        <v>76532363.089037299</v>
      </c>
      <c r="I13" s="59">
        <f>IF(SUMIF('Grundlage Swiss DRG KVG'!D:D,B13,'Grundlage Swiss DRG KVG'!I:I)&gt;0,SUMIF('Grundlage Swiss DRG KVG'!D:D,B13,'Grundlage Swiss DRG KVG'!I:I),0)</f>
        <v>466.45</v>
      </c>
      <c r="J13" s="112">
        <f t="shared" ref="J13:J76" si="4">J12+I13</f>
        <v>7511.3598000000002</v>
      </c>
      <c r="K13" s="59">
        <f>IF(SUMIF('Grundlage Swiss DRG KVG'!D:D,B13,'Grundlage Swiss DRG KVG'!J:J)&gt;0,SUMIF('Grundlage Swiss DRG KVG'!D:D,B13,'Grundlage Swiss DRG KVG'!J:J),0)</f>
        <v>542</v>
      </c>
      <c r="L13" s="112">
        <f t="shared" ref="L13:L76" si="5">L12+K13</f>
        <v>9154</v>
      </c>
      <c r="M13" s="130">
        <f>IF(SUMIF('Grundlage Swiss DRG ohne Anlage'!D:D,B13,'Grundlage Swiss DRG ohne Anlage'!J:J)&gt;0,SUMIF('Grundlage Swiss DRG ohne Anlage'!D:D,B13,'Grundlage Swiss DRG ohne Anlage'!J:J),"")</f>
        <v>8762.6814768817003</v>
      </c>
      <c r="N13" s="130">
        <f>IF(SUMIF('Grundlage Swiss DRG KVG'!D:D,B13,'Grundlage Swiss DRG KVG'!K:K)&gt;0,SUMIF('Grundlage Swiss DRG KVG'!D:D,B13,'Grundlage Swiss DRG KVG'!K:K),"")</f>
        <v>9716.0258596577005</v>
      </c>
      <c r="O13" s="130">
        <f>SUMIF('Auswertung Swiss DRG KVG'!A:A,A13,'Auswertung Swiss DRG KVG'!L:L)</f>
        <v>9716.0258596577005</v>
      </c>
      <c r="P13" s="130">
        <f>IF(SUMIF('Grundlage Swiss DRG KVG'!D:D,B13,'Grundlage Swiss DRG KVG'!L:L)&gt;0,SUMIF('Grundlage Swiss DRG KVG'!D:D,B13,'Grundlage Swiss DRG KVG'!L:L),"")</f>
        <v>9716.0258596577005</v>
      </c>
      <c r="Q13" s="62">
        <f t="shared" si="0"/>
        <v>466.45</v>
      </c>
      <c r="R13" s="61">
        <f t="shared" si="1"/>
        <v>466.45</v>
      </c>
      <c r="S13" s="61">
        <f t="shared" si="2"/>
        <v>466.45</v>
      </c>
      <c r="T13" s="40"/>
      <c r="U13" s="40"/>
      <c r="V13" s="40"/>
    </row>
    <row r="14" spans="1:22" x14ac:dyDescent="0.2">
      <c r="A14" s="20" t="s">
        <v>97</v>
      </c>
      <c r="B14" s="21" t="s">
        <v>98</v>
      </c>
      <c r="C14" s="21" t="s">
        <v>99</v>
      </c>
      <c r="D14" s="21" t="s">
        <v>45</v>
      </c>
      <c r="E14" s="112">
        <f>IF(SUMIF('Grundlage Swiss DRG ohne Anlage'!D:D,B14,'Grundlage Swiss DRG ohne Anlage'!I:I)&gt;0,SUMIF('Grundlage Swiss DRG ohne Anlage'!D:D,B14,'Grundlage Swiss DRG ohne Anlage'!I:I),"")</f>
        <v>264182138.17570999</v>
      </c>
      <c r="F14" s="112">
        <f>IF(SUMIF('Grundlage Swiss DRG KVG'!D:D,B14,'Grundlage Swiss DRG KVG'!G:G)&gt;0,SUMIF('Grundlage Swiss DRG KVG'!D:D,B14,'Grundlage Swiss DRG KVG'!G:G),)</f>
        <v>288924799.55571002</v>
      </c>
      <c r="G14" s="112">
        <f>IF(SUMIF('Grundlage Swiss DRG KVG'!D:D,B14,'Grundlage Swiss DRG KVG'!H:H)&gt;0,SUMIF('Grundlage Swiss DRG KVG'!D:D,B14,'Grundlage Swiss DRG KVG'!H:H),)</f>
        <v>275340785.42571002</v>
      </c>
      <c r="H14" s="112">
        <f t="shared" si="3"/>
        <v>351873148.51474732</v>
      </c>
      <c r="I14" s="59">
        <f>IF(SUMIF('Grundlage Swiss DRG KVG'!D:D,B14,'Grundlage Swiss DRG KVG'!I:I)&gt;0,SUMIF('Grundlage Swiss DRG KVG'!D:D,B14,'Grundlage Swiss DRG KVG'!I:I),0)</f>
        <v>29350.818599999999</v>
      </c>
      <c r="J14" s="112">
        <f t="shared" si="4"/>
        <v>36862.178399999997</v>
      </c>
      <c r="K14" s="59">
        <f>IF(SUMIF('Grundlage Swiss DRG KVG'!D:D,B14,'Grundlage Swiss DRG KVG'!J:J)&gt;0,SUMIF('Grundlage Swiss DRG KVG'!D:D,B14,'Grundlage Swiss DRG KVG'!J:J),0)</f>
        <v>30147</v>
      </c>
      <c r="L14" s="112">
        <f t="shared" si="5"/>
        <v>39301</v>
      </c>
      <c r="M14" s="130">
        <f>IF(SUMIF('Grundlage Swiss DRG ohne Anlage'!D:D,B14,'Grundlage Swiss DRG ohne Anlage'!J:J)&gt;0,SUMIF('Grundlage Swiss DRG ohne Anlage'!D:D,B14,'Grundlage Swiss DRG ohne Anlage'!J:J),"")</f>
        <v>9000.8439551907995</v>
      </c>
      <c r="N14" s="130">
        <f>IF(SUMIF('Grundlage Swiss DRG KVG'!D:D,B14,'Grundlage Swiss DRG KVG'!K:K)&gt;0,SUMIF('Grundlage Swiss DRG KVG'!D:D,B14,'Grundlage Swiss DRG KVG'!K:K),"")</f>
        <v>9843.8412738414008</v>
      </c>
      <c r="O14" s="130">
        <f>SUMIF('Auswertung Swiss DRG KVG'!A:A,A14,'Auswertung Swiss DRG KVG'!L:L)</f>
        <v>9381.0257621132005</v>
      </c>
      <c r="P14" s="130">
        <f>IF(SUMIF('Grundlage Swiss DRG KVG'!D:D,B14,'Grundlage Swiss DRG KVG'!L:L)&gt;0,SUMIF('Grundlage Swiss DRG KVG'!D:D,B14,'Grundlage Swiss DRG KVG'!L:L),"")</f>
        <v>9381.0257621132005</v>
      </c>
      <c r="Q14" s="62">
        <f t="shared" si="0"/>
        <v>29350.818599999999</v>
      </c>
      <c r="R14" s="61">
        <f t="shared" si="1"/>
        <v>29350.818599999999</v>
      </c>
      <c r="S14" s="61">
        <f t="shared" si="2"/>
        <v>29350.818599999999</v>
      </c>
      <c r="T14" s="40"/>
      <c r="U14" s="40"/>
      <c r="V14" s="40"/>
    </row>
    <row r="15" spans="1:22" x14ac:dyDescent="0.2">
      <c r="A15" s="20" t="s">
        <v>24</v>
      </c>
      <c r="B15" s="21" t="s">
        <v>25</v>
      </c>
      <c r="C15" s="21" t="s">
        <v>26</v>
      </c>
      <c r="D15" s="21" t="s">
        <v>27</v>
      </c>
      <c r="E15" s="112">
        <f>IF(SUMIF('Grundlage Swiss DRG ohne Anlage'!D:D,B15,'Grundlage Swiss DRG ohne Anlage'!I:I)&gt;0,SUMIF('Grundlage Swiss DRG ohne Anlage'!D:D,B15,'Grundlage Swiss DRG ohne Anlage'!I:I),"")</f>
        <v>57789844.349359997</v>
      </c>
      <c r="F15" s="112">
        <f>IF(SUMIF('Grundlage Swiss DRG KVG'!D:D,B15,'Grundlage Swiss DRG KVG'!G:G)&gt;0,SUMIF('Grundlage Swiss DRG KVG'!D:D,B15,'Grundlage Swiss DRG KVG'!G:G),)</f>
        <v>0</v>
      </c>
      <c r="G15" s="112">
        <f>F15</f>
        <v>0</v>
      </c>
      <c r="H15" s="112">
        <f t="shared" si="3"/>
        <v>351873148.51474732</v>
      </c>
      <c r="I15" s="59">
        <f>IF(SUMIF('Grundlage Swiss DRG KVG'!D:D,B15,'Grundlage Swiss DRG KVG'!I:I)&gt;0,SUMIF('Grundlage Swiss DRG KVG'!D:D,B15,'Grundlage Swiss DRG KVG'!I:I),0)</f>
        <v>2962.6190000000001</v>
      </c>
      <c r="J15" s="112">
        <f t="shared" si="4"/>
        <v>39824.797399999996</v>
      </c>
      <c r="K15" s="59">
        <f>IF(SUMIF('Grundlage Swiss DRG KVG'!D:D,B15,'Grundlage Swiss DRG KVG'!J:J)&gt;0,SUMIF('Grundlage Swiss DRG KVG'!D:D,B15,'Grundlage Swiss DRG KVG'!J:J),0)</f>
        <v>3441</v>
      </c>
      <c r="L15" s="112">
        <f t="shared" si="5"/>
        <v>42742</v>
      </c>
      <c r="M15" s="130">
        <f>IF(SUMIF('Grundlage Swiss DRG ohne Anlage'!D:D,B15,'Grundlage Swiss DRG ohne Anlage'!J:J)&gt;0,SUMIF('Grundlage Swiss DRG ohne Anlage'!D:D,B15,'Grundlage Swiss DRG ohne Anlage'!J:J),"")</f>
        <v>9056.6900407985995</v>
      </c>
      <c r="N15" s="130" t="str">
        <f>IF(SUMIF('Grundlage Swiss DRG KVG'!D:D,B15,'Grundlage Swiss DRG KVG'!K:K)&gt;0,SUMIF('Grundlage Swiss DRG KVG'!D:D,B15,'Grundlage Swiss DRG KVG'!K:K),"")</f>
        <v/>
      </c>
      <c r="O15" s="130"/>
      <c r="P15" s="130" t="str">
        <f>N15</f>
        <v/>
      </c>
      <c r="Q15" s="62">
        <f t="shared" si="0"/>
        <v>2962.6190000000001</v>
      </c>
      <c r="R15" s="61" t="str">
        <f t="shared" si="1"/>
        <v>-</v>
      </c>
      <c r="S15" s="61" t="str">
        <f t="shared" si="2"/>
        <v>-</v>
      </c>
      <c r="T15" s="40"/>
      <c r="U15" s="40"/>
      <c r="V15" s="40"/>
    </row>
    <row r="16" spans="1:22" x14ac:dyDescent="0.2">
      <c r="A16" s="20" t="s">
        <v>253</v>
      </c>
      <c r="B16" s="21" t="s">
        <v>254</v>
      </c>
      <c r="C16" s="21" t="s">
        <v>55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62258916.084380001</v>
      </c>
      <c r="F16" s="112">
        <f>IF(SUMIF('Grundlage Swiss DRG KVG'!D:D,B16,'Grundlage Swiss DRG KVG'!G:G)&gt;0,SUMIF('Grundlage Swiss DRG KVG'!D:D,B16,'Grundlage Swiss DRG KVG'!G:G),)</f>
        <v>65375914.592455998</v>
      </c>
      <c r="G16" s="112">
        <f>IF(SUMIF('Grundlage Swiss DRG KVG'!D:D,B16,'Grundlage Swiss DRG KVG'!H:H)&gt;0,SUMIF('Grundlage Swiss DRG KVG'!D:D,B16,'Grundlage Swiss DRG KVG'!H:H),)</f>
        <v>0</v>
      </c>
      <c r="H16" s="112">
        <f t="shared" si="3"/>
        <v>351873148.51474732</v>
      </c>
      <c r="I16" s="59">
        <f>IF(SUMIF('Grundlage Swiss DRG KVG'!D:D,B16,'Grundlage Swiss DRG KVG'!I:I)&gt;0,SUMIF('Grundlage Swiss DRG KVG'!D:D,B16,'Grundlage Swiss DRG KVG'!I:I),0)</f>
        <v>5053.3521000000001</v>
      </c>
      <c r="J16" s="112">
        <f t="shared" si="4"/>
        <v>44878.1495</v>
      </c>
      <c r="K16" s="59">
        <f>IF(SUMIF('Grundlage Swiss DRG KVG'!D:D,B16,'Grundlage Swiss DRG KVG'!J:J)&gt;0,SUMIF('Grundlage Swiss DRG KVG'!D:D,B16,'Grundlage Swiss DRG KVG'!J:J),0)</f>
        <v>4703</v>
      </c>
      <c r="L16" s="112">
        <f t="shared" si="5"/>
        <v>47445</v>
      </c>
      <c r="M16" s="130">
        <f>IF(SUMIF('Grundlage Swiss DRG ohne Anlage'!D:D,B16,'Grundlage Swiss DRG ohne Anlage'!J:J)&gt;0,SUMIF('Grundlage Swiss DRG ohne Anlage'!D:D,B16,'Grundlage Swiss DRG ohne Anlage'!J:J),"")</f>
        <v>8975.1469564453</v>
      </c>
      <c r="N16" s="130">
        <f>IF(SUMIF('Grundlage Swiss DRG KVG'!D:D,B16,'Grundlage Swiss DRG KVG'!K:K)&gt;0,SUMIF('Grundlage Swiss DRG KVG'!D:D,B16,'Grundlage Swiss DRG KVG'!K:K),"")</f>
        <v>12937.138220085</v>
      </c>
      <c r="O16" s="130">
        <f>SUMIF('Auswertung Swiss DRG KVG'!A:A,A16,'Auswertung Swiss DRG KVG'!L:L)</f>
        <v>0</v>
      </c>
      <c r="P16" s="130" t="str">
        <f>IF(SUMIF('Grundlage Swiss DRG KVG'!D:D,B16,'Grundlage Swiss DRG KVG'!L:L)&gt;0,SUMIF('Grundlage Swiss DRG KVG'!D:D,B16,'Grundlage Swiss DRG KVG'!L:L),"")</f>
        <v/>
      </c>
      <c r="Q16" s="62">
        <f t="shared" si="0"/>
        <v>5053.3521000000001</v>
      </c>
      <c r="R16" s="61">
        <f t="shared" si="1"/>
        <v>5053.3521000000001</v>
      </c>
      <c r="S16" s="61" t="str">
        <f t="shared" si="2"/>
        <v>-</v>
      </c>
      <c r="T16" s="40"/>
      <c r="U16" s="40"/>
      <c r="V16" s="40"/>
    </row>
    <row r="17" spans="1:22" x14ac:dyDescent="0.2">
      <c r="A17" s="20" t="s">
        <v>202</v>
      </c>
      <c r="B17" s="21" t="s">
        <v>203</v>
      </c>
      <c r="C17" s="21" t="s">
        <v>55</v>
      </c>
      <c r="D17" s="21" t="s">
        <v>45</v>
      </c>
      <c r="E17" s="112">
        <f>IF(SUMIF('Grundlage Swiss DRG ohne Anlage'!D:D,B17,'Grundlage Swiss DRG ohne Anlage'!I:I)&gt;0,SUMIF('Grundlage Swiss DRG ohne Anlage'!D:D,B17,'Grundlage Swiss DRG ohne Anlage'!I:I),"")</f>
        <v>68967589.077823997</v>
      </c>
      <c r="F17" s="112">
        <f>IF(SUMIF('Grundlage Swiss DRG KVG'!D:D,B17,'Grundlage Swiss DRG KVG'!G:G)&gt;0,SUMIF('Grundlage Swiss DRG KVG'!D:D,B17,'Grundlage Swiss DRG KVG'!G:G),)</f>
        <v>0</v>
      </c>
      <c r="G17" s="112">
        <f>IF(SUMIF('Grundlage Swiss DRG KVG'!D:D,B17,'Grundlage Swiss DRG KVG'!H:H)&gt;0,SUMIF('Grundlage Swiss DRG KVG'!D:D,B17,'Grundlage Swiss DRG KVG'!H:H),)</f>
        <v>69172088.745177001</v>
      </c>
      <c r="H17" s="112">
        <f t="shared" si="3"/>
        <v>421045237.25992429</v>
      </c>
      <c r="I17" s="59">
        <f>IF(SUMIF('Grundlage Swiss DRG KVG'!D:D,B17,'Grundlage Swiss DRG KVG'!I:I)&gt;0,SUMIF('Grundlage Swiss DRG KVG'!D:D,B17,'Grundlage Swiss DRG KVG'!I:I),0)</f>
        <v>6896</v>
      </c>
      <c r="J17" s="112">
        <f t="shared" si="4"/>
        <v>51774.1495</v>
      </c>
      <c r="K17" s="59">
        <f>IF(SUMIF('Grundlage Swiss DRG KVG'!D:D,B17,'Grundlage Swiss DRG KVG'!J:J)&gt;0,SUMIF('Grundlage Swiss DRG KVG'!D:D,B17,'Grundlage Swiss DRG KVG'!J:J),0)</f>
        <v>8553</v>
      </c>
      <c r="L17" s="112">
        <f t="shared" si="5"/>
        <v>55998</v>
      </c>
      <c r="M17" s="130">
        <f>IF(SUMIF('Grundlage Swiss DRG ohne Anlage'!D:D,B17,'Grundlage Swiss DRG ohne Anlage'!J:J)&gt;0,SUMIF('Grundlage Swiss DRG ohne Anlage'!D:D,B17,'Grundlage Swiss DRG ohne Anlage'!J:J),"")</f>
        <v>9013.8752892999</v>
      </c>
      <c r="N17" s="130" t="str">
        <f>IF(SUMIF('Grundlage Swiss DRG KVG'!D:D,B17,'Grundlage Swiss DRG KVG'!K:K)&gt;0,SUMIF('Grundlage Swiss DRG KVG'!D:D,B17,'Grundlage Swiss DRG KVG'!K:K),"")</f>
        <v/>
      </c>
      <c r="O17" s="130">
        <f>SUMIF('Auswertung Swiss DRG KVG'!A:A,A17,'Auswertung Swiss DRG KVG'!L:L)</f>
        <v>10030.755328477</v>
      </c>
      <c r="P17" s="130">
        <f>IF(SUMIF('Grundlage Swiss DRG KVG'!D:D,B17,'Grundlage Swiss DRG KVG'!L:L)&gt;0,SUMIF('Grundlage Swiss DRG KVG'!D:D,B17,'Grundlage Swiss DRG KVG'!L:L),"")</f>
        <v>10030.755328477</v>
      </c>
      <c r="Q17" s="62">
        <f t="shared" si="0"/>
        <v>6896</v>
      </c>
      <c r="R17" s="61" t="str">
        <f t="shared" si="1"/>
        <v>-</v>
      </c>
      <c r="S17" s="61">
        <f t="shared" si="2"/>
        <v>6896</v>
      </c>
      <c r="T17" s="40"/>
      <c r="U17" s="40"/>
      <c r="V17" s="40"/>
    </row>
    <row r="18" spans="1:22" x14ac:dyDescent="0.2">
      <c r="A18" s="20" t="s">
        <v>205</v>
      </c>
      <c r="B18" s="21" t="s">
        <v>206</v>
      </c>
      <c r="C18" s="21" t="s">
        <v>66</v>
      </c>
      <c r="D18" s="21" t="s">
        <v>17</v>
      </c>
      <c r="E18" s="112">
        <f>IF(SUMIF('Grundlage Swiss DRG ohne Anlage'!D:D,B18,'Grundlage Swiss DRG ohne Anlage'!I:I)&gt;0,SUMIF('Grundlage Swiss DRG ohne Anlage'!D:D,B18,'Grundlage Swiss DRG ohne Anlage'!I:I),"")</f>
        <v>20540783.176518001</v>
      </c>
      <c r="F18" s="112">
        <f>IF(SUMIF('Grundlage Swiss DRG KVG'!D:D,B18,'Grundlage Swiss DRG KVG'!G:G)&gt;0,SUMIF('Grundlage Swiss DRG KVG'!D:D,B18,'Grundlage Swiss DRG KVG'!G:G),)</f>
        <v>0</v>
      </c>
      <c r="G18" s="112">
        <f>IF(SUMIF('Grundlage Swiss DRG KVG'!D:D,B18,'Grundlage Swiss DRG KVG'!H:H)&gt;0,SUMIF('Grundlage Swiss DRG KVG'!D:D,B18,'Grundlage Swiss DRG KVG'!H:H),)</f>
        <v>0</v>
      </c>
      <c r="H18" s="112">
        <f t="shared" si="3"/>
        <v>421045237.25992429</v>
      </c>
      <c r="I18" s="59">
        <f>IF(SUMIF('Grundlage Swiss DRG KVG'!D:D,B18,'Grundlage Swiss DRG KVG'!I:I)&gt;0,SUMIF('Grundlage Swiss DRG KVG'!D:D,B18,'Grundlage Swiss DRG KVG'!I:I),0)</f>
        <v>0</v>
      </c>
      <c r="J18" s="112">
        <f t="shared" si="4"/>
        <v>51774.1495</v>
      </c>
      <c r="K18" s="59">
        <f>IF(SUMIF('Grundlage Swiss DRG KVG'!D:D,B18,'Grundlage Swiss DRG KVG'!J:J)&gt;0,SUMIF('Grundlage Swiss DRG KVG'!D:D,B18,'Grundlage Swiss DRG KVG'!J:J),0)</f>
        <v>0</v>
      </c>
      <c r="L18" s="112">
        <f t="shared" si="5"/>
        <v>55998</v>
      </c>
      <c r="M18" s="130">
        <f>IF(SUMIF('Grundlage Swiss DRG ohne Anlage'!D:D,B18,'Grundlage Swiss DRG ohne Anlage'!J:J)&gt;0,SUMIF('Grundlage Swiss DRG ohne Anlage'!D:D,B18,'Grundlage Swiss DRG ohne Anlage'!J:J),"")</f>
        <v>9156.9928300529991</v>
      </c>
      <c r="N18" s="130" t="str">
        <f>IF(SUMIF('Grundlage Swiss DRG KVG'!D:D,B18,'Grundlage Swiss DRG KVG'!K:K)&gt;0,SUMIF('Grundlage Swiss DRG KVG'!D:D,B18,'Grundlage Swiss DRG KVG'!K:K),"")</f>
        <v/>
      </c>
      <c r="O18" s="130">
        <f>SUMIF('Auswertung Swiss DRG KVG'!A:A,A18,'Auswertung Swiss DRG KVG'!L:L)</f>
        <v>0</v>
      </c>
      <c r="P18" s="130" t="str">
        <f>IF(SUMIF('Grundlage Swiss DRG KVG'!D:D,B18,'Grundlage Swiss DRG KVG'!L:L)&gt;0,SUMIF('Grundlage Swiss DRG KVG'!D:D,B18,'Grundlage Swiss DRG KVG'!L:L),"")</f>
        <v/>
      </c>
      <c r="Q18" s="62">
        <f t="shared" si="0"/>
        <v>0</v>
      </c>
      <c r="R18" s="61" t="str">
        <f t="shared" si="1"/>
        <v>-</v>
      </c>
      <c r="S18" s="61" t="str">
        <f t="shared" si="2"/>
        <v>-</v>
      </c>
      <c r="T18" s="40"/>
      <c r="U18" s="40"/>
      <c r="V18" s="40"/>
    </row>
    <row r="19" spans="1:22" x14ac:dyDescent="0.2">
      <c r="A19" s="20" t="s">
        <v>161</v>
      </c>
      <c r="B19" s="21" t="s">
        <v>162</v>
      </c>
      <c r="C19" s="21" t="s">
        <v>70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76890395.611015007</v>
      </c>
      <c r="F19" s="112">
        <f>IF(SUMIF('Grundlage Swiss DRG KVG'!D:D,B19,'Grundlage Swiss DRG KVG'!G:G)&gt;0,SUMIF('Grundlage Swiss DRG KVG'!D:D,B19,'Grundlage Swiss DRG KVG'!G:G),)</f>
        <v>43270584.574469</v>
      </c>
      <c r="G19" s="112">
        <f>IF(SUMIF('Grundlage Swiss DRG KVG'!D:D,B19,'Grundlage Swiss DRG KVG'!H:H)&gt;0,SUMIF('Grundlage Swiss DRG KVG'!D:D,B19,'Grundlage Swiss DRG KVG'!H:H),)</f>
        <v>43270584.574469</v>
      </c>
      <c r="H19" s="112">
        <f t="shared" si="3"/>
        <v>464315821.83439326</v>
      </c>
      <c r="I19" s="59">
        <f>IF(SUMIF('Grundlage Swiss DRG KVG'!D:D,B19,'Grundlage Swiss DRG KVG'!I:I)&gt;0,SUMIF('Grundlage Swiss DRG KVG'!D:D,B19,'Grundlage Swiss DRG KVG'!I:I),0)</f>
        <v>4176.6917000000003</v>
      </c>
      <c r="J19" s="112">
        <f t="shared" si="4"/>
        <v>55950.841200000003</v>
      </c>
      <c r="K19" s="59">
        <f>IF(SUMIF('Grundlage Swiss DRG KVG'!D:D,B19,'Grundlage Swiss DRG KVG'!J:J)&gt;0,SUMIF('Grundlage Swiss DRG KVG'!D:D,B19,'Grundlage Swiss DRG KVG'!J:J),0)</f>
        <v>4726</v>
      </c>
      <c r="L19" s="112">
        <f t="shared" si="5"/>
        <v>60724</v>
      </c>
      <c r="M19" s="130">
        <f>IF(SUMIF('Grundlage Swiss DRG ohne Anlage'!D:D,B19,'Grundlage Swiss DRG ohne Anlage'!J:J)&gt;0,SUMIF('Grundlage Swiss DRG ohne Anlage'!D:D,B19,'Grundlage Swiss DRG ohne Anlage'!J:J),"")</f>
        <v>8910.2829409942005</v>
      </c>
      <c r="N19" s="130">
        <f>IF(SUMIF('Grundlage Swiss DRG KVG'!D:D,B19,'Grundlage Swiss DRG KVG'!K:K)&gt;0,SUMIF('Grundlage Swiss DRG KVG'!D:D,B19,'Grundlage Swiss DRG KVG'!K:K),"")</f>
        <v>10360.014021257</v>
      </c>
      <c r="O19" s="130">
        <f>SUMIF('Auswertung Swiss DRG KVG'!A:A,A19,'Auswertung Swiss DRG KVG'!L:L)</f>
        <v>10360.014021257</v>
      </c>
      <c r="P19" s="130">
        <f>IF(SUMIF('Grundlage Swiss DRG KVG'!D:D,B19,'Grundlage Swiss DRG KVG'!L:L)&gt;0,SUMIF('Grundlage Swiss DRG KVG'!D:D,B19,'Grundlage Swiss DRG KVG'!L:L),"")</f>
        <v>10360.014021257</v>
      </c>
      <c r="Q19" s="62">
        <f t="shared" si="0"/>
        <v>4176.6917000000003</v>
      </c>
      <c r="R19" s="61">
        <f t="shared" si="1"/>
        <v>4176.6917000000003</v>
      </c>
      <c r="S19" s="61">
        <f t="shared" si="2"/>
        <v>4176.6917000000003</v>
      </c>
      <c r="T19" s="40"/>
      <c r="U19" s="40"/>
      <c r="V19" s="40"/>
    </row>
    <row r="20" spans="1:22" x14ac:dyDescent="0.2">
      <c r="A20" s="20" t="s">
        <v>304</v>
      </c>
      <c r="B20" s="21" t="s">
        <v>304</v>
      </c>
      <c r="C20" s="21" t="s">
        <v>16</v>
      </c>
      <c r="D20" s="21" t="s">
        <v>251</v>
      </c>
      <c r="E20" s="112">
        <f>IF(SUMIF('Grundlage Swiss DRG ohne Anlage'!D:D,B20,'Grundlage Swiss DRG ohne Anlage'!I:I)&gt;0,SUMIF('Grundlage Swiss DRG ohne Anlage'!D:D,B20,'Grundlage Swiss DRG ohne Anlage'!I:I),"")</f>
        <v>7333234.6440300001</v>
      </c>
      <c r="F20" s="112">
        <f>IF(SUMIF('Grundlage Swiss DRG KVG'!D:D,B20,'Grundlage Swiss DRG KVG'!G:G)&gt;0,SUMIF('Grundlage Swiss DRG KVG'!D:D,B20,'Grundlage Swiss DRG KVG'!G:G),)</f>
        <v>8304716.6440300001</v>
      </c>
      <c r="G20" s="112">
        <f>IF(SUMIF('Grundlage Swiss DRG KVG'!D:D,B20,'Grundlage Swiss DRG KVG'!H:H)&gt;0,SUMIF('Grundlage Swiss DRG KVG'!D:D,B20,'Grundlage Swiss DRG KVG'!H:H),)</f>
        <v>7956196.9164143</v>
      </c>
      <c r="H20" s="112">
        <f t="shared" si="3"/>
        <v>472272018.75080758</v>
      </c>
      <c r="I20" s="59">
        <f>IF(SUMIF('Grundlage Swiss DRG KVG'!D:D,B20,'Grundlage Swiss DRG KVG'!I:I)&gt;0,SUMIF('Grundlage Swiss DRG KVG'!D:D,B20,'Grundlage Swiss DRG KVG'!I:I),0)</f>
        <v>828.85199999999998</v>
      </c>
      <c r="J20" s="112">
        <f t="shared" si="4"/>
        <v>56779.693200000002</v>
      </c>
      <c r="K20" s="59">
        <f>IF(SUMIF('Grundlage Swiss DRG KVG'!D:D,B20,'Grundlage Swiss DRG KVG'!J:J)&gt;0,SUMIF('Grundlage Swiss DRG KVG'!D:D,B20,'Grundlage Swiss DRG KVG'!J:J),0)</f>
        <v>578</v>
      </c>
      <c r="L20" s="112">
        <f t="shared" si="5"/>
        <v>61302</v>
      </c>
      <c r="M20" s="130">
        <f>IF(SUMIF('Grundlage Swiss DRG ohne Anlage'!D:D,B20,'Grundlage Swiss DRG ohne Anlage'!J:J)&gt;0,SUMIF('Grundlage Swiss DRG ohne Anlage'!D:D,B20,'Grundlage Swiss DRG ohne Anlage'!J:J),"")</f>
        <v>8847.4596719679994</v>
      </c>
      <c r="N20" s="130">
        <f>IF(SUMIF('Grundlage Swiss DRG KVG'!D:D,B20,'Grundlage Swiss DRG KVG'!K:K)&gt;0,SUMIF('Grundlage Swiss DRG KVG'!D:D,B20,'Grundlage Swiss DRG KVG'!K:K),"")</f>
        <v>10019.541056823</v>
      </c>
      <c r="O20" s="130">
        <f>SUMIF('Auswertung Swiss DRG KVG'!A:A,A20,'Auswertung Swiss DRG KVG'!L:L)</f>
        <v>9599.0561842334992</v>
      </c>
      <c r="P20" s="130">
        <f>IF(SUMIF('Grundlage Swiss DRG KVG'!D:D,B20,'Grundlage Swiss DRG KVG'!L:L)&gt;0,SUMIF('Grundlage Swiss DRG KVG'!D:D,B20,'Grundlage Swiss DRG KVG'!L:L),"")</f>
        <v>9599.0561842334992</v>
      </c>
      <c r="Q20" s="62">
        <f t="shared" si="0"/>
        <v>828.85199999999998</v>
      </c>
      <c r="R20" s="61">
        <f t="shared" si="1"/>
        <v>828.85199999999998</v>
      </c>
      <c r="S20" s="61">
        <f t="shared" si="2"/>
        <v>828.85199999999998</v>
      </c>
      <c r="T20" s="40"/>
      <c r="U20" s="40"/>
      <c r="V20" s="40"/>
    </row>
    <row r="21" spans="1:22" x14ac:dyDescent="0.2">
      <c r="A21" s="20" t="s">
        <v>53</v>
      </c>
      <c r="B21" s="21" t="s">
        <v>54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63593611.478169002</v>
      </c>
      <c r="F21" s="112">
        <f>IF(SUMIF('Grundlage Swiss DRG KVG'!D:D,B21,'Grundlage Swiss DRG KVG'!G:G)&gt;0,SUMIF('Grundlage Swiss DRG KVG'!D:D,B21,'Grundlage Swiss DRG KVG'!G:G),)</f>
        <v>70573020.596937999</v>
      </c>
      <c r="G21" s="112">
        <f>IF(SUMIF('Grundlage Swiss DRG KVG'!D:D,B21,'Grundlage Swiss DRG KVG'!H:H)&gt;0,SUMIF('Grundlage Swiss DRG KVG'!D:D,B21,'Grundlage Swiss DRG KVG'!H:H),)</f>
        <v>68721703.927999005</v>
      </c>
      <c r="H21" s="112">
        <f t="shared" si="3"/>
        <v>540993722.67880654</v>
      </c>
      <c r="I21" s="59">
        <f>IF(SUMIF('Grundlage Swiss DRG KVG'!D:D,B21,'Grundlage Swiss DRG KVG'!I:I)&gt;0,SUMIF('Grundlage Swiss DRG KVG'!D:D,B21,'Grundlage Swiss DRG KVG'!I:I),0)</f>
        <v>7146.1046999999999</v>
      </c>
      <c r="J21" s="112">
        <f t="shared" si="4"/>
        <v>63925.797900000005</v>
      </c>
      <c r="K21" s="59">
        <f>IF(SUMIF('Grundlage Swiss DRG KVG'!D:D,B21,'Grundlage Swiss DRG KVG'!J:J)&gt;0,SUMIF('Grundlage Swiss DRG KVG'!D:D,B21,'Grundlage Swiss DRG KVG'!J:J),0)</f>
        <v>8673</v>
      </c>
      <c r="L21" s="112">
        <f t="shared" si="5"/>
        <v>69975</v>
      </c>
      <c r="M21" s="130">
        <f>IF(SUMIF('Grundlage Swiss DRG ohne Anlage'!D:D,B21,'Grundlage Swiss DRG ohne Anlage'!J:J)&gt;0,SUMIF('Grundlage Swiss DRG ohne Anlage'!D:D,B21,'Grundlage Swiss DRG ohne Anlage'!J:J),"")</f>
        <v>8899.0595783138997</v>
      </c>
      <c r="N21" s="130">
        <f>IF(SUMIF('Grundlage Swiss DRG KVG'!D:D,B21,'Grundlage Swiss DRG KVG'!K:K)&gt;0,SUMIF('Grundlage Swiss DRG KVG'!D:D,B21,'Grundlage Swiss DRG KVG'!K:K),"")</f>
        <v>9875.7328026467003</v>
      </c>
      <c r="O21" s="130">
        <f>SUMIF('Auswertung Swiss DRG KVG'!A:A,A21,'Auswertung Swiss DRG KVG'!L:L)</f>
        <v>9616.6662556734009</v>
      </c>
      <c r="P21" s="130">
        <f>IF(SUMIF('Grundlage Swiss DRG KVG'!D:D,B21,'Grundlage Swiss DRG KVG'!L:L)&gt;0,SUMIF('Grundlage Swiss DRG KVG'!D:D,B21,'Grundlage Swiss DRG KVG'!L:L),"")</f>
        <v>9616.6662556734009</v>
      </c>
      <c r="Q21" s="62">
        <f t="shared" si="0"/>
        <v>7146.1046999999999</v>
      </c>
      <c r="R21" s="61">
        <f t="shared" si="1"/>
        <v>7146.1046999999999</v>
      </c>
      <c r="S21" s="61">
        <f t="shared" si="2"/>
        <v>7146.1046999999999</v>
      </c>
      <c r="T21" s="40"/>
      <c r="U21" s="40"/>
      <c r="V21" s="40"/>
    </row>
    <row r="22" spans="1:22" x14ac:dyDescent="0.2">
      <c r="A22" s="20" t="s">
        <v>68</v>
      </c>
      <c r="B22" s="21" t="s">
        <v>69</v>
      </c>
      <c r="C22" s="21" t="s">
        <v>70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69287268.867592007</v>
      </c>
      <c r="F22" s="112">
        <f>IF(SUMIF('Grundlage Swiss DRG KVG'!D:D,B22,'Grundlage Swiss DRG KVG'!G:G)&gt;0,SUMIF('Grundlage Swiss DRG KVG'!D:D,B22,'Grundlage Swiss DRG KVG'!G:G),)</f>
        <v>79665796.867592007</v>
      </c>
      <c r="G22" s="112">
        <f>IF(SUMIF('Grundlage Swiss DRG KVG'!D:D,B22,'Grundlage Swiss DRG KVG'!H:H)&gt;0,SUMIF('Grundlage Swiss DRG KVG'!D:D,B22,'Grundlage Swiss DRG KVG'!H:H),)</f>
        <v>74476637.867592007</v>
      </c>
      <c r="H22" s="112">
        <f t="shared" si="3"/>
        <v>615470360.54639852</v>
      </c>
      <c r="I22" s="59">
        <f>IF(SUMIF('Grundlage Swiss DRG KVG'!D:D,B22,'Grundlage Swiss DRG KVG'!I:I)&gt;0,SUMIF('Grundlage Swiss DRG KVG'!D:D,B22,'Grundlage Swiss DRG KVG'!I:I),0)</f>
        <v>7688.3627999999999</v>
      </c>
      <c r="J22" s="112">
        <f t="shared" si="4"/>
        <v>71614.160700000008</v>
      </c>
      <c r="K22" s="59">
        <f>IF(SUMIF('Grundlage Swiss DRG KVG'!D:D,B22,'Grundlage Swiss DRG KVG'!J:J)&gt;0,SUMIF('Grundlage Swiss DRG KVG'!D:D,B22,'Grundlage Swiss DRG KVG'!J:J),0)</f>
        <v>9403</v>
      </c>
      <c r="L22" s="112">
        <f t="shared" si="5"/>
        <v>79378</v>
      </c>
      <c r="M22" s="130">
        <f>IF(SUMIF('Grundlage Swiss DRG ohne Anlage'!D:D,B22,'Grundlage Swiss DRG ohne Anlage'!J:J)&gt;0,SUMIF('Grundlage Swiss DRG ohne Anlage'!D:D,B22,'Grundlage Swiss DRG ohne Anlage'!J:J),"")</f>
        <v>9011.9666136972992</v>
      </c>
      <c r="N22" s="130">
        <f>IF(SUMIF('Grundlage Swiss DRG KVG'!D:D,B22,'Grundlage Swiss DRG KVG'!K:K)&gt;0,SUMIF('Grundlage Swiss DRG KVG'!D:D,B22,'Grundlage Swiss DRG KVG'!K:K),"")</f>
        <v>10361.867531484</v>
      </c>
      <c r="O22" s="130">
        <f>SUMIF('Auswertung Swiss DRG KVG'!A:A,A22,'Auswertung Swiss DRG KVG'!L:L)</f>
        <v>9686.9307295947001</v>
      </c>
      <c r="P22" s="130">
        <f>IF(SUMIF('Grundlage Swiss DRG KVG'!D:D,B22,'Grundlage Swiss DRG KVG'!L:L)&gt;0,SUMIF('Grundlage Swiss DRG KVG'!D:D,B22,'Grundlage Swiss DRG KVG'!L:L),"")</f>
        <v>9686.9307295947001</v>
      </c>
      <c r="Q22" s="62">
        <f t="shared" si="0"/>
        <v>7688.3627999999999</v>
      </c>
      <c r="R22" s="61">
        <f t="shared" si="1"/>
        <v>7688.3627999999999</v>
      </c>
      <c r="S22" s="61">
        <f t="shared" si="2"/>
        <v>7688.3627999999999</v>
      </c>
      <c r="T22" s="40"/>
      <c r="U22" s="40"/>
      <c r="V22" s="40"/>
    </row>
    <row r="23" spans="1:22" x14ac:dyDescent="0.2">
      <c r="A23" s="20" t="s">
        <v>167</v>
      </c>
      <c r="B23" s="21" t="s">
        <v>168</v>
      </c>
      <c r="C23" s="21" t="s">
        <v>169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352846500.0535</v>
      </c>
      <c r="F23" s="112">
        <f>IF(SUMIF('Grundlage Swiss DRG KVG'!D:D,B23,'Grundlage Swiss DRG KVG'!G:G)&gt;0,SUMIF('Grundlage Swiss DRG KVG'!D:D,B23,'Grundlage Swiss DRG KVG'!G:G),)</f>
        <v>389852311.0535</v>
      </c>
      <c r="G23" s="112">
        <f>IF(SUMIF('Grundlage Swiss DRG KVG'!D:D,B23,'Grundlage Swiss DRG KVG'!H:H)&gt;0,SUMIF('Grundlage Swiss DRG KVG'!D:D,B23,'Grundlage Swiss DRG KVG'!H:H),)</f>
        <v>373900945.0535</v>
      </c>
      <c r="H23" s="112">
        <f t="shared" si="3"/>
        <v>989371305.59989858</v>
      </c>
      <c r="I23" s="59">
        <f>IF(SUMIF('Grundlage Swiss DRG KVG'!D:D,B23,'Grundlage Swiss DRG KVG'!I:I)&gt;0,SUMIF('Grundlage Swiss DRG KVG'!D:D,B23,'Grundlage Swiss DRG KVG'!I:I),0)</f>
        <v>38377.632899999997</v>
      </c>
      <c r="J23" s="112">
        <f t="shared" si="4"/>
        <v>109991.7936</v>
      </c>
      <c r="K23" s="59">
        <f>IF(SUMIF('Grundlage Swiss DRG KVG'!D:D,B23,'Grundlage Swiss DRG KVG'!J:J)&gt;0,SUMIF('Grundlage Swiss DRG KVG'!D:D,B23,'Grundlage Swiss DRG KVG'!J:J),0)</f>
        <v>35730</v>
      </c>
      <c r="L23" s="112">
        <f t="shared" si="5"/>
        <v>115108</v>
      </c>
      <c r="M23" s="130">
        <f>IF(SUMIF('Grundlage Swiss DRG ohne Anlage'!D:D,B23,'Grundlage Swiss DRG ohne Anlage'!J:J)&gt;0,SUMIF('Grundlage Swiss DRG ohne Anlage'!D:D,B23,'Grundlage Swiss DRG ohne Anlage'!J:J),"")</f>
        <v>9194.0662670079</v>
      </c>
      <c r="N23" s="130">
        <f>IF(SUMIF('Grundlage Swiss DRG KVG'!D:D,B23,'Grundlage Swiss DRG KVG'!K:K)&gt;0,SUMIF('Grundlage Swiss DRG KVG'!D:D,B23,'Grundlage Swiss DRG KVG'!K:K),"")</f>
        <v>10158.320917534</v>
      </c>
      <c r="O23" s="130">
        <f>SUMIF('Auswertung Swiss DRG KVG'!A:A,A23,'Auswertung Swiss DRG KVG'!L:L)</f>
        <v>9742.6786594099995</v>
      </c>
      <c r="P23" s="130">
        <f>IF(SUMIF('Grundlage Swiss DRG KVG'!D:D,B23,'Grundlage Swiss DRG KVG'!L:L)&gt;0,SUMIF('Grundlage Swiss DRG KVG'!D:D,B23,'Grundlage Swiss DRG KVG'!L:L),"")</f>
        <v>9742.6786594099995</v>
      </c>
      <c r="Q23" s="62">
        <f t="shared" si="0"/>
        <v>38377.632899999997</v>
      </c>
      <c r="R23" s="61">
        <f t="shared" si="1"/>
        <v>38377.632899999997</v>
      </c>
      <c r="S23" s="61">
        <f t="shared" si="2"/>
        <v>38377.632899999997</v>
      </c>
      <c r="T23" s="40"/>
      <c r="U23" s="40"/>
      <c r="V23" s="40"/>
    </row>
    <row r="24" spans="1:22" x14ac:dyDescent="0.2">
      <c r="A24" s="20" t="s">
        <v>177</v>
      </c>
      <c r="B24" s="21" t="s">
        <v>178</v>
      </c>
      <c r="C24" s="21" t="s">
        <v>66</v>
      </c>
      <c r="D24" s="21" t="s">
        <v>27</v>
      </c>
      <c r="E24" s="112">
        <f>IF(SUMIF('Grundlage Swiss DRG ohne Anlage'!D:D,B24,'Grundlage Swiss DRG ohne Anlage'!I:I)&gt;0,SUMIF('Grundlage Swiss DRG ohne Anlage'!D:D,B24,'Grundlage Swiss DRG ohne Anlage'!I:I),"")</f>
        <v>50237107.749612004</v>
      </c>
      <c r="F24" s="112">
        <f>IF(SUMIF('Grundlage Swiss DRG KVG'!D:D,B24,'Grundlage Swiss DRG KVG'!G:G)&gt;0,SUMIF('Grundlage Swiss DRG KVG'!D:D,B24,'Grundlage Swiss DRG KVG'!G:G),)</f>
        <v>0</v>
      </c>
      <c r="G24" s="112">
        <f>IF(SUMIF('Grundlage Swiss DRG KVG'!D:D,B24,'Grundlage Swiss DRG KVG'!H:H)&gt;0,SUMIF('Grundlage Swiss DRG KVG'!D:D,B24,'Grundlage Swiss DRG KVG'!H:H),)</f>
        <v>0</v>
      </c>
      <c r="H24" s="112">
        <f t="shared" si="3"/>
        <v>989371305.59989858</v>
      </c>
      <c r="I24" s="59">
        <f>IF(SUMIF('Grundlage Swiss DRG KVG'!D:D,B24,'Grundlage Swiss DRG KVG'!I:I)&gt;0,SUMIF('Grundlage Swiss DRG KVG'!D:D,B24,'Grundlage Swiss DRG KVG'!I:I),0)</f>
        <v>0</v>
      </c>
      <c r="J24" s="112">
        <f t="shared" si="4"/>
        <v>109991.7936</v>
      </c>
      <c r="K24" s="59">
        <f>IF(SUMIF('Grundlage Swiss DRG KVG'!D:D,B24,'Grundlage Swiss DRG KVG'!J:J)&gt;0,SUMIF('Grundlage Swiss DRG KVG'!D:D,B24,'Grundlage Swiss DRG KVG'!J:J),0)</f>
        <v>0</v>
      </c>
      <c r="L24" s="112">
        <f t="shared" si="5"/>
        <v>115108</v>
      </c>
      <c r="M24" s="130">
        <f>IF(SUMIF('Grundlage Swiss DRG ohne Anlage'!D:D,B24,'Grundlage Swiss DRG ohne Anlage'!J:J)&gt;0,SUMIF('Grundlage Swiss DRG ohne Anlage'!D:D,B24,'Grundlage Swiss DRG ohne Anlage'!J:J),"")</f>
        <v>9013.3448332362004</v>
      </c>
      <c r="N24" s="130" t="str">
        <f>IF(SUMIF('Grundlage Swiss DRG KVG'!D:D,B24,'Grundlage Swiss DRG KVG'!K:K)&gt;0,SUMIF('Grundlage Swiss DRG KVG'!D:D,B24,'Grundlage Swiss DRG KVG'!K:K),"")</f>
        <v/>
      </c>
      <c r="O24" s="130">
        <f>SUMIF('Auswertung Swiss DRG KVG'!A:A,A24,'Auswertung Swiss DRG KVG'!L:L)</f>
        <v>0</v>
      </c>
      <c r="P24" s="130" t="str">
        <f>IF(SUMIF('Grundlage Swiss DRG KVG'!D:D,B24,'Grundlage Swiss DRG KVG'!L:L)&gt;0,SUMIF('Grundlage Swiss DRG KVG'!D:D,B24,'Grundlage Swiss DRG KVG'!L:L),"")</f>
        <v/>
      </c>
      <c r="Q24" s="62">
        <f t="shared" si="0"/>
        <v>0</v>
      </c>
      <c r="R24" s="61" t="str">
        <f t="shared" si="1"/>
        <v>-</v>
      </c>
      <c r="S24" s="61" t="str">
        <f t="shared" si="2"/>
        <v>-</v>
      </c>
      <c r="T24" s="40"/>
      <c r="U24" s="40"/>
      <c r="V24" s="40"/>
    </row>
    <row r="25" spans="1:22" x14ac:dyDescent="0.2">
      <c r="A25" s="20" t="s">
        <v>256</v>
      </c>
      <c r="B25" s="21" t="s">
        <v>257</v>
      </c>
      <c r="C25" s="21" t="s">
        <v>228</v>
      </c>
      <c r="D25" s="21" t="s">
        <v>27</v>
      </c>
      <c r="E25" s="112">
        <f>IF(SUMIF('Grundlage Swiss DRG ohne Anlage'!D:D,B25,'Grundlage Swiss DRG ohne Anlage'!I:I)&gt;0,SUMIF('Grundlage Swiss DRG ohne Anlage'!D:D,B25,'Grundlage Swiss DRG ohne Anlage'!I:I),"")</f>
        <v>44914310.550237998</v>
      </c>
      <c r="F25" s="112">
        <f>IF(SUMIF('Grundlage Swiss DRG KVG'!D:D,B25,'Grundlage Swiss DRG KVG'!G:G)&gt;0,SUMIF('Grundlage Swiss DRG KVG'!D:D,B25,'Grundlage Swiss DRG KVG'!G:G),)</f>
        <v>59948926.609360002</v>
      </c>
      <c r="G25" s="112">
        <f>IF(SUMIF('Grundlage Swiss DRG KVG'!D:D,B25,'Grundlage Swiss DRG KVG'!H:H)&gt;0,SUMIF('Grundlage Swiss DRG KVG'!D:D,B25,'Grundlage Swiss DRG KVG'!H:H),)</f>
        <v>0</v>
      </c>
      <c r="H25" s="112">
        <f t="shared" si="3"/>
        <v>989371305.59989858</v>
      </c>
      <c r="I25" s="59">
        <f>IF(SUMIF('Grundlage Swiss DRG KVG'!D:D,B25,'Grundlage Swiss DRG KVG'!I:I)&gt;0,SUMIF('Grundlage Swiss DRG KVG'!D:D,B25,'Grundlage Swiss DRG KVG'!I:I),0)</f>
        <v>6380.9012000000002</v>
      </c>
      <c r="J25" s="112">
        <f t="shared" si="4"/>
        <v>116372.6948</v>
      </c>
      <c r="K25" s="59">
        <f>IF(SUMIF('Grundlage Swiss DRG KVG'!D:D,B25,'Grundlage Swiss DRG KVG'!J:J)&gt;0,SUMIF('Grundlage Swiss DRG KVG'!D:D,B25,'Grundlage Swiss DRG KVG'!J:J),0)</f>
        <v>6213</v>
      </c>
      <c r="L25" s="112">
        <f t="shared" si="5"/>
        <v>121321</v>
      </c>
      <c r="M25" s="130">
        <f>IF(SUMIF('Grundlage Swiss DRG ohne Anlage'!D:D,B25,'Grundlage Swiss DRG ohne Anlage'!J:J)&gt;0,SUMIF('Grundlage Swiss DRG ohne Anlage'!D:D,B25,'Grundlage Swiss DRG ohne Anlage'!J:J),"")</f>
        <v>9295.9496958021009</v>
      </c>
      <c r="N25" s="130">
        <f>IF(SUMIF('Grundlage Swiss DRG KVG'!D:D,B25,'Grundlage Swiss DRG KVG'!K:K)&gt;0,SUMIF('Grundlage Swiss DRG KVG'!D:D,B25,'Grundlage Swiss DRG KVG'!K:K),"")</f>
        <v>9395.0563925609003</v>
      </c>
      <c r="O25" s="130">
        <f>SUMIF('Auswertung Swiss DRG KVG'!A:A,A25,'Auswertung Swiss DRG KVG'!L:L)</f>
        <v>0</v>
      </c>
      <c r="P25" s="130" t="str">
        <f>IF(SUMIF('Grundlage Swiss DRG KVG'!D:D,B25,'Grundlage Swiss DRG KVG'!L:L)&gt;0,SUMIF('Grundlage Swiss DRG KVG'!D:D,B25,'Grundlage Swiss DRG KVG'!L:L),"")</f>
        <v/>
      </c>
      <c r="Q25" s="62">
        <f t="shared" si="0"/>
        <v>6380.9012000000002</v>
      </c>
      <c r="R25" s="61">
        <f t="shared" si="1"/>
        <v>6380.9012000000002</v>
      </c>
      <c r="S25" s="61" t="str">
        <f t="shared" si="2"/>
        <v>-</v>
      </c>
      <c r="T25" s="40"/>
      <c r="U25" s="40"/>
      <c r="V25" s="40"/>
    </row>
    <row r="26" spans="1:22" x14ac:dyDescent="0.2">
      <c r="A26" s="20" t="s">
        <v>47</v>
      </c>
      <c r="B26" s="21" t="s">
        <v>48</v>
      </c>
      <c r="C26" s="21" t="s">
        <v>26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319067313.34599</v>
      </c>
      <c r="F26" s="112">
        <f>IF(SUMIF('Grundlage Swiss DRG KVG'!D:D,B26,'Grundlage Swiss DRG KVG'!H:H)&gt;0,SUMIF('Grundlage Swiss DRG KVG'!D:D,B26,'Grundlage Swiss DRG KVG'!H:H),)</f>
        <v>337387113.34599</v>
      </c>
      <c r="G26" s="112">
        <f>IF(SUMIF('Grundlage Swiss DRG KVG'!D:D,B26,'Grundlage Swiss DRG KVG'!G:G)&gt;0,SUMIF('Grundlage Swiss DRG KVG'!D:D,B26,'Grundlage Swiss DRG KVG'!G:G),)</f>
        <v>355258813.34599</v>
      </c>
      <c r="H26" s="112">
        <f t="shared" si="3"/>
        <v>1344630118.9458885</v>
      </c>
      <c r="I26" s="59">
        <f>IF(SUMIF('Grundlage Swiss DRG KVG'!D:D,B26,'Grundlage Swiss DRG KVG'!I:I)&gt;0,SUMIF('Grundlage Swiss DRG KVG'!D:D,B26,'Grundlage Swiss DRG KVG'!I:I),0)</f>
        <v>34339.630799999999</v>
      </c>
      <c r="J26" s="112">
        <f t="shared" si="4"/>
        <v>150712.32559999998</v>
      </c>
      <c r="K26" s="59">
        <f>IF(SUMIF('Grundlage Swiss DRG KVG'!D:D,B26,'Grundlage Swiss DRG KVG'!J:J)&gt;0,SUMIF('Grundlage Swiss DRG KVG'!D:D,B26,'Grundlage Swiss DRG KVG'!J:J),0)</f>
        <v>35155</v>
      </c>
      <c r="L26" s="112">
        <f t="shared" si="5"/>
        <v>156476</v>
      </c>
      <c r="M26" s="130">
        <f>IF(SUMIF('Grundlage Swiss DRG ohne Anlage'!D:D,B26,'Grundlage Swiss DRG ohne Anlage'!J:J)&gt;0,SUMIF('Grundlage Swiss DRG ohne Anlage'!D:D,B26,'Grundlage Swiss DRG ohne Anlage'!J:J),"")</f>
        <v>9291.5184558710007</v>
      </c>
      <c r="N26" s="130">
        <f>IF(SUMIF('Grundlage Swiss DRG KVG'!D:D,B26,'Grundlage Swiss DRG KVG'!L:L)&gt;0,SUMIF('Grundlage Swiss DRG KVG'!D:D,B26,'Grundlage Swiss DRG KVG'!L:L),"")</f>
        <v>9825.0070104420993</v>
      </c>
      <c r="O26" s="130">
        <f>SUMIF('Auswertung Swiss DRG KVG'!A:A,A26,'Auswertung Swiss DRG KVG'!L:L)</f>
        <v>10345.446502179</v>
      </c>
      <c r="P26" s="130">
        <f>IF(SUMIF('Grundlage Swiss DRG KVG'!D:D,B26,'Grundlage Swiss DRG KVG'!K:K)&gt;0,SUMIF('Grundlage Swiss DRG KVG'!D:D,B26,'Grundlage Swiss DRG KVG'!K:K),"")</f>
        <v>10345.446502179</v>
      </c>
      <c r="Q26" s="62">
        <f t="shared" si="0"/>
        <v>34339.630799999999</v>
      </c>
      <c r="R26" s="61">
        <f t="shared" si="1"/>
        <v>34339.630799999999</v>
      </c>
      <c r="S26" s="61">
        <f t="shared" si="2"/>
        <v>34339.630799999999</v>
      </c>
      <c r="T26" s="40"/>
      <c r="U26" s="40"/>
      <c r="V26" s="40"/>
    </row>
    <row r="27" spans="1:22" x14ac:dyDescent="0.2">
      <c r="A27" s="20" t="s">
        <v>43</v>
      </c>
      <c r="B27" s="21" t="s">
        <v>44</v>
      </c>
      <c r="C27" s="21" t="s">
        <v>21</v>
      </c>
      <c r="D27" s="21" t="s">
        <v>45</v>
      </c>
      <c r="E27" s="112">
        <f>IF(SUMIF('Grundlage Swiss DRG ohne Anlage'!D:D,B27,'Grundlage Swiss DRG ohne Anlage'!I:I)&gt;0,SUMIF('Grundlage Swiss DRG ohne Anlage'!D:D,B27,'Grundlage Swiss DRG ohne Anlage'!I:I),"")</f>
        <v>86905450.045812994</v>
      </c>
      <c r="F27" s="112">
        <f>IF(SUMIF('Grundlage Swiss DRG KVG'!D:D,B27,'Grundlage Swiss DRG KVG'!G:G)&gt;0,SUMIF('Grundlage Swiss DRG KVG'!D:D,B27,'Grundlage Swiss DRG KVG'!G:G),)</f>
        <v>94682701.465812996</v>
      </c>
      <c r="G27" s="112">
        <f>IF(SUMIF('Grundlage Swiss DRG KVG'!D:D,B27,'Grundlage Swiss DRG KVG'!H:H)&gt;0,SUMIF('Grundlage Swiss DRG KVG'!D:D,B27,'Grundlage Swiss DRG KVG'!H:H),)</f>
        <v>86905450.045812994</v>
      </c>
      <c r="H27" s="112">
        <f t="shared" si="3"/>
        <v>1431535568.9917016</v>
      </c>
      <c r="I27" s="59">
        <f>IF(SUMIF('Grundlage Swiss DRG KVG'!D:D,B27,'Grundlage Swiss DRG KVG'!I:I)&gt;0,SUMIF('Grundlage Swiss DRG KVG'!D:D,B27,'Grundlage Swiss DRG KVG'!I:I),0)</f>
        <v>8825.9207000000006</v>
      </c>
      <c r="J27" s="112">
        <f t="shared" si="4"/>
        <v>159538.24629999997</v>
      </c>
      <c r="K27" s="59">
        <f>IF(SUMIF('Grundlage Swiss DRG KVG'!D:D,B27,'Grundlage Swiss DRG KVG'!J:J)&gt;0,SUMIF('Grundlage Swiss DRG KVG'!D:D,B27,'Grundlage Swiss DRG KVG'!J:J),0)</f>
        <v>10762</v>
      </c>
      <c r="L27" s="112">
        <f t="shared" si="5"/>
        <v>167238</v>
      </c>
      <c r="M27" s="130">
        <f>IF(SUMIF('Grundlage Swiss DRG ohne Anlage'!D:D,B27,'Grundlage Swiss DRG ohne Anlage'!J:J)&gt;0,SUMIF('Grundlage Swiss DRG ohne Anlage'!D:D,B27,'Grundlage Swiss DRG ohne Anlage'!J:J),"")</f>
        <v>9846.6157809249999</v>
      </c>
      <c r="N27" s="130">
        <f>IF(SUMIF('Grundlage Swiss DRG KVG'!D:D,B27,'Grundlage Swiss DRG KVG'!K:K)&gt;0,SUMIF('Grundlage Swiss DRG KVG'!D:D,B27,'Grundlage Swiss DRG KVG'!K:K),"")</f>
        <v>10727.798796765999</v>
      </c>
      <c r="O27" s="130">
        <f>SUMIF('Auswertung Swiss DRG KVG'!A:A,A27,'Auswertung Swiss DRG KVG'!L:L)</f>
        <v>9846.6157809249999</v>
      </c>
      <c r="P27" s="130">
        <f>IF(SUMIF('Grundlage Swiss DRG KVG'!D:D,B27,'Grundlage Swiss DRG KVG'!L:L)&gt;0,SUMIF('Grundlage Swiss DRG KVG'!D:D,B27,'Grundlage Swiss DRG KVG'!L:L),"")</f>
        <v>9846.6157809249999</v>
      </c>
      <c r="Q27" s="62">
        <f t="shared" si="0"/>
        <v>8825.9207000000006</v>
      </c>
      <c r="R27" s="61">
        <f t="shared" si="1"/>
        <v>8825.9207000000006</v>
      </c>
      <c r="S27" s="61">
        <f t="shared" si="2"/>
        <v>8825.9207000000006</v>
      </c>
      <c r="T27" s="40"/>
      <c r="U27" s="40"/>
      <c r="V27" s="40"/>
    </row>
    <row r="28" spans="1:22" x14ac:dyDescent="0.2">
      <c r="A28" s="20" t="s">
        <v>265</v>
      </c>
      <c r="B28" s="21" t="s">
        <v>266</v>
      </c>
      <c r="C28" s="21" t="s">
        <v>55</v>
      </c>
      <c r="D28" s="21" t="s">
        <v>45</v>
      </c>
      <c r="E28" s="112">
        <f>IF(SUMIF('Grundlage Swiss DRG ohne Anlage'!D:D,B28,'Grundlage Swiss DRG ohne Anlage'!I:I)&gt;0,SUMIF('Grundlage Swiss DRG ohne Anlage'!D:D,B28,'Grundlage Swiss DRG ohne Anlage'!I:I),"")</f>
        <v>125615297.11285</v>
      </c>
      <c r="F28" s="112">
        <f>IF(SUMIF('Grundlage Swiss DRG KVG'!D:D,B28,'Grundlage Swiss DRG KVG'!G:G)&gt;0,SUMIF('Grundlage Swiss DRG KVG'!D:D,B28,'Grundlage Swiss DRG KVG'!G:G),)</f>
        <v>104043146.12706999</v>
      </c>
      <c r="G28" s="112">
        <f>F28</f>
        <v>104043146.12706999</v>
      </c>
      <c r="H28" s="112">
        <f t="shared" si="3"/>
        <v>1535578715.1187716</v>
      </c>
      <c r="I28" s="59">
        <f>IF(SUMIF('Grundlage Swiss DRG KVG'!D:D,B28,'Grundlage Swiss DRG KVG'!I:I)&gt;0,SUMIF('Grundlage Swiss DRG KVG'!D:D,B28,'Grundlage Swiss DRG KVG'!I:I),0)</f>
        <v>10236</v>
      </c>
      <c r="J28" s="112">
        <f t="shared" si="4"/>
        <v>169774.24629999997</v>
      </c>
      <c r="K28" s="59">
        <f>IF(SUMIF('Grundlage Swiss DRG KVG'!D:D,B28,'Grundlage Swiss DRG KVG'!J:J)&gt;0,SUMIF('Grundlage Swiss DRG KVG'!D:D,B28,'Grundlage Swiss DRG KVG'!J:J),0)</f>
        <v>9447</v>
      </c>
      <c r="L28" s="112">
        <f t="shared" si="5"/>
        <v>176685</v>
      </c>
      <c r="M28" s="130">
        <f>IF(SUMIF('Grundlage Swiss DRG ohne Anlage'!D:D,B28,'Grundlage Swiss DRG ohne Anlage'!J:J)&gt;0,SUMIF('Grundlage Swiss DRG ohne Anlage'!D:D,B28,'Grundlage Swiss DRG ohne Anlage'!J:J),"")</f>
        <v>9239.1566848744005</v>
      </c>
      <c r="N28" s="130">
        <f>IF(SUMIF('Grundlage Swiss DRG KVG'!D:D,B28,'Grundlage Swiss DRG KVG'!K:K)&gt;0,SUMIF('Grundlage Swiss DRG KVG'!D:D,B28,'Grundlage Swiss DRG KVG'!K:K),"")</f>
        <v>10164.433970991</v>
      </c>
      <c r="O28" s="130">
        <v>0</v>
      </c>
      <c r="P28" s="130">
        <f>N28</f>
        <v>10164.433970991</v>
      </c>
      <c r="Q28" s="62">
        <f t="shared" si="0"/>
        <v>10236</v>
      </c>
      <c r="R28" s="61">
        <f t="shared" si="1"/>
        <v>10236</v>
      </c>
      <c r="S28" s="61">
        <f t="shared" si="2"/>
        <v>10236</v>
      </c>
      <c r="T28" s="40"/>
      <c r="U28" s="40"/>
      <c r="V28" s="40"/>
    </row>
    <row r="29" spans="1:22" x14ac:dyDescent="0.2">
      <c r="A29" s="20" t="s">
        <v>281</v>
      </c>
      <c r="B29" s="21" t="s">
        <v>282</v>
      </c>
      <c r="C29" s="21" t="s">
        <v>70</v>
      </c>
      <c r="D29" s="21" t="s">
        <v>62</v>
      </c>
      <c r="E29" s="112">
        <f>IF(SUMIF('Grundlage Swiss DRG ohne Anlage'!D:D,B29,'Grundlage Swiss DRG ohne Anlage'!I:I)&gt;0,SUMIF('Grundlage Swiss DRG ohne Anlage'!D:D,B29,'Grundlage Swiss DRG ohne Anlage'!I:I),"")</f>
        <v>48689514.230319001</v>
      </c>
      <c r="F29" s="112">
        <f>IF(SUMIF('Grundlage Swiss DRG KVG'!D:D,B29,'Grundlage Swiss DRG KVG'!G:G)&gt;0,SUMIF('Grundlage Swiss DRG KVG'!D:D,B29,'Grundlage Swiss DRG KVG'!G:G),)</f>
        <v>44773760.924341001</v>
      </c>
      <c r="G29" s="112">
        <f>IF(SUMIF('Grundlage Swiss DRG KVG'!D:D,B29,'Grundlage Swiss DRG KVG'!H:H)&gt;0,SUMIF('Grundlage Swiss DRG KVG'!D:D,B29,'Grundlage Swiss DRG KVG'!H:H),)</f>
        <v>44086991.463129997</v>
      </c>
      <c r="H29" s="112">
        <f t="shared" si="3"/>
        <v>1579665706.5819016</v>
      </c>
      <c r="I29" s="59">
        <f>IF(SUMIF('Grundlage Swiss DRG KVG'!D:D,B29,'Grundlage Swiss DRG KVG'!I:I)&gt;0,SUMIF('Grundlage Swiss DRG KVG'!D:D,B29,'Grundlage Swiss DRG KVG'!I:I),0)</f>
        <v>4100.6532999999999</v>
      </c>
      <c r="J29" s="112">
        <f t="shared" si="4"/>
        <v>173874.89959999998</v>
      </c>
      <c r="K29" s="59">
        <f>IF(SUMIF('Grundlage Swiss DRG KVG'!D:D,B29,'Grundlage Swiss DRG KVG'!J:J)&gt;0,SUMIF('Grundlage Swiss DRG KVG'!D:D,B29,'Grundlage Swiss DRG KVG'!J:J),0)</f>
        <v>5433</v>
      </c>
      <c r="L29" s="112">
        <f t="shared" si="5"/>
        <v>182118</v>
      </c>
      <c r="M29" s="130">
        <f>IF(SUMIF('Grundlage Swiss DRG ohne Anlage'!D:D,B29,'Grundlage Swiss DRG ohne Anlage'!J:J)&gt;0,SUMIF('Grundlage Swiss DRG ohne Anlage'!D:D,B29,'Grundlage Swiss DRG ohne Anlage'!J:J),"")</f>
        <v>8998.8413594895992</v>
      </c>
      <c r="N29" s="130">
        <f>IF(SUMIF('Grundlage Swiss DRG KVG'!D:D,B29,'Grundlage Swiss DRG KVG'!K:K)&gt;0,SUMIF('Grundlage Swiss DRG KVG'!D:D,B29,'Grundlage Swiss DRG KVG'!K:K),"")</f>
        <v>10918.689693746999</v>
      </c>
      <c r="O29" s="130">
        <f>SUMIF('Auswertung Swiss DRG KVG'!A:A,A29,'Auswertung Swiss DRG KVG'!L:L)</f>
        <v>10751.21163331</v>
      </c>
      <c r="P29" s="130">
        <f>IF(SUMIF('Grundlage Swiss DRG KVG'!D:D,B29,'Grundlage Swiss DRG KVG'!L:L)&gt;0,SUMIF('Grundlage Swiss DRG KVG'!D:D,B29,'Grundlage Swiss DRG KVG'!L:L),"")</f>
        <v>10751.21163331</v>
      </c>
      <c r="Q29" s="62">
        <f t="shared" si="0"/>
        <v>4100.6532999999999</v>
      </c>
      <c r="R29" s="61">
        <f t="shared" si="1"/>
        <v>4100.6532999999999</v>
      </c>
      <c r="S29" s="61">
        <f t="shared" si="2"/>
        <v>4100.6532999999999</v>
      </c>
      <c r="T29" s="40"/>
      <c r="U29" s="40"/>
      <c r="V29" s="40"/>
    </row>
    <row r="30" spans="1:22" x14ac:dyDescent="0.2">
      <c r="A30" s="20" t="s">
        <v>158</v>
      </c>
      <c r="B30" s="21" t="s">
        <v>159</v>
      </c>
      <c r="C30" s="21" t="s">
        <v>70</v>
      </c>
      <c r="D30" s="21" t="s">
        <v>45</v>
      </c>
      <c r="E30" s="112">
        <f>IF(SUMIF('Grundlage Swiss DRG ohne Anlage'!D:D,B30,'Grundlage Swiss DRG ohne Anlage'!I:I)&gt;0,SUMIF('Grundlage Swiss DRG ohne Anlage'!D:D,B30,'Grundlage Swiss DRG ohne Anlage'!I:I),"")</f>
        <v>215898194.66777</v>
      </c>
      <c r="F30" s="112">
        <f>IF(SUMIF('Grundlage Swiss DRG KVG'!D:D,B30,'Grundlage Swiss DRG KVG'!G:G)&gt;0,SUMIF('Grundlage Swiss DRG KVG'!D:D,B30,'Grundlage Swiss DRG KVG'!G:G),)</f>
        <v>0</v>
      </c>
      <c r="G30" s="112">
        <f>IF(SUMIF('Grundlage Swiss DRG KVG'!D:D,B30,'Grundlage Swiss DRG KVG'!H:H)&gt;0,SUMIF('Grundlage Swiss DRG KVG'!D:D,B30,'Grundlage Swiss DRG KVG'!H:H),)</f>
        <v>0</v>
      </c>
      <c r="H30" s="112">
        <f t="shared" si="3"/>
        <v>1579665706.5819016</v>
      </c>
      <c r="I30" s="59">
        <f>IF(SUMIF('Grundlage Swiss DRG KVG'!D:D,B30,'Grundlage Swiss DRG KVG'!I:I)&gt;0,SUMIF('Grundlage Swiss DRG KVG'!D:D,B30,'Grundlage Swiss DRG KVG'!I:I),0)</f>
        <v>0</v>
      </c>
      <c r="J30" s="112">
        <f t="shared" si="4"/>
        <v>173874.89959999998</v>
      </c>
      <c r="K30" s="59">
        <f>IF(SUMIF('Grundlage Swiss DRG KVG'!D:D,B30,'Grundlage Swiss DRG KVG'!J:J)&gt;0,SUMIF('Grundlage Swiss DRG KVG'!D:D,B30,'Grundlage Swiss DRG KVG'!J:J),0)</f>
        <v>0</v>
      </c>
      <c r="L30" s="112">
        <f t="shared" si="5"/>
        <v>182118</v>
      </c>
      <c r="M30" s="130">
        <f>IF(SUMIF('Grundlage Swiss DRG ohne Anlage'!D:D,B30,'Grundlage Swiss DRG ohne Anlage'!J:J)&gt;0,SUMIF('Grundlage Swiss DRG ohne Anlage'!D:D,B30,'Grundlage Swiss DRG ohne Anlage'!J:J),"")</f>
        <v>9231.1524999047997</v>
      </c>
      <c r="N30" s="130" t="str">
        <f>IF(SUMIF('Grundlage Swiss DRG KVG'!D:D,B30,'Grundlage Swiss DRG KVG'!K:K)&gt;0,SUMIF('Grundlage Swiss DRG KVG'!D:D,B30,'Grundlage Swiss DRG KVG'!K:K),"")</f>
        <v/>
      </c>
      <c r="O30" s="130">
        <f>SUMIF('Auswertung Swiss DRG KVG'!A:A,A30,'Auswertung Swiss DRG KVG'!L:L)</f>
        <v>0</v>
      </c>
      <c r="P30" s="130">
        <v>0</v>
      </c>
      <c r="Q30" s="62">
        <f t="shared" si="0"/>
        <v>0</v>
      </c>
      <c r="R30" s="61" t="str">
        <f t="shared" si="1"/>
        <v>-</v>
      </c>
      <c r="S30" s="61" t="str">
        <f t="shared" si="2"/>
        <v>-</v>
      </c>
      <c r="T30" s="40"/>
      <c r="U30" s="40"/>
      <c r="V30" s="40"/>
    </row>
    <row r="31" spans="1:22" x14ac:dyDescent="0.2">
      <c r="A31" s="20" t="s">
        <v>40</v>
      </c>
      <c r="B31" s="21" t="s">
        <v>41</v>
      </c>
      <c r="C31" s="21" t="s">
        <v>21</v>
      </c>
      <c r="D31" s="21" t="s">
        <v>27</v>
      </c>
      <c r="E31" s="112">
        <f>IF(SUMIF('Grundlage Swiss DRG ohne Anlage'!D:D,B31,'Grundlage Swiss DRG ohne Anlage'!I:I)&gt;0,SUMIF('Grundlage Swiss DRG ohne Anlage'!D:D,B31,'Grundlage Swiss DRG ohne Anlage'!I:I),"")</f>
        <v>64716644.977256998</v>
      </c>
      <c r="F31" s="112">
        <f>IF(SUMIF('Grundlage Swiss DRG KVG'!D:D,B31,'Grundlage Swiss DRG KVG'!G:G)&gt;0,SUMIF('Grundlage Swiss DRG KVG'!D:D,B31,'Grundlage Swiss DRG KVG'!G:G),)</f>
        <v>12655914.803515</v>
      </c>
      <c r="G31" s="112">
        <f>IF(SUMIF('Grundlage Swiss DRG KVG'!D:D,B31,'Grundlage Swiss DRG KVG'!H:H)&gt;0,SUMIF('Grundlage Swiss DRG KVG'!D:D,B31,'Grundlage Swiss DRG KVG'!H:H),)</f>
        <v>11741402.803515</v>
      </c>
      <c r="H31" s="112">
        <f t="shared" si="3"/>
        <v>1591407109.3854165</v>
      </c>
      <c r="I31" s="59">
        <f>IF(SUMIF('Grundlage Swiss DRG KVG'!D:D,B31,'Grundlage Swiss DRG KVG'!I:I)&gt;0,SUMIF('Grundlage Swiss DRG KVG'!D:D,B31,'Grundlage Swiss DRG KVG'!I:I),0)</f>
        <v>1139.24</v>
      </c>
      <c r="J31" s="112">
        <f t="shared" si="4"/>
        <v>175014.13959999997</v>
      </c>
      <c r="K31" s="59">
        <f>IF(SUMIF('Grundlage Swiss DRG KVG'!D:D,B31,'Grundlage Swiss DRG KVG'!J:J)&gt;0,SUMIF('Grundlage Swiss DRG KVG'!D:D,B31,'Grundlage Swiss DRG KVG'!J:J),0)</f>
        <v>1542</v>
      </c>
      <c r="L31" s="112">
        <f t="shared" si="5"/>
        <v>183660</v>
      </c>
      <c r="M31" s="130">
        <f>IF(SUMIF('Grundlage Swiss DRG ohne Anlage'!D:D,B31,'Grundlage Swiss DRG ohne Anlage'!J:J)&gt;0,SUMIF('Grundlage Swiss DRG ohne Anlage'!D:D,B31,'Grundlage Swiss DRG ohne Anlage'!J:J),"")</f>
        <v>9384.6642948458993</v>
      </c>
      <c r="N31" s="130">
        <f>IF(SUMIF('Grundlage Swiss DRG KVG'!D:D,B31,'Grundlage Swiss DRG KVG'!K:K)&gt;0,SUMIF('Grundlage Swiss DRG KVG'!D:D,B31,'Grundlage Swiss DRG KVG'!K:K),"")</f>
        <v>11109.085709346</v>
      </c>
      <c r="O31" s="130">
        <f>SUMIF('Auswertung Swiss DRG KVG'!A:A,A31,'Auswertung Swiss DRG KVG'!L:L)</f>
        <v>10306.347041462001</v>
      </c>
      <c r="P31" s="130">
        <f>IF(SUMIF('Grundlage Swiss DRG KVG'!D:D,B31,'Grundlage Swiss DRG KVG'!L:L)&gt;0,SUMIF('Grundlage Swiss DRG KVG'!D:D,B31,'Grundlage Swiss DRG KVG'!L:L),"")</f>
        <v>10306.347041462001</v>
      </c>
      <c r="Q31" s="62">
        <f t="shared" si="0"/>
        <v>1139.24</v>
      </c>
      <c r="R31" s="61">
        <f t="shared" si="1"/>
        <v>1139.24</v>
      </c>
      <c r="S31" s="61">
        <f t="shared" si="2"/>
        <v>1139.24</v>
      </c>
      <c r="T31" s="40"/>
      <c r="U31" s="40"/>
      <c r="V31" s="40"/>
    </row>
    <row r="32" spans="1:22" x14ac:dyDescent="0.2">
      <c r="A32" s="20" t="s">
        <v>296</v>
      </c>
      <c r="B32" s="21" t="s">
        <v>297</v>
      </c>
      <c r="C32" s="21" t="s">
        <v>114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68831659.973497003</v>
      </c>
      <c r="F32" s="112">
        <f>IF(SUMIF('Grundlage Swiss DRG KVG'!D:D,B32,'Grundlage Swiss DRG KVG'!G:G)&gt;0,SUMIF('Grundlage Swiss DRG KVG'!D:D,B32,'Grundlage Swiss DRG KVG'!G:G),)</f>
        <v>78965013.705328003</v>
      </c>
      <c r="G32" s="112">
        <f>F32</f>
        <v>78965013.705328003</v>
      </c>
      <c r="H32" s="112">
        <f t="shared" si="3"/>
        <v>1670372123.0907445</v>
      </c>
      <c r="I32" s="59">
        <f>IF(SUMIF('Grundlage Swiss DRG KVG'!D:D,B32,'Grundlage Swiss DRG KVG'!I:I)&gt;0,SUMIF('Grundlage Swiss DRG KVG'!D:D,B32,'Grundlage Swiss DRG KVG'!I:I),0)</f>
        <v>7832</v>
      </c>
      <c r="J32" s="112">
        <f t="shared" si="4"/>
        <v>182846.13959999997</v>
      </c>
      <c r="K32" s="59">
        <f>IF(SUMIF('Grundlage Swiss DRG KVG'!D:D,B32,'Grundlage Swiss DRG KVG'!J:J)&gt;0,SUMIF('Grundlage Swiss DRG KVG'!D:D,B32,'Grundlage Swiss DRG KVG'!J:J),0)</f>
        <v>9281</v>
      </c>
      <c r="L32" s="112">
        <f t="shared" si="5"/>
        <v>192941</v>
      </c>
      <c r="M32" s="130">
        <f>IF(SUMIF('Grundlage Swiss DRG ohne Anlage'!D:D,B32,'Grundlage Swiss DRG ohne Anlage'!J:J)&gt;0,SUMIF('Grundlage Swiss DRG ohne Anlage'!D:D,B32,'Grundlage Swiss DRG ohne Anlage'!J:J),"")</f>
        <v>8788.5163398234999</v>
      </c>
      <c r="N32" s="130">
        <f>IF(SUMIF('Grundlage Swiss DRG KVG'!D:D,B32,'Grundlage Swiss DRG KVG'!K:K)&gt;0,SUMIF('Grundlage Swiss DRG KVG'!D:D,B32,'Grundlage Swiss DRG KVG'!K:K),"")</f>
        <v>10082.356193224001</v>
      </c>
      <c r="O32" s="130"/>
      <c r="P32" s="130">
        <f>N32</f>
        <v>10082.356193224001</v>
      </c>
      <c r="Q32" s="62">
        <f t="shared" si="0"/>
        <v>7832</v>
      </c>
      <c r="R32" s="61">
        <f t="shared" si="1"/>
        <v>7832</v>
      </c>
      <c r="S32" s="61">
        <f t="shared" si="2"/>
        <v>7832</v>
      </c>
      <c r="T32" s="40"/>
      <c r="U32" s="40"/>
      <c r="V32" s="40"/>
    </row>
    <row r="33" spans="1:22" x14ac:dyDescent="0.2">
      <c r="A33" s="20" t="s">
        <v>220</v>
      </c>
      <c r="B33" s="21" t="s">
        <v>221</v>
      </c>
      <c r="C33" s="21" t="s">
        <v>16</v>
      </c>
      <c r="D33" s="21" t="s">
        <v>45</v>
      </c>
      <c r="E33" s="112">
        <f>IF(SUMIF('Grundlage Swiss DRG ohne Anlage'!D:D,B33,'Grundlage Swiss DRG ohne Anlage'!I:I)&gt;0,SUMIF('Grundlage Swiss DRG ohne Anlage'!D:D,B33,'Grundlage Swiss DRG ohne Anlage'!I:I),"")</f>
        <v>91493270.686434001</v>
      </c>
      <c r="F33" s="112">
        <f>IF(SUMIF('Grundlage Swiss DRG KVG'!D:D,B33,'Grundlage Swiss DRG KVG'!G:G)&gt;0,SUMIF('Grundlage Swiss DRG KVG'!D:D,B33,'Grundlage Swiss DRG KVG'!G:G),)</f>
        <v>21728844.679297999</v>
      </c>
      <c r="G33" s="112">
        <f>IF(SUMIF('Grundlage Swiss DRG KVG'!D:D,B33,'Grundlage Swiss DRG KVG'!H:H)&gt;0,SUMIF('Grundlage Swiss DRG KVG'!D:D,B33,'Grundlage Swiss DRG KVG'!H:H),)</f>
        <v>21732089.109026998</v>
      </c>
      <c r="H33" s="112">
        <f t="shared" si="3"/>
        <v>1692104212.1997714</v>
      </c>
      <c r="I33" s="59">
        <f>IF(SUMIF('Grundlage Swiss DRG KVG'!D:D,B33,'Grundlage Swiss DRG KVG'!I:I)&gt;0,SUMIF('Grundlage Swiss DRG KVG'!D:D,B33,'Grundlage Swiss DRG KVG'!I:I),0)</f>
        <v>2243.1799999999998</v>
      </c>
      <c r="J33" s="112">
        <f t="shared" si="4"/>
        <v>185089.31959999996</v>
      </c>
      <c r="K33" s="59">
        <f>IF(SUMIF('Grundlage Swiss DRG KVG'!D:D,B33,'Grundlage Swiss DRG KVG'!J:J)&gt;0,SUMIF('Grundlage Swiss DRG KVG'!D:D,B33,'Grundlage Swiss DRG KVG'!J:J),0)</f>
        <v>3127</v>
      </c>
      <c r="L33" s="112">
        <f t="shared" si="5"/>
        <v>196068</v>
      </c>
      <c r="M33" s="130">
        <f>IF(SUMIF('Grundlage Swiss DRG ohne Anlage'!D:D,B33,'Grundlage Swiss DRG ohne Anlage'!J:J)&gt;0,SUMIF('Grundlage Swiss DRG ohne Anlage'!D:D,B33,'Grundlage Swiss DRG ohne Anlage'!J:J),"")</f>
        <v>8938.3812706560002</v>
      </c>
      <c r="N33" s="130">
        <f>IF(SUMIF('Grundlage Swiss DRG KVG'!D:D,B33,'Grundlage Swiss DRG KVG'!K:K)&gt;0,SUMIF('Grundlage Swiss DRG KVG'!D:D,B33,'Grundlage Swiss DRG KVG'!K:K),"")</f>
        <v>9686.6255402141996</v>
      </c>
      <c r="O33" s="130">
        <f>SUMIF('Auswertung Swiss DRG KVG'!A:A,A33,'Auswertung Swiss DRG KVG'!L:L)</f>
        <v>9521</v>
      </c>
      <c r="P33" s="130">
        <f>IF(SUMIF('Grundlage Swiss DRG KVG'!D:D,B33,'Grundlage Swiss DRG KVG'!L:L)&gt;0,SUMIF('Grundlage Swiss DRG KVG'!D:D,B33,'Grundlage Swiss DRG KVG'!L:L),"")</f>
        <v>9521</v>
      </c>
      <c r="Q33" s="62">
        <f t="shared" si="0"/>
        <v>2243.1799999999998</v>
      </c>
      <c r="R33" s="61">
        <f t="shared" si="1"/>
        <v>2243.1799999999998</v>
      </c>
      <c r="S33" s="61">
        <f t="shared" si="2"/>
        <v>2243.1799999999998</v>
      </c>
      <c r="T33" s="40"/>
      <c r="U33" s="40"/>
      <c r="V33" s="40"/>
    </row>
    <row r="34" spans="1:22" x14ac:dyDescent="0.2">
      <c r="A34" s="20" t="s">
        <v>223</v>
      </c>
      <c r="B34" s="21" t="s">
        <v>224</v>
      </c>
      <c r="C34" s="21" t="s">
        <v>70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85469420.459544003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92493942.179544002</v>
      </c>
      <c r="H34" s="112">
        <f t="shared" si="3"/>
        <v>1784598154.3793154</v>
      </c>
      <c r="I34" s="59">
        <f>IF(SUMIF('Grundlage Swiss DRG KVG'!D:D,B34,'Grundlage Swiss DRG KVG'!I:I)&gt;0,SUMIF('Grundlage Swiss DRG KVG'!D:D,B34,'Grundlage Swiss DRG KVG'!I:I),0)</f>
        <v>9152.4969999999994</v>
      </c>
      <c r="J34" s="112">
        <f t="shared" si="4"/>
        <v>194241.81659999996</v>
      </c>
      <c r="K34" s="59">
        <f>IF(SUMIF('Grundlage Swiss DRG KVG'!D:D,B34,'Grundlage Swiss DRG KVG'!J:J)&gt;0,SUMIF('Grundlage Swiss DRG KVG'!D:D,B34,'Grundlage Swiss DRG KVG'!J:J),0)</f>
        <v>10586</v>
      </c>
      <c r="L34" s="112">
        <f t="shared" si="5"/>
        <v>206654</v>
      </c>
      <c r="M34" s="130">
        <f>IF(SUMIF('Grundlage Swiss DRG ohne Anlage'!D:D,B34,'Grundlage Swiss DRG ohne Anlage'!J:J)&gt;0,SUMIF('Grundlage Swiss DRG ohne Anlage'!D:D,B34,'Grundlage Swiss DRG ohne Anlage'!J:J),"")</f>
        <v>9338.3718628417992</v>
      </c>
      <c r="N34" s="130" t="str">
        <f>IF(SUMIF('Grundlage Swiss DRG KVG'!D:D,B34,'Grundlage Swiss DRG KVG'!K:K)&gt;0,SUMIF('Grundlage Swiss DRG KVG'!D:D,B34,'Grundlage Swiss DRG KVG'!K:K),"")</f>
        <v/>
      </c>
      <c r="O34" s="130">
        <f>SUMIF('Auswertung Swiss DRG KVG'!A:A,A34,'Auswertung Swiss DRG KVG'!L:L)</f>
        <v>10105.869707419</v>
      </c>
      <c r="P34" s="130">
        <f>IF(SUMIF('Grundlage Swiss DRG KVG'!D:D,B34,'Grundlage Swiss DRG KVG'!L:L)&gt;0,SUMIF('Grundlage Swiss DRG KVG'!D:D,B34,'Grundlage Swiss DRG KVG'!L:L),"")</f>
        <v>10105.869707419</v>
      </c>
      <c r="Q34" s="62">
        <f t="shared" si="0"/>
        <v>9152.4969999999994</v>
      </c>
      <c r="R34" s="61" t="str">
        <f t="shared" si="1"/>
        <v>-</v>
      </c>
      <c r="S34" s="61">
        <f t="shared" si="2"/>
        <v>9152.4969999999994</v>
      </c>
      <c r="T34" s="40"/>
      <c r="U34" s="40"/>
      <c r="V34" s="40"/>
    </row>
    <row r="35" spans="1:22" x14ac:dyDescent="0.2">
      <c r="A35" s="20" t="s">
        <v>226</v>
      </c>
      <c r="B35" s="21" t="s">
        <v>227</v>
      </c>
      <c r="C35" s="21" t="s">
        <v>228</v>
      </c>
      <c r="D35" s="21" t="s">
        <v>17</v>
      </c>
      <c r="E35" s="112">
        <f>IF(SUMIF('Grundlage Swiss DRG ohne Anlage'!D:D,B35,'Grundlage Swiss DRG ohne Anlage'!I:I)&gt;0,SUMIF('Grundlage Swiss DRG ohne Anlage'!D:D,B35,'Grundlage Swiss DRG ohne Anlage'!I:I),"")</f>
        <v>22201236.268490002</v>
      </c>
      <c r="F35" s="112">
        <f>IF(SUMIF('Grundlage Swiss DRG KVG'!D:D,B35,'Grundlage Swiss DRG KVG'!G:G)&gt;0,SUMIF('Grundlage Swiss DRG KVG'!D:D,B35,'Grundlage Swiss DRG KVG'!G:G),)</f>
        <v>14567278.440576</v>
      </c>
      <c r="G35" s="112">
        <f>IF(SUMIF('Grundlage Swiss DRG KVG'!D:D,B35,'Grundlage Swiss DRG KVG'!H:H)&gt;0,SUMIF('Grundlage Swiss DRG KVG'!D:D,B35,'Grundlage Swiss DRG KVG'!H:H),)</f>
        <v>14511066.849096</v>
      </c>
      <c r="H35" s="112">
        <f t="shared" si="3"/>
        <v>1799109221.2284114</v>
      </c>
      <c r="I35" s="59">
        <f>IF(SUMIF('Grundlage Swiss DRG KVG'!D:D,B35,'Grundlage Swiss DRG KVG'!I:I)&gt;0,SUMIF('Grundlage Swiss DRG KVG'!D:D,B35,'Grundlage Swiss DRG KVG'!I:I),0)</f>
        <v>1577.7550000000001</v>
      </c>
      <c r="J35" s="112">
        <f t="shared" si="4"/>
        <v>195819.57159999997</v>
      </c>
      <c r="K35" s="59">
        <f>IF(SUMIF('Grundlage Swiss DRG KVG'!D:D,B35,'Grundlage Swiss DRG KVG'!J:J)&gt;0,SUMIF('Grundlage Swiss DRG KVG'!D:D,B35,'Grundlage Swiss DRG KVG'!J:J),0)</f>
        <v>1492</v>
      </c>
      <c r="L35" s="112">
        <f t="shared" si="5"/>
        <v>208146</v>
      </c>
      <c r="M35" s="130">
        <f>IF(SUMIF('Grundlage Swiss DRG ohne Anlage'!D:D,B35,'Grundlage Swiss DRG ohne Anlage'!J:J)&gt;0,SUMIF('Grundlage Swiss DRG ohne Anlage'!D:D,B35,'Grundlage Swiss DRG ohne Anlage'!J:J),"")</f>
        <v>9489.5529979079001</v>
      </c>
      <c r="N35" s="130">
        <f>IF(SUMIF('Grundlage Swiss DRG KVG'!D:D,B35,'Grundlage Swiss DRG KVG'!K:K)&gt;0,SUMIF('Grundlage Swiss DRG KVG'!D:D,B35,'Grundlage Swiss DRG KVG'!K:K),"")</f>
        <v>9232.9154023130995</v>
      </c>
      <c r="O35" s="130">
        <f>SUMIF('Auswertung Swiss DRG KVG'!A:A,A35,'Auswertung Swiss DRG KVG'!L:L)</f>
        <v>9197.2878229486996</v>
      </c>
      <c r="P35" s="130">
        <f>IF(SUMIF('Grundlage Swiss DRG KVG'!D:D,B35,'Grundlage Swiss DRG KVG'!L:L)&gt;0,SUMIF('Grundlage Swiss DRG KVG'!D:D,B35,'Grundlage Swiss DRG KVG'!L:L),"")</f>
        <v>9197.2878229486996</v>
      </c>
      <c r="Q35" s="62">
        <f t="shared" si="0"/>
        <v>1577.7550000000001</v>
      </c>
      <c r="R35" s="61">
        <f t="shared" si="1"/>
        <v>1577.7550000000001</v>
      </c>
      <c r="S35" s="61">
        <f t="shared" si="2"/>
        <v>1577.7550000000001</v>
      </c>
      <c r="T35" s="40"/>
      <c r="U35" s="40"/>
      <c r="V35" s="40"/>
    </row>
    <row r="36" spans="1:22" x14ac:dyDescent="0.2">
      <c r="A36" s="20" t="s">
        <v>246</v>
      </c>
      <c r="B36" s="21" t="s">
        <v>247</v>
      </c>
      <c r="C36" s="21" t="s">
        <v>70</v>
      </c>
      <c r="D36" s="21" t="s">
        <v>45</v>
      </c>
      <c r="E36" s="112">
        <v>81894498</v>
      </c>
      <c r="F36" s="112">
        <f>IF(SUMIF('Grundlage Swiss DRG KVG'!D:D,B36,'Grundlage Swiss DRG KVG'!G:G)&gt;0,SUMIF('Grundlage Swiss DRG KVG'!D:D,B36,'Grundlage Swiss DRG KVG'!G:G),)</f>
        <v>86656951.991117999</v>
      </c>
      <c r="G36" s="112">
        <v>87353168</v>
      </c>
      <c r="H36" s="112">
        <f t="shared" si="3"/>
        <v>1886462389.2284114</v>
      </c>
      <c r="I36" s="59">
        <f>IF(SUMIF('Grundlage Swiss DRG KVG'!D:D,B36,'Grundlage Swiss DRG KVG'!I:I)&gt;0,SUMIF('Grundlage Swiss DRG KVG'!D:D,B36,'Grundlage Swiss DRG KVG'!I:I),0)</f>
        <v>8608.0330000000995</v>
      </c>
      <c r="J36" s="112">
        <f t="shared" si="4"/>
        <v>204427.60460000008</v>
      </c>
      <c r="K36" s="59">
        <f>IF(SUMIF('Grundlage Swiss DRG KVG'!D:D,B36,'Grundlage Swiss DRG KVG'!J:J)&gt;0,SUMIF('Grundlage Swiss DRG KVG'!D:D,B36,'Grundlage Swiss DRG KVG'!J:J),0)</f>
        <v>10119</v>
      </c>
      <c r="L36" s="112">
        <f t="shared" si="5"/>
        <v>218265</v>
      </c>
      <c r="M36" s="130">
        <v>9514</v>
      </c>
      <c r="N36" s="130">
        <f>IF(SUMIF('Grundlage Swiss DRG KVG'!D:D,B36,'Grundlage Swiss DRG KVG'!K:K)&gt;0,SUMIF('Grundlage Swiss DRG KVG'!D:D,B36,'Grundlage Swiss DRG KVG'!K:K),"")</f>
        <v>10066.986498671</v>
      </c>
      <c r="O36" s="130">
        <f>SUMIF('Auswertung Swiss DRG KVG'!A:A,A36,'Auswertung Swiss DRG KVG'!L:L)</f>
        <v>10148</v>
      </c>
      <c r="P36" s="130">
        <v>10148</v>
      </c>
      <c r="Q36" s="62">
        <f t="shared" si="0"/>
        <v>8608.0330000000995</v>
      </c>
      <c r="R36" s="61">
        <f t="shared" si="1"/>
        <v>8608.0330000000995</v>
      </c>
      <c r="S36" s="61">
        <f t="shared" si="2"/>
        <v>8608.0330000000995</v>
      </c>
      <c r="T36" s="40"/>
      <c r="U36" s="40"/>
      <c r="V36" s="40"/>
    </row>
    <row r="37" spans="1:22" x14ac:dyDescent="0.2">
      <c r="A37" s="20" t="s">
        <v>268</v>
      </c>
      <c r="B37" s="21" t="s">
        <v>269</v>
      </c>
      <c r="C37" s="21" t="s">
        <v>70</v>
      </c>
      <c r="D37" s="21" t="s">
        <v>45</v>
      </c>
      <c r="E37" s="112">
        <f>IF(SUMIF('Grundlage Swiss DRG ohne Anlage'!D:D,B37,'Grundlage Swiss DRG ohne Anlage'!I:I)&gt;0,SUMIF('Grundlage Swiss DRG ohne Anlage'!D:D,B37,'Grundlage Swiss DRG ohne Anlage'!I:I),"")</f>
        <v>232098939.83769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247870782.83769</v>
      </c>
      <c r="H37" s="112">
        <f t="shared" si="3"/>
        <v>2134333172.0661016</v>
      </c>
      <c r="I37" s="59">
        <f>IF(SUMIF('Grundlage Swiss DRG KVG'!D:D,B37,'Grundlage Swiss DRG KVG'!I:I)&gt;0,SUMIF('Grundlage Swiss DRG KVG'!D:D,B37,'Grundlage Swiss DRG KVG'!I:I),0)</f>
        <v>24416.9745</v>
      </c>
      <c r="J37" s="112">
        <f t="shared" si="4"/>
        <v>228844.57910000009</v>
      </c>
      <c r="K37" s="59">
        <f>IF(SUMIF('Grundlage Swiss DRG KVG'!D:D,B37,'Grundlage Swiss DRG KVG'!J:J)&gt;0,SUMIF('Grundlage Swiss DRG KVG'!D:D,B37,'Grundlage Swiss DRG KVG'!J:J),0)</f>
        <v>22086</v>
      </c>
      <c r="L37" s="112">
        <f t="shared" si="5"/>
        <v>240351</v>
      </c>
      <c r="M37" s="130">
        <f>IF(SUMIF('Grundlage Swiss DRG ohne Anlage'!D:D,B37,'Grundlage Swiss DRG ohne Anlage'!J:J)&gt;0,SUMIF('Grundlage Swiss DRG ohne Anlage'!D:D,B37,'Grundlage Swiss DRG ohne Anlage'!J:J),"")</f>
        <v>9505.6387857424997</v>
      </c>
      <c r="N37" s="130" t="str">
        <f>IF(SUMIF('Grundlage Swiss DRG KVG'!D:D,B37,'Grundlage Swiss DRG KVG'!K:K)&gt;0,SUMIF('Grundlage Swiss DRG KVG'!D:D,B37,'Grundlage Swiss DRG KVG'!K:K),"")</f>
        <v/>
      </c>
      <c r="O37" s="130">
        <f>SUMIF('Auswertung Swiss DRG KVG'!A:A,A37,'Auswertung Swiss DRG KVG'!L:L)</f>
        <v>10151.576430474001</v>
      </c>
      <c r="P37" s="130">
        <f>IF(SUMIF('Grundlage Swiss DRG KVG'!D:D,B37,'Grundlage Swiss DRG KVG'!L:L)&gt;0,SUMIF('Grundlage Swiss DRG KVG'!D:D,B37,'Grundlage Swiss DRG KVG'!L:L),"")</f>
        <v>10151.576430474001</v>
      </c>
      <c r="Q37" s="62">
        <f t="shared" si="0"/>
        <v>24416.9745</v>
      </c>
      <c r="R37" s="61" t="str">
        <f t="shared" si="1"/>
        <v>-</v>
      </c>
      <c r="S37" s="61">
        <f t="shared" si="2"/>
        <v>24416.9745</v>
      </c>
      <c r="T37" s="40"/>
      <c r="U37" s="40"/>
      <c r="V37" s="40"/>
    </row>
    <row r="38" spans="1:22" x14ac:dyDescent="0.2">
      <c r="A38" s="20" t="s">
        <v>129</v>
      </c>
      <c r="B38" s="21" t="s">
        <v>130</v>
      </c>
      <c r="C38" s="21" t="s">
        <v>131</v>
      </c>
      <c r="D38" s="21" t="s">
        <v>17</v>
      </c>
      <c r="E38" s="112">
        <f>IF(SUMIF('Grundlage Swiss DRG ohne Anlage'!D:D,B38,'Grundlage Swiss DRG ohne Anlage'!I:I)&gt;0,SUMIF('Grundlage Swiss DRG ohne Anlage'!D:D,B38,'Grundlage Swiss DRG ohne Anlage'!I:I),"")</f>
        <v>38036073.349374004</v>
      </c>
      <c r="F38" s="112">
        <f>IF(SUMIF('Grundlage Swiss DRG KVG'!D:D,B38,'Grundlage Swiss DRG KVG'!G:G)&gt;0,SUMIF('Grundlage Swiss DRG KVG'!D:D,B38,'Grundlage Swiss DRG KVG'!G:G),)</f>
        <v>0</v>
      </c>
      <c r="G38" s="112">
        <f>IF(SUMIF('Grundlage Swiss DRG KVG'!D:D,B38,'Grundlage Swiss DRG KVG'!H:H)&gt;0,SUMIF('Grundlage Swiss DRG KVG'!D:D,B38,'Grundlage Swiss DRG KVG'!H:H),)</f>
        <v>0</v>
      </c>
      <c r="H38" s="112">
        <f t="shared" si="3"/>
        <v>2134333172.0661016</v>
      </c>
      <c r="I38" s="59">
        <f>IF(SUMIF('Grundlage Swiss DRG KVG'!D:D,B38,'Grundlage Swiss DRG KVG'!I:I)&gt;0,SUMIF('Grundlage Swiss DRG KVG'!D:D,B38,'Grundlage Swiss DRG KVG'!I:I),0)</f>
        <v>0</v>
      </c>
      <c r="J38" s="112">
        <f t="shared" si="4"/>
        <v>228844.57910000009</v>
      </c>
      <c r="K38" s="59">
        <f>IF(SUMIF('Grundlage Swiss DRG KVG'!D:D,B38,'Grundlage Swiss DRG KVG'!J:J)&gt;0,SUMIF('Grundlage Swiss DRG KVG'!D:D,B38,'Grundlage Swiss DRG KVG'!J:J),0)</f>
        <v>0</v>
      </c>
      <c r="L38" s="112">
        <f t="shared" si="5"/>
        <v>240351</v>
      </c>
      <c r="M38" s="130">
        <f>IF(SUMIF('Grundlage Swiss DRG ohne Anlage'!D:D,B38,'Grundlage Swiss DRG ohne Anlage'!J:J)&gt;0,SUMIF('Grundlage Swiss DRG ohne Anlage'!D:D,B38,'Grundlage Swiss DRG ohne Anlage'!J:J),"")</f>
        <v>9125.5775389187002</v>
      </c>
      <c r="N38" s="130" t="str">
        <f>IF(SUMIF('Grundlage Swiss DRG KVG'!D:D,B38,'Grundlage Swiss DRG KVG'!K:K)&gt;0,SUMIF('Grundlage Swiss DRG KVG'!D:D,B38,'Grundlage Swiss DRG KVG'!K:K),"")</f>
        <v/>
      </c>
      <c r="O38" s="130">
        <f>SUMIF('Auswertung Swiss DRG KVG'!A:A,A38,'Auswertung Swiss DRG KVG'!L:L)</f>
        <v>0</v>
      </c>
      <c r="P38" s="130" t="str">
        <f>IF(SUMIF('Grundlage Swiss DRG KVG'!D:D,B38,'Grundlage Swiss DRG KVG'!L:L)&gt;0,SUMIF('Grundlage Swiss DRG KVG'!D:D,B38,'Grundlage Swiss DRG KVG'!L:L),"")</f>
        <v/>
      </c>
      <c r="Q38" s="62">
        <f t="shared" si="0"/>
        <v>0</v>
      </c>
      <c r="R38" s="61" t="str">
        <f t="shared" si="1"/>
        <v>-</v>
      </c>
      <c r="S38" s="61" t="str">
        <f t="shared" si="2"/>
        <v>-</v>
      </c>
      <c r="T38" s="40"/>
      <c r="U38" s="40"/>
      <c r="V38" s="40"/>
    </row>
    <row r="39" spans="1:22" x14ac:dyDescent="0.2">
      <c r="A39" s="20" t="s">
        <v>133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 t="shared" si="3"/>
        <v>2297153934.0483418</v>
      </c>
      <c r="I39" s="59">
        <f>IF(SUMIF('Grundlage Swiss DRG KVG'!D:D,B39,'Grundlage Swiss DRG KVG'!I:I)&gt;0,SUMIF('Grundlage Swiss DRG KVG'!D:D,B39,'Grundlage Swiss DRG KVG'!I:I),0)</f>
        <v>15946.502</v>
      </c>
      <c r="J39" s="112">
        <f t="shared" si="4"/>
        <v>244791.0811000001</v>
      </c>
      <c r="K39" s="59">
        <f>IF(SUMIF('Grundlage Swiss DRG KVG'!D:D,B39,'Grundlage Swiss DRG KVG'!J:J)&gt;0,SUMIF('Grundlage Swiss DRG KVG'!D:D,B39,'Grundlage Swiss DRG KVG'!J:J),0)</f>
        <v>15406</v>
      </c>
      <c r="L39" s="112">
        <f t="shared" si="5"/>
        <v>255757</v>
      </c>
      <c r="M39" s="130">
        <f>IF(SUMIF('Grundlage Swiss DRG ohne Anlage'!D:D,B39,'Grundlage Swiss DRG ohne Anlage'!J:J)&gt;0,SUMIF('Grundlage Swiss DRG ohne Anlage'!D:D,B39,'Grundlage Swiss DRG ohne Anlage'!J:J),"")</f>
        <v>9366.4747946392999</v>
      </c>
      <c r="N39" s="130">
        <f>IF(SUMIF('Grundlage Swiss DRG KVG'!D:D,B39,'Grundlage Swiss DRG KVG'!K:K)&gt;0,SUMIF('Grundlage Swiss DRG KVG'!D:D,B39,'Grundlage Swiss DRG KVG'!K:K),"")</f>
        <v>10587.339448844001</v>
      </c>
      <c r="O39" s="130">
        <f>SUMIF('Auswertung Swiss DRG KVG'!A:A,A39,'Auswertung Swiss DRG KVG'!L:L)</f>
        <v>10210.437497969</v>
      </c>
      <c r="P39" s="130">
        <f>IF(SUMIF('Grundlage Swiss DRG KVG'!D:D,B39,'Grundlage Swiss DRG KVG'!L:L)&gt;0,SUMIF('Grundlage Swiss DRG KVG'!D:D,B39,'Grundlage Swiss DRG KVG'!L:L),"")</f>
        <v>10210.437497969</v>
      </c>
      <c r="Q39" s="62">
        <f t="shared" si="0"/>
        <v>15946.502</v>
      </c>
      <c r="R39" s="61">
        <f t="shared" si="1"/>
        <v>15946.502</v>
      </c>
      <c r="S39" s="61">
        <f t="shared" si="2"/>
        <v>15946.502</v>
      </c>
      <c r="T39" s="40"/>
      <c r="U39" s="40"/>
      <c r="V39" s="40"/>
    </row>
    <row r="40" spans="1:22" x14ac:dyDescent="0.2">
      <c r="A40" s="20" t="s">
        <v>217</v>
      </c>
      <c r="B40" s="21" t="s">
        <v>218</v>
      </c>
      <c r="C40" s="21" t="s">
        <v>70</v>
      </c>
      <c r="D40" s="21" t="s">
        <v>45</v>
      </c>
      <c r="E40" s="112">
        <f>IF(SUMIF('Grundlage Swiss DRG ohne Anlage'!D:D,B40,'Grundlage Swiss DRG ohne Anlage'!I:I)&gt;0,SUMIF('Grundlage Swiss DRG ohne Anlage'!D:D,B40,'Grundlage Swiss DRG ohne Anlage'!I:I),"")</f>
        <v>73165238.736589998</v>
      </c>
      <c r="F40" s="112">
        <f>IF(SUMIF('Grundlage Swiss DRG KVG'!D:D,B40,'Grundlage Swiss DRG KVG'!G:G)&gt;0,SUMIF('Grundlage Swiss DRG KVG'!D:D,B40,'Grundlage Swiss DRG KVG'!G:G),)</f>
        <v>115896432.96292999</v>
      </c>
      <c r="G40" s="112">
        <f>IF(SUMIF('Grundlage Swiss DRG KVG'!D:D,B40,'Grundlage Swiss DRG KVG'!H:H)&gt;0,SUMIF('Grundlage Swiss DRG KVG'!D:D,B40,'Grundlage Swiss DRG KVG'!H:H),)</f>
        <v>110740930.34842999</v>
      </c>
      <c r="H40" s="112">
        <f t="shared" si="3"/>
        <v>2407894864.3967719</v>
      </c>
      <c r="I40" s="59">
        <f>IF(SUMIF('Grundlage Swiss DRG KVG'!D:D,B40,'Grundlage Swiss DRG KVG'!I:I)&gt;0,SUMIF('Grundlage Swiss DRG KVG'!D:D,B40,'Grundlage Swiss DRG KVG'!I:I),0)</f>
        <v>10758.429599999999</v>
      </c>
      <c r="J40" s="112">
        <f t="shared" si="4"/>
        <v>255549.5107000001</v>
      </c>
      <c r="K40" s="59">
        <f>IF(SUMIF('Grundlage Swiss DRG KVG'!D:D,B40,'Grundlage Swiss DRG KVG'!J:J)&gt;0,SUMIF('Grundlage Swiss DRG KVG'!D:D,B40,'Grundlage Swiss DRG KVG'!J:J),0)</f>
        <v>11567</v>
      </c>
      <c r="L40" s="112">
        <f t="shared" si="5"/>
        <v>267324</v>
      </c>
      <c r="M40" s="130">
        <f>IF(SUMIF('Grundlage Swiss DRG ohne Anlage'!D:D,B40,'Grundlage Swiss DRG ohne Anlage'!J:J)&gt;0,SUMIF('Grundlage Swiss DRG ohne Anlage'!D:D,B40,'Grundlage Swiss DRG ohne Anlage'!J:J),"")</f>
        <v>9176.4072769606992</v>
      </c>
      <c r="N40" s="130">
        <f>IF(SUMIF('Grundlage Swiss DRG KVG'!D:D,B40,'Grundlage Swiss DRG KVG'!K:K)&gt;0,SUMIF('Grundlage Swiss DRG KVG'!D:D,B40,'Grundlage Swiss DRG KVG'!K:K),"")</f>
        <v>10772.616196970001</v>
      </c>
      <c r="O40" s="130">
        <f>SUMIF('Auswertung Swiss DRG KVG'!A:A,A40,'Auswertung Swiss DRG KVG'!L:L)</f>
        <v>10293.410327137</v>
      </c>
      <c r="P40" s="130">
        <f>IF(SUMIF('Grundlage Swiss DRG KVG'!D:D,B40,'Grundlage Swiss DRG KVG'!L:L)&gt;0,SUMIF('Grundlage Swiss DRG KVG'!D:D,B40,'Grundlage Swiss DRG KVG'!L:L),"")</f>
        <v>10293.410327137</v>
      </c>
      <c r="Q40" s="62">
        <f t="shared" si="0"/>
        <v>10758.429599999999</v>
      </c>
      <c r="R40" s="61">
        <f t="shared" si="1"/>
        <v>10758.429599999999</v>
      </c>
      <c r="S40" s="61">
        <f t="shared" si="2"/>
        <v>10758.429599999999</v>
      </c>
      <c r="T40" s="40"/>
      <c r="U40" s="40"/>
      <c r="V40" s="40"/>
    </row>
    <row r="41" spans="1:22" x14ac:dyDescent="0.2">
      <c r="A41" s="20" t="s">
        <v>119</v>
      </c>
      <c r="B41" s="21" t="s">
        <v>120</v>
      </c>
      <c r="C41" s="21" t="s">
        <v>66</v>
      </c>
      <c r="D41" s="21" t="s">
        <v>45</v>
      </c>
      <c r="E41" s="112">
        <f>IF(SUMIF('Grundlage Swiss DRG ohne Anlage'!D:D,B41,'Grundlage Swiss DRG ohne Anlage'!I:I)&gt;0,SUMIF('Grundlage Swiss DRG ohne Anlage'!D:D,B41,'Grundlage Swiss DRG ohne Anlage'!I:I),"")</f>
        <v>157802561.44187</v>
      </c>
      <c r="F41" s="112">
        <f>IF(SUMIF('Grundlage Swiss DRG KVG'!D:D,B41,'Grundlage Swiss DRG KVG'!G:G)&gt;0,SUMIF('Grundlage Swiss DRG KVG'!D:D,B41,'Grundlage Swiss DRG KVG'!G:G),)</f>
        <v>0</v>
      </c>
      <c r="G41" s="112">
        <f>IF(SUMIF('Grundlage Swiss DRG KVG'!D:D,B41,'Grundlage Swiss DRG KVG'!H:H)&gt;0,SUMIF('Grundlage Swiss DRG KVG'!D:D,B41,'Grundlage Swiss DRG KVG'!H:H),)</f>
        <v>0</v>
      </c>
      <c r="H41" s="112">
        <f t="shared" si="3"/>
        <v>2407894864.3967719</v>
      </c>
      <c r="I41" s="59">
        <f>IF(SUMIF('Grundlage Swiss DRG KVG'!D:D,B41,'Grundlage Swiss DRG KVG'!I:I)&gt;0,SUMIF('Grundlage Swiss DRG KVG'!D:D,B41,'Grundlage Swiss DRG KVG'!I:I),0)</f>
        <v>0</v>
      </c>
      <c r="J41" s="112">
        <f t="shared" si="4"/>
        <v>255549.5107000001</v>
      </c>
      <c r="K41" s="59">
        <f>IF(SUMIF('Grundlage Swiss DRG KVG'!D:D,B41,'Grundlage Swiss DRG KVG'!J:J)&gt;0,SUMIF('Grundlage Swiss DRG KVG'!D:D,B41,'Grundlage Swiss DRG KVG'!J:J),0)</f>
        <v>0</v>
      </c>
      <c r="L41" s="112">
        <f t="shared" si="5"/>
        <v>267324</v>
      </c>
      <c r="M41" s="130">
        <f>IF(SUMIF('Grundlage Swiss DRG ohne Anlage'!D:D,B41,'Grundlage Swiss DRG ohne Anlage'!J:J)&gt;0,SUMIF('Grundlage Swiss DRG ohne Anlage'!D:D,B41,'Grundlage Swiss DRG ohne Anlage'!J:J),"")</f>
        <v>9633.9736408181998</v>
      </c>
      <c r="N41" s="130" t="str">
        <f>IF(SUMIF('Grundlage Swiss DRG KVG'!D:D,B41,'Grundlage Swiss DRG KVG'!K:K)&gt;0,SUMIF('Grundlage Swiss DRG KVG'!D:D,B41,'Grundlage Swiss DRG KVG'!K:K),"")</f>
        <v/>
      </c>
      <c r="O41" s="130">
        <f>SUMIF('Auswertung Swiss DRG KVG'!A:A,A41,'Auswertung Swiss DRG KVG'!L:L)</f>
        <v>0</v>
      </c>
      <c r="P41" s="130" t="str">
        <f>IF(SUMIF('Grundlage Swiss DRG KVG'!D:D,B41,'Grundlage Swiss DRG KVG'!L:L)&gt;0,SUMIF('Grundlage Swiss DRG KVG'!D:D,B41,'Grundlage Swiss DRG KVG'!L:L),"")</f>
        <v/>
      </c>
      <c r="Q41" s="62">
        <f t="shared" si="0"/>
        <v>0</v>
      </c>
      <c r="R41" s="61" t="str">
        <f t="shared" si="1"/>
        <v>-</v>
      </c>
      <c r="S41" s="61" t="str">
        <f t="shared" si="2"/>
        <v>-</v>
      </c>
      <c r="T41" s="40"/>
      <c r="U41" s="40"/>
      <c r="V41" s="40"/>
    </row>
    <row r="42" spans="1:22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Swiss DRG ohne Anlage'!D:D,B42,'Grundlage Swiss DRG ohne Anlage'!I:I)&gt;0,SUMIF('Grundlage Swiss DRG ohne Anlage'!D:D,B42,'Grundlage Swiss DRG ohne Anlage'!I:I),"")</f>
        <v>102751767.56189001</v>
      </c>
      <c r="F42" s="112">
        <f>IF(SUMIF('Grundlage Swiss DRG KVG'!D:D,B42,'Grundlage Swiss DRG KVG'!G:G)&gt;0,SUMIF('Grundlage Swiss DRG KVG'!D:D,B42,'Grundlage Swiss DRG KVG'!G:G),)</f>
        <v>83490615.354053006</v>
      </c>
      <c r="G42" s="112">
        <f>IF(SUMIF('Grundlage Swiss DRG KVG'!D:D,B42,'Grundlage Swiss DRG KVG'!H:H)&gt;0,SUMIF('Grundlage Swiss DRG KVG'!D:D,B42,'Grundlage Swiss DRG KVG'!H:H),)</f>
        <v>82637417.191015005</v>
      </c>
      <c r="H42" s="112">
        <f t="shared" si="3"/>
        <v>2490532281.5877867</v>
      </c>
      <c r="I42" s="59">
        <f>IF(SUMIF('Grundlage Swiss DRG KVG'!D:D,B42,'Grundlage Swiss DRG KVG'!I:I)&gt;0,SUMIF('Grundlage Swiss DRG KVG'!D:D,B42,'Grundlage Swiss DRG KVG'!I:I),0)</f>
        <v>8629.4</v>
      </c>
      <c r="J42" s="112">
        <f t="shared" si="4"/>
        <v>264178.91070000012</v>
      </c>
      <c r="K42" s="59">
        <f>IF(SUMIF('Grundlage Swiss DRG KVG'!D:D,B42,'Grundlage Swiss DRG KVG'!J:J)&gt;0,SUMIF('Grundlage Swiss DRG KVG'!D:D,B42,'Grundlage Swiss DRG KVG'!J:J),0)</f>
        <v>9816</v>
      </c>
      <c r="L42" s="112">
        <f t="shared" si="5"/>
        <v>277140</v>
      </c>
      <c r="M42" s="130">
        <f>IF(SUMIF('Grundlage Swiss DRG ohne Anlage'!D:D,B42,'Grundlage Swiss DRG ohne Anlage'!J:J)&gt;0,SUMIF('Grundlage Swiss DRG ohne Anlage'!D:D,B42,'Grundlage Swiss DRG ohne Anlage'!J:J),"")</f>
        <v>9550.8146990047007</v>
      </c>
      <c r="N42" s="130">
        <f>IF(SUMIF('Grundlage Swiss DRG KVG'!D:D,B42,'Grundlage Swiss DRG KVG'!K:K)&gt;0,SUMIF('Grundlage Swiss DRG KVG'!D:D,B42,'Grundlage Swiss DRG KVG'!K:K),"")</f>
        <v>9675.1356240356999</v>
      </c>
      <c r="O42" s="130">
        <f>SUMIF('Auswertung Swiss DRG KVG'!A:A,A42,'Auswertung Swiss DRG KVG'!L:L)</f>
        <v>9576.2645364701002</v>
      </c>
      <c r="P42" s="130">
        <f>IF(SUMIF('Grundlage Swiss DRG KVG'!D:D,B42,'Grundlage Swiss DRG KVG'!L:L)&gt;0,SUMIF('Grundlage Swiss DRG KVG'!D:D,B42,'Grundlage Swiss DRG KVG'!L:L),"")</f>
        <v>9576.2645364701002</v>
      </c>
      <c r="Q42" s="62">
        <f t="shared" si="0"/>
        <v>8629.4</v>
      </c>
      <c r="R42" s="61">
        <f t="shared" si="1"/>
        <v>8629.4</v>
      </c>
      <c r="S42" s="61">
        <f t="shared" si="2"/>
        <v>8629.4</v>
      </c>
      <c r="T42" s="40"/>
      <c r="U42" s="40"/>
      <c r="V42" s="40"/>
    </row>
    <row r="43" spans="1:22" x14ac:dyDescent="0.2">
      <c r="A43" s="20" t="s">
        <v>271</v>
      </c>
      <c r="B43" s="21" t="s">
        <v>272</v>
      </c>
      <c r="C43" s="21" t="s">
        <v>273</v>
      </c>
      <c r="D43" s="21" t="s">
        <v>27</v>
      </c>
      <c r="E43" s="112">
        <f>IF(SUMIF('Grundlage Swiss DRG ohne Anlage'!D:D,B43,'Grundlage Swiss DRG ohne Anlage'!I:I)&gt;0,SUMIF('Grundlage Swiss DRG ohne Anlage'!D:D,B43,'Grundlage Swiss DRG ohne Anlage'!I:I),"")</f>
        <v>55702026.375616997</v>
      </c>
      <c r="F43" s="112">
        <f>IF(SUMIF('Grundlage Swiss DRG KVG'!D:D,B43,'Grundlage Swiss DRG KVG'!G:G)&gt;0,SUMIF('Grundlage Swiss DRG KVG'!D:D,B43,'Grundlage Swiss DRG KVG'!G:G),)</f>
        <v>33195538.503851</v>
      </c>
      <c r="G43" s="112">
        <f>IF(SUMIF('Grundlage Swiss DRG KVG'!D:D,B43,'Grundlage Swiss DRG KVG'!H:H)&gt;0,SUMIF('Grundlage Swiss DRG KVG'!D:D,B43,'Grundlage Swiss DRG KVG'!H:H),)</f>
        <v>33195538.503851</v>
      </c>
      <c r="H43" s="112">
        <f t="shared" si="3"/>
        <v>2523727820.0916376</v>
      </c>
      <c r="I43" s="59">
        <f>IF(SUMIF('Grundlage Swiss DRG KVG'!D:D,B43,'Grundlage Swiss DRG KVG'!I:I)&gt;0,SUMIF('Grundlage Swiss DRG KVG'!D:D,B43,'Grundlage Swiss DRG KVG'!I:I),0)</f>
        <v>3139.0895</v>
      </c>
      <c r="J43" s="112">
        <f t="shared" si="4"/>
        <v>267318.00020000013</v>
      </c>
      <c r="K43" s="59">
        <f>IF(SUMIF('Grundlage Swiss DRG KVG'!D:D,B43,'Grundlage Swiss DRG KVG'!J:J)&gt;0,SUMIF('Grundlage Swiss DRG KVG'!D:D,B43,'Grundlage Swiss DRG KVG'!J:J),0)</f>
        <v>4583</v>
      </c>
      <c r="L43" s="112">
        <f t="shared" si="5"/>
        <v>281723</v>
      </c>
      <c r="M43" s="130">
        <f>IF(SUMIF('Grundlage Swiss DRG ohne Anlage'!D:D,B43,'Grundlage Swiss DRG ohne Anlage'!J:J)&gt;0,SUMIF('Grundlage Swiss DRG ohne Anlage'!D:D,B43,'Grundlage Swiss DRG ohne Anlage'!J:J),"")</f>
        <v>9512.8931005609993</v>
      </c>
      <c r="N43" s="130">
        <f>IF(SUMIF('Grundlage Swiss DRG KVG'!D:D,B43,'Grundlage Swiss DRG KVG'!K:K)&gt;0,SUMIF('Grundlage Swiss DRG KVG'!D:D,B43,'Grundlage Swiss DRG KVG'!K:K),"")</f>
        <v>10574.893931457</v>
      </c>
      <c r="O43" s="130">
        <f>SUMIF('Auswertung Swiss DRG KVG'!A:A,A43,'Auswertung Swiss DRG KVG'!L:L)</f>
        <v>10574.893931457</v>
      </c>
      <c r="P43" s="130">
        <f>IF(SUMIF('Grundlage Swiss DRG KVG'!D:D,B43,'Grundlage Swiss DRG KVG'!L:L)&gt;0,SUMIF('Grundlage Swiss DRG KVG'!D:D,B43,'Grundlage Swiss DRG KVG'!L:L),"")</f>
        <v>10574.893931457</v>
      </c>
      <c r="Q43" s="62">
        <f t="shared" ref="Q43:Q74" si="6">I43</f>
        <v>3139.0895</v>
      </c>
      <c r="R43" s="61">
        <f t="shared" ref="R43:R74" si="7">IF(F43&gt;0,I43,"-")</f>
        <v>3139.0895</v>
      </c>
      <c r="S43" s="61">
        <f t="shared" ref="S43:S74" si="8">IF(G43&gt;0,I43,"-")</f>
        <v>3139.0895</v>
      </c>
      <c r="T43" s="40"/>
      <c r="U43" s="40"/>
      <c r="V43" s="40"/>
    </row>
    <row r="44" spans="1:22" x14ac:dyDescent="0.2">
      <c r="A44" s="20" t="s">
        <v>262</v>
      </c>
      <c r="B44" s="21" t="s">
        <v>263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10479085.803515</v>
      </c>
      <c r="F44" s="112">
        <f>IF(SUMIF('Grundlage Swiss DRG KVG'!D:D,B44,'Grundlage Swiss DRG KVG'!G:G)&gt;0,SUMIF('Grundlage Swiss DRG KVG'!D:D,B44,'Grundlage Swiss DRG KVG'!G:G),)</f>
        <v>0</v>
      </c>
      <c r="G44" s="112">
        <f>IF(SUMIF('Grundlage Swiss DRG KVG'!D:D,B44,'Grundlage Swiss DRG KVG'!H:H)&gt;0,SUMIF('Grundlage Swiss DRG KVG'!D:D,B44,'Grundlage Swiss DRG KVG'!H:H),)</f>
        <v>0</v>
      </c>
      <c r="H44" s="112">
        <f t="shared" si="3"/>
        <v>2523727820.0916376</v>
      </c>
      <c r="I44" s="59">
        <f>IF(SUMIF('Grundlage Swiss DRG KVG'!D:D,B44,'Grundlage Swiss DRG KVG'!I:I)&gt;0,SUMIF('Grundlage Swiss DRG KVG'!D:D,B44,'Grundlage Swiss DRG KVG'!I:I),0)</f>
        <v>0</v>
      </c>
      <c r="J44" s="112">
        <f t="shared" si="4"/>
        <v>267318.00020000013</v>
      </c>
      <c r="K44" s="59">
        <f>IF(SUMIF('Grundlage Swiss DRG KVG'!D:D,B44,'Grundlage Swiss DRG KVG'!J:J)&gt;0,SUMIF('Grundlage Swiss DRG KVG'!D:D,B44,'Grundlage Swiss DRG KVG'!J:J),0)</f>
        <v>0</v>
      </c>
      <c r="L44" s="112">
        <f t="shared" si="5"/>
        <v>281723</v>
      </c>
      <c r="M44" s="130">
        <f>IF(SUMIF('Grundlage Swiss DRG ohne Anlage'!D:D,B44,'Grundlage Swiss DRG ohne Anlage'!J:J)&gt;0,SUMIF('Grundlage Swiss DRG ohne Anlage'!D:D,B44,'Grundlage Swiss DRG ohne Anlage'!J:J),"")</f>
        <v>9198.3127378910995</v>
      </c>
      <c r="N44" s="130" t="str">
        <f>IF(SUMIF('Grundlage Swiss DRG KVG'!D:D,B44,'Grundlage Swiss DRG KVG'!K:K)&gt;0,SUMIF('Grundlage Swiss DRG KVG'!D:D,B44,'Grundlage Swiss DRG KVG'!K:K),"")</f>
        <v/>
      </c>
      <c r="O44" s="130">
        <f>SUMIF('Auswertung Swiss DRG KVG'!A:A,A44,'Auswertung Swiss DRG KVG'!L:L)</f>
        <v>0</v>
      </c>
      <c r="P44" s="130" t="str">
        <f>IF(SUMIF('Grundlage Swiss DRG KVG'!D:D,B44,'Grundlage Swiss DRG KVG'!L:L)&gt;0,SUMIF('Grundlage Swiss DRG KVG'!D:D,B44,'Grundlage Swiss DRG KVG'!L:L),"")</f>
        <v/>
      </c>
      <c r="Q44" s="62">
        <f t="shared" si="6"/>
        <v>0</v>
      </c>
      <c r="R44" s="61" t="str">
        <f t="shared" si="7"/>
        <v>-</v>
      </c>
      <c r="S44" s="61" t="str">
        <f t="shared" si="8"/>
        <v>-</v>
      </c>
      <c r="T44" s="40"/>
      <c r="U44" s="40"/>
      <c r="V44" s="40"/>
    </row>
    <row r="45" spans="1:22" x14ac:dyDescent="0.2">
      <c r="A45" s="20" t="s">
        <v>64</v>
      </c>
      <c r="B45" s="21" t="s">
        <v>65</v>
      </c>
      <c r="C45" s="21" t="s">
        <v>66</v>
      </c>
      <c r="D45" s="21" t="s">
        <v>27</v>
      </c>
      <c r="E45" s="112">
        <f>IF(SUMIF('Grundlage Swiss DRG ohne Anlage'!D:D,B45,'Grundlage Swiss DRG ohne Anlage'!I:I)&gt;0,SUMIF('Grundlage Swiss DRG ohne Anlage'!D:D,B45,'Grundlage Swiss DRG ohne Anlage'!I:I),"")</f>
        <v>49056677.477105998</v>
      </c>
      <c r="F45" s="112">
        <f>IF(SUMIF('Grundlage Swiss DRG KVG'!D:D,B45,'Grundlage Swiss DRG KVG'!G:G)&gt;0,SUMIF('Grundlage Swiss DRG KVG'!D:D,B45,'Grundlage Swiss DRG KVG'!G:G),)</f>
        <v>7654713.2001208002</v>
      </c>
      <c r="G45" s="112">
        <f>IF(SUMIF('Grundlage Swiss DRG KVG'!D:D,B45,'Grundlage Swiss DRG KVG'!H:H)&gt;0,SUMIF('Grundlage Swiss DRG KVG'!D:D,B45,'Grundlage Swiss DRG KVG'!H:H),)</f>
        <v>7530869.0308502</v>
      </c>
      <c r="H45" s="112">
        <f t="shared" si="3"/>
        <v>2531258689.122488</v>
      </c>
      <c r="I45" s="59">
        <f>IF(SUMIF('Grundlage Swiss DRG KVG'!D:D,B45,'Grundlage Swiss DRG KVG'!I:I)&gt;0,SUMIF('Grundlage Swiss DRG KVG'!D:D,B45,'Grundlage Swiss DRG KVG'!I:I),0)</f>
        <v>497.17860000000002</v>
      </c>
      <c r="J45" s="112">
        <f t="shared" si="4"/>
        <v>267815.17880000011</v>
      </c>
      <c r="K45" s="59">
        <f>IF(SUMIF('Grundlage Swiss DRG KVG'!D:D,B45,'Grundlage Swiss DRG KVG'!J:J)&gt;0,SUMIF('Grundlage Swiss DRG KVG'!D:D,B45,'Grundlage Swiss DRG KVG'!J:J),0)</f>
        <v>139</v>
      </c>
      <c r="L45" s="112">
        <f t="shared" si="5"/>
        <v>281862</v>
      </c>
      <c r="M45" s="130">
        <f>IF(SUMIF('Grundlage Swiss DRG ohne Anlage'!D:D,B45,'Grundlage Swiss DRG ohne Anlage'!J:J)&gt;0,SUMIF('Grundlage Swiss DRG ohne Anlage'!D:D,B45,'Grundlage Swiss DRG ohne Anlage'!J:J),"")</f>
        <v>9491.8864370575993</v>
      </c>
      <c r="N45" s="130">
        <f>IF(SUMIF('Grundlage Swiss DRG KVG'!D:D,B45,'Grundlage Swiss DRG KVG'!K:K)&gt;0,SUMIF('Grundlage Swiss DRG KVG'!D:D,B45,'Grundlage Swiss DRG KVG'!K:K),"")</f>
        <v>15396.304668224</v>
      </c>
      <c r="O45" s="130">
        <f>SUMIF('Auswertung Swiss DRG KVG'!A:A,A45,'Auswertung Swiss DRG KVG'!L:L)</f>
        <v>15147.210742478001</v>
      </c>
      <c r="P45" s="130">
        <f>IF(SUMIF('Grundlage Swiss DRG KVG'!D:D,B45,'Grundlage Swiss DRG KVG'!L:L)&gt;0,SUMIF('Grundlage Swiss DRG KVG'!D:D,B45,'Grundlage Swiss DRG KVG'!L:L),"")</f>
        <v>15147.210742478001</v>
      </c>
      <c r="Q45" s="62">
        <f t="shared" si="6"/>
        <v>497.17860000000002</v>
      </c>
      <c r="R45" s="61">
        <f t="shared" si="7"/>
        <v>497.17860000000002</v>
      </c>
      <c r="S45" s="61">
        <f t="shared" si="8"/>
        <v>497.17860000000002</v>
      </c>
      <c r="T45" s="40"/>
      <c r="U45" s="40"/>
      <c r="V45" s="40"/>
    </row>
    <row r="46" spans="1:22" x14ac:dyDescent="0.2">
      <c r="A46" s="20" t="s">
        <v>150</v>
      </c>
      <c r="B46" s="21" t="s">
        <v>151</v>
      </c>
      <c r="C46" s="21" t="s">
        <v>152</v>
      </c>
      <c r="D46" s="21" t="s">
        <v>27</v>
      </c>
      <c r="E46" s="112">
        <f>IF(SUMIF('Grundlage Swiss DRG ohne Anlage'!D:D,B46,'Grundlage Swiss DRG ohne Anlage'!I:I)&gt;0,SUMIF('Grundlage Swiss DRG ohne Anlage'!D:D,B46,'Grundlage Swiss DRG ohne Anlage'!I:I),"")</f>
        <v>72424320.126663998</v>
      </c>
      <c r="F46" s="112">
        <f>IF(SUMIF('Grundlage Swiss DRG KVG'!D:D,B46,'Grundlage Swiss DRG KVG'!G:G)&gt;0,SUMIF('Grundlage Swiss DRG KVG'!D:D,B46,'Grundlage Swiss DRG KVG'!G:G),)</f>
        <v>80050621.664064005</v>
      </c>
      <c r="G46" s="112">
        <f>F46</f>
        <v>80050621.664064005</v>
      </c>
      <c r="H46" s="112">
        <f t="shared" si="3"/>
        <v>2611309310.786552</v>
      </c>
      <c r="I46" s="59">
        <f>IF(SUMIF('Grundlage Swiss DRG KVG'!D:D,B46,'Grundlage Swiss DRG KVG'!I:I)&gt;0,SUMIF('Grundlage Swiss DRG KVG'!D:D,B46,'Grundlage Swiss DRG KVG'!I:I),0)</f>
        <v>7743.8275000000003</v>
      </c>
      <c r="J46" s="112">
        <f t="shared" si="4"/>
        <v>275559.00630000012</v>
      </c>
      <c r="K46" s="59">
        <f>IF(SUMIF('Grundlage Swiss DRG KVG'!D:D,B46,'Grundlage Swiss DRG KVG'!J:J)&gt;0,SUMIF('Grundlage Swiss DRG KVG'!D:D,B46,'Grundlage Swiss DRG KVG'!J:J),0)</f>
        <v>8430</v>
      </c>
      <c r="L46" s="112">
        <f t="shared" si="5"/>
        <v>290292</v>
      </c>
      <c r="M46" s="130">
        <f>IF(SUMIF('Grundlage Swiss DRG ohne Anlage'!D:D,B46,'Grundlage Swiss DRG ohne Anlage'!J:J)&gt;0,SUMIF('Grundlage Swiss DRG ohne Anlage'!D:D,B46,'Grundlage Swiss DRG ohne Anlage'!J:J),"")</f>
        <v>9352.5223962781001</v>
      </c>
      <c r="N46" s="130">
        <f>IF(SUMIF('Grundlage Swiss DRG KVG'!D:D,B46,'Grundlage Swiss DRG KVG'!K:K)&gt;0,SUMIF('Grundlage Swiss DRG KVG'!D:D,B46,'Grundlage Swiss DRG KVG'!K:K),"")</f>
        <v>10337.345668413</v>
      </c>
      <c r="O46" s="130"/>
      <c r="P46" s="130">
        <f>N46</f>
        <v>10337.345668413</v>
      </c>
      <c r="Q46" s="62">
        <f t="shared" si="6"/>
        <v>7743.8275000000003</v>
      </c>
      <c r="R46" s="61">
        <f t="shared" si="7"/>
        <v>7743.8275000000003</v>
      </c>
      <c r="S46" s="61">
        <f t="shared" si="8"/>
        <v>7743.8275000000003</v>
      </c>
      <c r="T46" s="40"/>
      <c r="U46" s="40"/>
      <c r="V46" s="40"/>
    </row>
    <row r="47" spans="1:22" x14ac:dyDescent="0.2">
      <c r="A47" s="20" t="s">
        <v>139</v>
      </c>
      <c r="B47" s="21" t="s">
        <v>140</v>
      </c>
      <c r="C47" s="21" t="s">
        <v>141</v>
      </c>
      <c r="D47" s="21" t="s">
        <v>17</v>
      </c>
      <c r="E47" s="112">
        <f>IF(SUMIF('Grundlage Swiss DRG ohne Anlage'!D:D,B47,'Grundlage Swiss DRG ohne Anlage'!I:I)&gt;0,SUMIF('Grundlage Swiss DRG ohne Anlage'!D:D,B47,'Grundlage Swiss DRG ohne Anlage'!I:I),"")</f>
        <v>35207382.592483997</v>
      </c>
      <c r="F47" s="112">
        <f>IF(SUMIF('Grundlage Swiss DRG KVG'!D:D,B47,'Grundlage Swiss DRG KVG'!G:G)&gt;0,SUMIF('Grundlage Swiss DRG KVG'!D:D,B47,'Grundlage Swiss DRG KVG'!G:G),)</f>
        <v>0</v>
      </c>
      <c r="G47" s="112">
        <f>IF(SUMIF('Grundlage Swiss DRG KVG'!D:D,B47,'Grundlage Swiss DRG KVG'!H:H)&gt;0,SUMIF('Grundlage Swiss DRG KVG'!D:D,B47,'Grundlage Swiss DRG KVG'!H:H),)</f>
        <v>0</v>
      </c>
      <c r="H47" s="112">
        <f t="shared" si="3"/>
        <v>2611309310.786552</v>
      </c>
      <c r="I47" s="59">
        <f>IF(SUMIF('Grundlage Swiss DRG KVG'!D:D,B47,'Grundlage Swiss DRG KVG'!I:I)&gt;0,SUMIF('Grundlage Swiss DRG KVG'!D:D,B47,'Grundlage Swiss DRG KVG'!I:I),0)</f>
        <v>0</v>
      </c>
      <c r="J47" s="112">
        <f t="shared" si="4"/>
        <v>275559.00630000012</v>
      </c>
      <c r="K47" s="59">
        <f>IF(SUMIF('Grundlage Swiss DRG KVG'!D:D,B47,'Grundlage Swiss DRG KVG'!J:J)&gt;0,SUMIF('Grundlage Swiss DRG KVG'!D:D,B47,'Grundlage Swiss DRG KVG'!J:J),0)</f>
        <v>0</v>
      </c>
      <c r="L47" s="112">
        <f t="shared" si="5"/>
        <v>290292</v>
      </c>
      <c r="M47" s="130">
        <f>IF(SUMIF('Grundlage Swiss DRG ohne Anlage'!D:D,B47,'Grundlage Swiss DRG ohne Anlage'!J:J)&gt;0,SUMIF('Grundlage Swiss DRG ohne Anlage'!D:D,B47,'Grundlage Swiss DRG ohne Anlage'!J:J),"")</f>
        <v>9353.8718802302992</v>
      </c>
      <c r="N47" s="130" t="str">
        <f>IF(SUMIF('Grundlage Swiss DRG KVG'!D:D,B47,'Grundlage Swiss DRG KVG'!K:K)&gt;0,SUMIF('Grundlage Swiss DRG KVG'!D:D,B47,'Grundlage Swiss DRG KVG'!K:K),"")</f>
        <v/>
      </c>
      <c r="O47" s="130">
        <f>SUMIF('Auswertung Swiss DRG KVG'!A:A,A47,'Auswertung Swiss DRG KVG'!L:L)</f>
        <v>0</v>
      </c>
      <c r="P47" s="130" t="str">
        <f>IF(SUMIF('Grundlage Swiss DRG KVG'!D:D,B47,'Grundlage Swiss DRG KVG'!L:L)&gt;0,SUMIF('Grundlage Swiss DRG KVG'!D:D,B47,'Grundlage Swiss DRG KVG'!L:L),"")</f>
        <v/>
      </c>
      <c r="Q47" s="62">
        <f t="shared" si="6"/>
        <v>0</v>
      </c>
      <c r="R47" s="61" t="str">
        <f t="shared" si="7"/>
        <v>-</v>
      </c>
      <c r="S47" s="61" t="str">
        <f t="shared" si="8"/>
        <v>-</v>
      </c>
      <c r="T47" s="40"/>
      <c r="U47" s="40"/>
      <c r="V47" s="40"/>
    </row>
    <row r="48" spans="1:22" x14ac:dyDescent="0.2">
      <c r="A48" s="20" t="s">
        <v>332</v>
      </c>
      <c r="B48" s="21" t="s">
        <v>332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2894008.3286227998</v>
      </c>
      <c r="F48" s="112">
        <f>IF(SUMIF('Grundlage Swiss DRG KVG'!D:D,B48,'Grundlage Swiss DRG KVG'!G:G)&gt;0,SUMIF('Grundlage Swiss DRG KVG'!D:D,B48,'Grundlage Swiss DRG KVG'!G:G),)</f>
        <v>3240655.3286227998</v>
      </c>
      <c r="G48" s="112">
        <f>IF(SUMIF('Grundlage Swiss DRG KVG'!D:D,B48,'Grundlage Swiss DRG KVG'!H:H)&gt;0,SUMIF('Grundlage Swiss DRG KVG'!D:D,B48,'Grundlage Swiss DRG KVG'!H:H),)</f>
        <v>3217509.3286227998</v>
      </c>
      <c r="H48" s="112">
        <f t="shared" si="3"/>
        <v>2614526820.1151748</v>
      </c>
      <c r="I48" s="59">
        <f>IF(SUMIF('Grundlage Swiss DRG KVG'!D:D,B48,'Grundlage Swiss DRG KVG'!I:I)&gt;0,SUMIF('Grundlage Swiss DRG KVG'!D:D,B48,'Grundlage Swiss DRG KVG'!I:I),0)</f>
        <v>308.71699999999998</v>
      </c>
      <c r="J48" s="112">
        <f t="shared" si="4"/>
        <v>275867.72330000013</v>
      </c>
      <c r="K48" s="59">
        <f>IF(SUMIF('Grundlage Swiss DRG KVG'!D:D,B48,'Grundlage Swiss DRG KVG'!J:J)&gt;0,SUMIF('Grundlage Swiss DRG KVG'!D:D,B48,'Grundlage Swiss DRG KVG'!J:J),0)</f>
        <v>464</v>
      </c>
      <c r="L48" s="112">
        <f t="shared" si="5"/>
        <v>290756</v>
      </c>
      <c r="M48" s="130">
        <f>IF(SUMIF('Grundlage Swiss DRG ohne Anlage'!D:D,B48,'Grundlage Swiss DRG ohne Anlage'!J:J)&gt;0,SUMIF('Grundlage Swiss DRG ohne Anlage'!D:D,B48,'Grundlage Swiss DRG ohne Anlage'!J:J),"")</f>
        <v>9374.3082778816006</v>
      </c>
      <c r="N48" s="130">
        <f>IF(SUMIF('Grundlage Swiss DRG KVG'!D:D,B48,'Grundlage Swiss DRG KVG'!K:K)&gt;0,SUMIF('Grundlage Swiss DRG KVG'!D:D,B48,'Grundlage Swiss DRG KVG'!K:K),"")</f>
        <v>10497.171612262</v>
      </c>
      <c r="O48" s="130">
        <f>SUMIF('Auswertung Swiss DRG KVG'!A:A,A48,'Auswertung Swiss DRG KVG'!L:L)</f>
        <v>10422.196797140001</v>
      </c>
      <c r="P48" s="130">
        <f>IF(SUMIF('Grundlage Swiss DRG KVG'!D:D,B48,'Grundlage Swiss DRG KVG'!L:L)&gt;0,SUMIF('Grundlage Swiss DRG KVG'!D:D,B48,'Grundlage Swiss DRG KVG'!L:L),"")</f>
        <v>10422.196797140001</v>
      </c>
      <c r="Q48" s="62">
        <f t="shared" si="6"/>
        <v>308.71699999999998</v>
      </c>
      <c r="R48" s="61">
        <f t="shared" si="7"/>
        <v>308.71699999999998</v>
      </c>
      <c r="S48" s="61">
        <f t="shared" si="8"/>
        <v>308.71699999999998</v>
      </c>
      <c r="T48" s="40"/>
      <c r="U48" s="40"/>
      <c r="V48" s="40"/>
    </row>
    <row r="49" spans="1:22" x14ac:dyDescent="0.2">
      <c r="A49" s="20" t="s">
        <v>76</v>
      </c>
      <c r="B49" s="21" t="s">
        <v>77</v>
      </c>
      <c r="C49" s="21" t="s">
        <v>70</v>
      </c>
      <c r="D49" s="21" t="s">
        <v>45</v>
      </c>
      <c r="E49" s="112">
        <f>IF(SUMIF('Grundlage Swiss DRG ohne Anlage'!D:D,B49,'Grundlage Swiss DRG ohne Anlage'!I:I)&gt;0,SUMIF('Grundlage Swiss DRG ohne Anlage'!D:D,B49,'Grundlage Swiss DRG ohne Anlage'!I:I),"")</f>
        <v>221743746.97613999</v>
      </c>
      <c r="F49" s="112">
        <f>IF(SUMIF('Grundlage Swiss DRG KVG'!D:D,B49,'Grundlage Swiss DRG KVG'!G:G)&gt;0,SUMIF('Grundlage Swiss DRG KVG'!D:D,B49,'Grundlage Swiss DRG KVG'!G:G),)</f>
        <v>45645422.707497999</v>
      </c>
      <c r="G49" s="112">
        <f>IF(SUMIF('Grundlage Swiss DRG KVG'!D:D,B49,'Grundlage Swiss DRG KVG'!H:H)&gt;0,SUMIF('Grundlage Swiss DRG KVG'!D:D,B49,'Grundlage Swiss DRG KVG'!H:H),)</f>
        <v>42313618.939599</v>
      </c>
      <c r="H49" s="112">
        <f t="shared" si="3"/>
        <v>2656840439.0547738</v>
      </c>
      <c r="I49" s="59">
        <f>IF(SUMIF('Grundlage Swiss DRG KVG'!D:D,B49,'Grundlage Swiss DRG KVG'!I:I)&gt;0,SUMIF('Grundlage Swiss DRG KVG'!D:D,B49,'Grundlage Swiss DRG KVG'!I:I),0)</f>
        <v>4362.7439999999997</v>
      </c>
      <c r="J49" s="112">
        <f t="shared" si="4"/>
        <v>280230.46730000013</v>
      </c>
      <c r="K49" s="59">
        <f>IF(SUMIF('Grundlage Swiss DRG KVG'!D:D,B49,'Grundlage Swiss DRG KVG'!J:J)&gt;0,SUMIF('Grundlage Swiss DRG KVG'!D:D,B49,'Grundlage Swiss DRG KVG'!J:J),0)</f>
        <v>4731</v>
      </c>
      <c r="L49" s="112">
        <f t="shared" si="5"/>
        <v>295487</v>
      </c>
      <c r="M49" s="130">
        <f>IF(SUMIF('Grundlage Swiss DRG ohne Anlage'!D:D,B49,'Grundlage Swiss DRG ohne Anlage'!J:J)&gt;0,SUMIF('Grundlage Swiss DRG ohne Anlage'!D:D,B49,'Grundlage Swiss DRG ohne Anlage'!J:J),"")</f>
        <v>9507.9215751710999</v>
      </c>
      <c r="N49" s="130">
        <f>IF(SUMIF('Grundlage Swiss DRG KVG'!D:D,B49,'Grundlage Swiss DRG KVG'!K:K)&gt;0,SUMIF('Grundlage Swiss DRG KVG'!D:D,B49,'Grundlage Swiss DRG KVG'!K:K),"")</f>
        <v>10462.548961731</v>
      </c>
      <c r="O49" s="130">
        <f>SUMIF('Auswertung Swiss DRG KVG'!A:A,A49,'Auswertung Swiss DRG KVG'!L:L)</f>
        <v>9698.8544227209004</v>
      </c>
      <c r="P49" s="130">
        <f>IF(SUMIF('Grundlage Swiss DRG KVG'!D:D,B49,'Grundlage Swiss DRG KVG'!L:L)&gt;0,SUMIF('Grundlage Swiss DRG KVG'!D:D,B49,'Grundlage Swiss DRG KVG'!L:L),"")</f>
        <v>9698.8544227209004</v>
      </c>
      <c r="Q49" s="62">
        <f t="shared" si="6"/>
        <v>4362.7439999999997</v>
      </c>
      <c r="R49" s="61">
        <f t="shared" si="7"/>
        <v>4362.7439999999997</v>
      </c>
      <c r="S49" s="61">
        <f t="shared" si="8"/>
        <v>4362.7439999999997</v>
      </c>
      <c r="T49" s="40"/>
      <c r="U49" s="40"/>
      <c r="V49" s="40"/>
    </row>
    <row r="50" spans="1:22" x14ac:dyDescent="0.2">
      <c r="A50" s="20" t="s">
        <v>259</v>
      </c>
      <c r="B50" s="21" t="s">
        <v>260</v>
      </c>
      <c r="C50" s="22" t="s">
        <v>127</v>
      </c>
      <c r="D50" s="21" t="s">
        <v>45</v>
      </c>
      <c r="E50" s="112">
        <f>IF(SUMIF('Grundlage Swiss DRG ohne Anlage'!D:D,B50,'Grundlage Swiss DRG ohne Anlage'!I:I)&gt;0,SUMIF('Grundlage Swiss DRG ohne Anlage'!D:D,B50,'Grundlage Swiss DRG ohne Anlage'!I:I),"")</f>
        <v>213486248.17778</v>
      </c>
      <c r="F50" s="112">
        <f>IF(SUMIF('Grundlage Swiss DRG KVG'!D:D,B50,'Grundlage Swiss DRG KVG'!G:G)&gt;0,SUMIF('Grundlage Swiss DRG KVG'!D:D,B50,'Grundlage Swiss DRG KVG'!G:G),)</f>
        <v>0</v>
      </c>
      <c r="G50" s="112">
        <f>IF(SUMIF('Grundlage Swiss DRG KVG'!D:D,B50,'Grundlage Swiss DRG KVG'!H:H)&gt;0,SUMIF('Grundlage Swiss DRG KVG'!D:D,B50,'Grundlage Swiss DRG KVG'!H:H),)</f>
        <v>233101999.55034</v>
      </c>
      <c r="H50" s="112">
        <f t="shared" si="3"/>
        <v>2889942438.605114</v>
      </c>
      <c r="I50" s="59">
        <f>IF(SUMIF('Grundlage Swiss DRG KVG'!D:D,B50,'Grundlage Swiss DRG KVG'!I:I)&gt;0,SUMIF('Grundlage Swiss DRG KVG'!D:D,B50,'Grundlage Swiss DRG KVG'!I:I),0)</f>
        <v>22306</v>
      </c>
      <c r="J50" s="112">
        <f t="shared" si="4"/>
        <v>302536.46730000013</v>
      </c>
      <c r="K50" s="59">
        <f>IF(SUMIF('Grundlage Swiss DRG KVG'!D:D,B50,'Grundlage Swiss DRG KVG'!J:J)&gt;0,SUMIF('Grundlage Swiss DRG KVG'!D:D,B50,'Grundlage Swiss DRG KVG'!J:J),0)</f>
        <v>24698</v>
      </c>
      <c r="L50" s="112">
        <f t="shared" si="5"/>
        <v>320185</v>
      </c>
      <c r="M50" s="130">
        <f>IF(SUMIF('Grundlage Swiss DRG ohne Anlage'!D:D,B50,'Grundlage Swiss DRG ohne Anlage'!J:J)&gt;0,SUMIF('Grundlage Swiss DRG ohne Anlage'!D:D,B50,'Grundlage Swiss DRG ohne Anlage'!J:J),"")</f>
        <v>9570.7992548097009</v>
      </c>
      <c r="N50" s="130" t="str">
        <f>IF(SUMIF('Grundlage Swiss DRG KVG'!D:D,B50,'Grundlage Swiss DRG KVG'!K:K)&gt;0,SUMIF('Grundlage Swiss DRG KVG'!D:D,B50,'Grundlage Swiss DRG KVG'!K:K),"")</f>
        <v/>
      </c>
      <c r="O50" s="130">
        <f>SUMIF('Auswertung Swiss DRG KVG'!A:A,A50,'Auswertung Swiss DRG KVG'!L:L)</f>
        <v>10450.192753085999</v>
      </c>
      <c r="P50" s="130">
        <f>IF(SUMIF('Grundlage Swiss DRG KVG'!D:D,B50,'Grundlage Swiss DRG KVG'!L:L)&gt;0,SUMIF('Grundlage Swiss DRG KVG'!D:D,B50,'Grundlage Swiss DRG KVG'!L:L),"")</f>
        <v>10450.192753085999</v>
      </c>
      <c r="Q50" s="62">
        <f t="shared" si="6"/>
        <v>22306</v>
      </c>
      <c r="R50" s="61" t="str">
        <f t="shared" si="7"/>
        <v>-</v>
      </c>
      <c r="S50" s="61">
        <f t="shared" si="8"/>
        <v>22306</v>
      </c>
      <c r="T50" s="40"/>
      <c r="U50" s="40"/>
      <c r="V50" s="40"/>
    </row>
    <row r="51" spans="1:22" x14ac:dyDescent="0.2">
      <c r="A51" s="20" t="s">
        <v>239</v>
      </c>
      <c r="B51" s="21" t="s">
        <v>240</v>
      </c>
      <c r="C51" s="21" t="s">
        <v>55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159002730.12191999</v>
      </c>
      <c r="F51" s="112">
        <f>IF(SUMIF('Grundlage Swiss DRG KVG'!D:D,B51,'Grundlage Swiss DRG KVG'!G:G)&gt;0,SUMIF('Grundlage Swiss DRG KVG'!D:D,B51,'Grundlage Swiss DRG KVG'!G:G),)</f>
        <v>172275707.93788999</v>
      </c>
      <c r="G51" s="112">
        <f>IF(SUMIF('Grundlage Swiss DRG KVG'!D:D,B51,'Grundlage Swiss DRG KVG'!H:H)&gt;0,SUMIF('Grundlage Swiss DRG KVG'!D:D,B51,'Grundlage Swiss DRG KVG'!H:H),)</f>
        <v>170070923.76431999</v>
      </c>
      <c r="H51" s="112">
        <f t="shared" si="3"/>
        <v>3060013362.3694339</v>
      </c>
      <c r="I51" s="59">
        <f>IF(SUMIF('Grundlage Swiss DRG KVG'!D:D,B51,'Grundlage Swiss DRG KVG'!I:I)&gt;0,SUMIF('Grundlage Swiss DRG KVG'!D:D,B51,'Grundlage Swiss DRG KVG'!I:I),0)</f>
        <v>16253.61</v>
      </c>
      <c r="J51" s="112">
        <f t="shared" si="4"/>
        <v>318790.07730000012</v>
      </c>
      <c r="K51" s="59">
        <f>IF(SUMIF('Grundlage Swiss DRG KVG'!D:D,B51,'Grundlage Swiss DRG KVG'!J:J)&gt;0,SUMIF('Grundlage Swiss DRG KVG'!D:D,B51,'Grundlage Swiss DRG KVG'!J:J),0)</f>
        <v>16981</v>
      </c>
      <c r="L51" s="112">
        <f t="shared" si="5"/>
        <v>337166</v>
      </c>
      <c r="M51" s="130">
        <f>IF(SUMIF('Grundlage Swiss DRG ohne Anlage'!D:D,B51,'Grundlage Swiss DRG ohne Anlage'!J:J)&gt;0,SUMIF('Grundlage Swiss DRG ohne Anlage'!D:D,B51,'Grundlage Swiss DRG ohne Anlage'!J:J),"")</f>
        <v>9782.6101476483</v>
      </c>
      <c r="N51" s="130">
        <f>IF(SUMIF('Grundlage Swiss DRG KVG'!D:D,B51,'Grundlage Swiss DRG KVG'!K:K)&gt;0,SUMIF('Grundlage Swiss DRG KVG'!D:D,B51,'Grundlage Swiss DRG KVG'!K:K),"")</f>
        <v>10599.227367821</v>
      </c>
      <c r="O51" s="130">
        <f>SUMIF('Auswertung Swiss DRG KVG'!A:A,A51,'Auswertung Swiss DRG KVG'!L:L)</f>
        <v>10463.578476678</v>
      </c>
      <c r="P51" s="130">
        <f>IF(SUMIF('Grundlage Swiss DRG KVG'!D:D,B51,'Grundlage Swiss DRG KVG'!L:L)&gt;0,SUMIF('Grundlage Swiss DRG KVG'!D:D,B51,'Grundlage Swiss DRG KVG'!L:L),"")</f>
        <v>10463.578476678</v>
      </c>
      <c r="Q51" s="62">
        <f t="shared" si="6"/>
        <v>16253.61</v>
      </c>
      <c r="R51" s="61">
        <f t="shared" si="7"/>
        <v>16253.61</v>
      </c>
      <c r="S51" s="61">
        <f t="shared" si="8"/>
        <v>16253.61</v>
      </c>
      <c r="T51" s="40"/>
      <c r="U51" s="40"/>
      <c r="V51" s="40"/>
    </row>
    <row r="52" spans="1:22" x14ac:dyDescent="0.2">
      <c r="A52" s="20" t="s">
        <v>329</v>
      </c>
      <c r="B52" s="21" t="s">
        <v>329</v>
      </c>
      <c r="C52" s="21" t="s">
        <v>55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41596183.220751002</v>
      </c>
      <c r="F52" s="112">
        <f>IF(SUMIF('Grundlage Swiss DRG KVG'!D:D,B52,'Grundlage Swiss DRG KVG'!G:G)&gt;0,SUMIF('Grundlage Swiss DRG KVG'!D:D,B52,'Grundlage Swiss DRG KVG'!G:G),)</f>
        <v>45901936.220751002</v>
      </c>
      <c r="G52" s="112">
        <f>IF(SUMIF('Grundlage Swiss DRG KVG'!D:D,B52,'Grundlage Swiss DRG KVG'!H:H)&gt;0,SUMIF('Grundlage Swiss DRG KVG'!D:D,B52,'Grundlage Swiss DRG KVG'!H:H),)</f>
        <v>45430950.316211</v>
      </c>
      <c r="H52" s="112">
        <f t="shared" si="3"/>
        <v>3105444312.6856451</v>
      </c>
      <c r="I52" s="59">
        <f>IF(SUMIF('Grundlage Swiss DRG KVG'!D:D,B52,'Grundlage Swiss DRG KVG'!I:I)&gt;0,SUMIF('Grundlage Swiss DRG KVG'!D:D,B52,'Grundlage Swiss DRG KVG'!I:I),0)</f>
        <v>4324</v>
      </c>
      <c r="J52" s="112">
        <f t="shared" si="4"/>
        <v>323114.07730000012</v>
      </c>
      <c r="K52" s="59">
        <f>IF(SUMIF('Grundlage Swiss DRG KVG'!D:D,B52,'Grundlage Swiss DRG KVG'!J:J)&gt;0,SUMIF('Grundlage Swiss DRG KVG'!D:D,B52,'Grundlage Swiss DRG KVG'!J:J),0)</f>
        <v>5231</v>
      </c>
      <c r="L52" s="112">
        <f t="shared" si="5"/>
        <v>342397</v>
      </c>
      <c r="M52" s="130">
        <f>IF(SUMIF('Grundlage Swiss DRG ohne Anlage'!D:D,B52,'Grundlage Swiss DRG ohne Anlage'!J:J)&gt;0,SUMIF('Grundlage Swiss DRG ohne Anlage'!D:D,B52,'Grundlage Swiss DRG ohne Anlage'!J:J),"")</f>
        <v>9619.8388577129008</v>
      </c>
      <c r="N52" s="130">
        <f>IF(SUMIF('Grundlage Swiss DRG KVG'!D:D,B52,'Grundlage Swiss DRG KVG'!K:K)&gt;0,SUMIF('Grundlage Swiss DRG KVG'!D:D,B52,'Grundlage Swiss DRG KVG'!K:K),"")</f>
        <v>10615.618922468</v>
      </c>
      <c r="O52" s="130">
        <f>SUMIF('Auswertung Swiss DRG KVG'!A:A,A52,'Auswertung Swiss DRG KVG'!L:L)</f>
        <v>10506.695262769001</v>
      </c>
      <c r="P52" s="130">
        <f>IF(SUMIF('Grundlage Swiss DRG KVG'!D:D,B52,'Grundlage Swiss DRG KVG'!L:L)&gt;0,SUMIF('Grundlage Swiss DRG KVG'!D:D,B52,'Grundlage Swiss DRG KVG'!L:L),"")</f>
        <v>10506.695262769001</v>
      </c>
      <c r="Q52" s="62">
        <f t="shared" si="6"/>
        <v>4324</v>
      </c>
      <c r="R52" s="61">
        <f t="shared" si="7"/>
        <v>4324</v>
      </c>
      <c r="S52" s="61">
        <f t="shared" si="8"/>
        <v>4324</v>
      </c>
      <c r="T52" s="40"/>
      <c r="U52" s="40"/>
      <c r="V52" s="40"/>
    </row>
    <row r="53" spans="1:22" x14ac:dyDescent="0.2">
      <c r="A53" s="21" t="s">
        <v>79</v>
      </c>
      <c r="B53" s="21" t="s">
        <v>80</v>
      </c>
      <c r="C53" s="21" t="s">
        <v>21</v>
      </c>
      <c r="D53" s="21" t="s">
        <v>27</v>
      </c>
      <c r="E53" s="112">
        <f>IF(SUMIF('Grundlage Swiss DRG ohne Anlage'!D:D,B53,'Grundlage Swiss DRG ohne Anlage'!I:I)&gt;0,SUMIF('Grundlage Swiss DRG ohne Anlage'!D:D,B53,'Grundlage Swiss DRG ohne Anlage'!I:I),"")</f>
        <v>38138862.441129997</v>
      </c>
      <c r="F53" s="112">
        <f>IF(SUMIF('Grundlage Swiss DRG KVG'!D:D,B53,'Grundlage Swiss DRG KVG'!G:G)&gt;0,SUMIF('Grundlage Swiss DRG KVG'!D:D,B53,'Grundlage Swiss DRG KVG'!G:G),)</f>
        <v>42136025.261129998</v>
      </c>
      <c r="G53" s="112">
        <f>F53</f>
        <v>42136025.261129998</v>
      </c>
      <c r="H53" s="112">
        <f t="shared" si="3"/>
        <v>3147580337.946775</v>
      </c>
      <c r="I53" s="59">
        <f>IF(SUMIF('Grundlage Swiss DRG KVG'!D:D,B53,'Grundlage Swiss DRG KVG'!I:I)&gt;0,SUMIF('Grundlage Swiss DRG KVG'!D:D,B53,'Grundlage Swiss DRG KVG'!I:I),0)</f>
        <v>3977.3125</v>
      </c>
      <c r="J53" s="112">
        <f t="shared" si="4"/>
        <v>327091.38980000012</v>
      </c>
      <c r="K53" s="59">
        <f>IF(SUMIF('Grundlage Swiss DRG KVG'!D:D,B53,'Grundlage Swiss DRG KVG'!J:J)&gt;0,SUMIF('Grundlage Swiss DRG KVG'!D:D,B53,'Grundlage Swiss DRG KVG'!J:J),0)</f>
        <v>4998</v>
      </c>
      <c r="L53" s="112">
        <f t="shared" si="5"/>
        <v>347395</v>
      </c>
      <c r="M53" s="130">
        <f>IF(SUMIF('Grundlage Swiss DRG ohne Anlage'!D:D,B53,'Grundlage Swiss DRG ohne Anlage'!J:J)&gt;0,SUMIF('Grundlage Swiss DRG ohne Anlage'!D:D,B53,'Grundlage Swiss DRG ohne Anlage'!J:J),"")</f>
        <v>9589.1038084458996</v>
      </c>
      <c r="N53" s="130">
        <f>IF(SUMIF('Grundlage Swiss DRG KVG'!D:D,B53,'Grundlage Swiss DRG KVG'!K:K)&gt;0,SUMIF('Grundlage Swiss DRG KVG'!D:D,B53,'Grundlage Swiss DRG KVG'!K:K),"")</f>
        <v>10594.094696136999</v>
      </c>
      <c r="O53" s="130"/>
      <c r="P53" s="130">
        <f>N53</f>
        <v>10594.094696136999</v>
      </c>
      <c r="Q53" s="62">
        <f t="shared" si="6"/>
        <v>3977.3125</v>
      </c>
      <c r="R53" s="61">
        <f t="shared" si="7"/>
        <v>3977.3125</v>
      </c>
      <c r="S53" s="61">
        <f t="shared" si="8"/>
        <v>3977.3125</v>
      </c>
      <c r="T53" s="40"/>
      <c r="U53" s="40"/>
      <c r="V53" s="40"/>
    </row>
    <row r="54" spans="1:22" x14ac:dyDescent="0.2">
      <c r="A54" s="20" t="s">
        <v>90</v>
      </c>
      <c r="B54" s="21" t="s">
        <v>91</v>
      </c>
      <c r="C54" s="21" t="s">
        <v>21</v>
      </c>
      <c r="D54" s="21" t="s">
        <v>45</v>
      </c>
      <c r="E54" s="112">
        <f>IF(SUMIF('Grundlage Swiss DRG ohne Anlage'!D:D,B54,'Grundlage Swiss DRG ohne Anlage'!I:I)&gt;0,SUMIF('Grundlage Swiss DRG ohne Anlage'!D:D,B54,'Grundlage Swiss DRG ohne Anlage'!I:I),"")</f>
        <v>147215064.43494999</v>
      </c>
      <c r="F54" s="112">
        <f>IF(SUMIF('Grundlage Swiss DRG KVG'!D:D,B54,'Grundlage Swiss DRG KVG'!G:G)&gt;0,SUMIF('Grundlage Swiss DRG KVG'!D:D,B54,'Grundlage Swiss DRG KVG'!G:G),)</f>
        <v>155796852.99495</v>
      </c>
      <c r="G54" s="112">
        <f>F54</f>
        <v>155796852.99495</v>
      </c>
      <c r="H54" s="112">
        <f t="shared" si="3"/>
        <v>3303377190.9417248</v>
      </c>
      <c r="I54" s="59">
        <f>IF(SUMIF('Grundlage Swiss DRG KVG'!D:D,B54,'Grundlage Swiss DRG KVG'!I:I)&gt;0,SUMIF('Grundlage Swiss DRG KVG'!D:D,B54,'Grundlage Swiss DRG KVG'!I:I),0)</f>
        <v>14703.438</v>
      </c>
      <c r="J54" s="112">
        <f t="shared" si="4"/>
        <v>341794.82780000014</v>
      </c>
      <c r="K54" s="59">
        <f>IF(SUMIF('Grundlage Swiss DRG KVG'!D:D,B54,'Grundlage Swiss DRG KVG'!J:J)&gt;0,SUMIF('Grundlage Swiss DRG KVG'!D:D,B54,'Grundlage Swiss DRG KVG'!J:J),0)</f>
        <v>18182</v>
      </c>
      <c r="L54" s="112">
        <f t="shared" si="5"/>
        <v>365577</v>
      </c>
      <c r="M54" s="130">
        <f>IF(SUMIF('Grundlage Swiss DRG ohne Anlage'!D:D,B54,'Grundlage Swiss DRG ohne Anlage'!J:J)&gt;0,SUMIF('Grundlage Swiss DRG ohne Anlage'!D:D,B54,'Grundlage Swiss DRG ohne Anlage'!J:J),"")</f>
        <v>10012.288584136</v>
      </c>
      <c r="N54" s="130">
        <f>IF(SUMIF('Grundlage Swiss DRG KVG'!D:D,B54,'Grundlage Swiss DRG KVG'!K:K)&gt;0,SUMIF('Grundlage Swiss DRG KVG'!D:D,B54,'Grundlage Swiss DRG KVG'!K:K),"")</f>
        <v>10595.94721962</v>
      </c>
      <c r="O54" s="130"/>
      <c r="P54" s="130">
        <f>N54</f>
        <v>10595.94721962</v>
      </c>
      <c r="Q54" s="62">
        <f t="shared" si="6"/>
        <v>14703.438</v>
      </c>
      <c r="R54" s="61">
        <f t="shared" si="7"/>
        <v>14703.438</v>
      </c>
      <c r="S54" s="61">
        <f t="shared" si="8"/>
        <v>14703.438</v>
      </c>
      <c r="T54" s="40"/>
      <c r="U54" s="40"/>
      <c r="V54" s="40"/>
    </row>
    <row r="55" spans="1:22" x14ac:dyDescent="0.2">
      <c r="A55" s="20" t="s">
        <v>278</v>
      </c>
      <c r="B55" s="21" t="s">
        <v>279</v>
      </c>
      <c r="C55" s="21" t="s">
        <v>70</v>
      </c>
      <c r="D55" s="21" t="s">
        <v>45</v>
      </c>
      <c r="E55" s="112">
        <f>IF(SUMIF('Grundlage Swiss DRG ohne Anlage'!D:D,B55,'Grundlage Swiss DRG ohne Anlage'!I:I)&gt;0,SUMIF('Grundlage Swiss DRG ohne Anlage'!D:D,B55,'Grundlage Swiss DRG ohne Anlage'!I:I),"")</f>
        <v>73529735.313073993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62324054.249113999</v>
      </c>
      <c r="H55" s="112">
        <f t="shared" si="3"/>
        <v>3365701245.1908388</v>
      </c>
      <c r="I55" s="59">
        <f>IF(SUMIF('Grundlage Swiss DRG KVG'!D:D,B55,'Grundlage Swiss DRG KVG'!I:I)&gt;0,SUMIF('Grundlage Swiss DRG KVG'!D:D,B55,'Grundlage Swiss DRG KVG'!I:I),0)</f>
        <v>5729.23</v>
      </c>
      <c r="J55" s="112">
        <f t="shared" si="4"/>
        <v>347524.05780000013</v>
      </c>
      <c r="K55" s="59">
        <f>IF(SUMIF('Grundlage Swiss DRG KVG'!D:D,B55,'Grundlage Swiss DRG KVG'!J:J)&gt;0,SUMIF('Grundlage Swiss DRG KVG'!D:D,B55,'Grundlage Swiss DRG KVG'!J:J),0)</f>
        <v>2834</v>
      </c>
      <c r="L55" s="112">
        <f t="shared" si="5"/>
        <v>368411</v>
      </c>
      <c r="M55" s="130">
        <f>IF(SUMIF('Grundlage Swiss DRG ohne Anlage'!D:D,B55,'Grundlage Swiss DRG ohne Anlage'!J:J)&gt;0,SUMIF('Grundlage Swiss DRG ohne Anlage'!D:D,B55,'Grundlage Swiss DRG ohne Anlage'!J:J),"")</f>
        <v>9626.3495741735005</v>
      </c>
      <c r="N55" s="130" t="str">
        <f>IF(SUMIF('Grundlage Swiss DRG KVG'!D:D,B55,'Grundlage Swiss DRG KVG'!K:K)&gt;0,SUMIF('Grundlage Swiss DRG KVG'!D:D,B55,'Grundlage Swiss DRG KVG'!K:K),"")</f>
        <v/>
      </c>
      <c r="O55" s="130">
        <f>SUMIF('Auswertung Swiss DRG KVG'!A:A,A55,'Auswertung Swiss DRG KVG'!L:L)</f>
        <v>10878.260123806</v>
      </c>
      <c r="P55" s="130">
        <f>IF(SUMIF('Grundlage Swiss DRG KVG'!D:D,B55,'Grundlage Swiss DRG KVG'!L:L)&gt;0,SUMIF('Grundlage Swiss DRG KVG'!D:D,B55,'Grundlage Swiss DRG KVG'!L:L),"")</f>
        <v>10878.260123806</v>
      </c>
      <c r="Q55" s="62">
        <f t="shared" si="6"/>
        <v>5729.23</v>
      </c>
      <c r="R55" s="61" t="str">
        <f t="shared" si="7"/>
        <v>-</v>
      </c>
      <c r="S55" s="61">
        <f t="shared" si="8"/>
        <v>5729.23</v>
      </c>
      <c r="T55" s="40"/>
      <c r="U55" s="40"/>
      <c r="V55" s="40"/>
    </row>
    <row r="56" spans="1:22" x14ac:dyDescent="0.2">
      <c r="A56" s="20" t="s">
        <v>174</v>
      </c>
      <c r="B56" s="21" t="s">
        <v>175</v>
      </c>
      <c r="C56" s="21" t="s">
        <v>16</v>
      </c>
      <c r="D56" s="21" t="s">
        <v>62</v>
      </c>
      <c r="E56" s="112">
        <f>IF(SUMIF('Grundlage Swiss DRG ohne Anlage'!D:D,B56,'Grundlage Swiss DRG ohne Anlage'!I:I)&gt;0,SUMIF('Grundlage Swiss DRG ohne Anlage'!D:D,B56,'Grundlage Swiss DRG ohne Anlage'!I:I),"")</f>
        <v>59875671.970671996</v>
      </c>
      <c r="F56" s="112">
        <f>IF(SUMIF('Grundlage Swiss DRG KVG'!D:D,B56,'Grundlage Swiss DRG KVG'!G:G)&gt;0,SUMIF('Grundlage Swiss DRG KVG'!D:D,B56,'Grundlage Swiss DRG KVG'!G:G),)</f>
        <v>66080818.970671996</v>
      </c>
      <c r="G56" s="112">
        <f>F56</f>
        <v>66080818.970671996</v>
      </c>
      <c r="H56" s="112">
        <f t="shared" si="3"/>
        <v>3431782064.1615109</v>
      </c>
      <c r="I56" s="59">
        <f>IF(SUMIF('Grundlage Swiss DRG KVG'!D:D,B56,'Grundlage Swiss DRG KVG'!I:I)&gt;0,SUMIF('Grundlage Swiss DRG KVG'!D:D,B56,'Grundlage Swiss DRG KVG'!I:I),0)</f>
        <v>6222.8266999999996</v>
      </c>
      <c r="J56" s="112">
        <f t="shared" si="4"/>
        <v>353746.8845000001</v>
      </c>
      <c r="K56" s="59">
        <f>IF(SUMIF('Grundlage Swiss DRG KVG'!D:D,B56,'Grundlage Swiss DRG KVG'!J:J)&gt;0,SUMIF('Grundlage Swiss DRG KVG'!D:D,B56,'Grundlage Swiss DRG KVG'!J:J),0)</f>
        <v>5699</v>
      </c>
      <c r="L56" s="112">
        <f t="shared" si="5"/>
        <v>374110</v>
      </c>
      <c r="M56" s="130">
        <f>IF(SUMIF('Grundlage Swiss DRG ohne Anlage'!D:D,B56,'Grundlage Swiss DRG ohne Anlage'!J:J)&gt;0,SUMIF('Grundlage Swiss DRG ohne Anlage'!D:D,B56,'Grundlage Swiss DRG ohne Anlage'!J:J),"")</f>
        <v>9621.9410980338998</v>
      </c>
      <c r="N56" s="130">
        <f>IF(SUMIF('Grundlage Swiss DRG KVG'!D:D,B56,'Grundlage Swiss DRG KVG'!K:K)&gt;0,SUMIF('Grundlage Swiss DRG KVG'!D:D,B56,'Grundlage Swiss DRG KVG'!K:K),"")</f>
        <v>10619.099993685</v>
      </c>
      <c r="O56" s="130"/>
      <c r="P56" s="130">
        <f>N56</f>
        <v>10619.099993685</v>
      </c>
      <c r="Q56" s="62">
        <f t="shared" si="6"/>
        <v>6222.8266999999996</v>
      </c>
      <c r="R56" s="61">
        <f t="shared" si="7"/>
        <v>6222.8266999999996</v>
      </c>
      <c r="S56" s="61">
        <f t="shared" si="8"/>
        <v>6222.8266999999996</v>
      </c>
      <c r="T56" s="40"/>
      <c r="U56" s="40"/>
      <c r="V56" s="40"/>
    </row>
    <row r="57" spans="1:22" x14ac:dyDescent="0.2">
      <c r="A57" s="20" t="s">
        <v>242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 t="shared" si="3"/>
        <v>3677438075.6926208</v>
      </c>
      <c r="I57" s="59">
        <f>IF(SUMIF('Grundlage Swiss DRG KVG'!D:D,B57,'Grundlage Swiss DRG KVG'!I:I)&gt;0,SUMIF('Grundlage Swiss DRG KVG'!D:D,B57,'Grundlage Swiss DRG KVG'!I:I),0)</f>
        <v>23025</v>
      </c>
      <c r="J57" s="112">
        <f t="shared" si="4"/>
        <v>376771.8845000001</v>
      </c>
      <c r="K57" s="59">
        <f>IF(SUMIF('Grundlage Swiss DRG KVG'!D:D,B57,'Grundlage Swiss DRG KVG'!J:J)&gt;0,SUMIF('Grundlage Swiss DRG KVG'!D:D,B57,'Grundlage Swiss DRG KVG'!J:J),0)</f>
        <v>23572</v>
      </c>
      <c r="L57" s="112">
        <f t="shared" si="5"/>
        <v>397682</v>
      </c>
      <c r="M57" s="130">
        <f>IF(SUMIF('Grundlage Swiss DRG ohne Anlage'!D:D,B57,'Grundlage Swiss DRG ohne Anlage'!J:J)&gt;0,SUMIF('Grundlage Swiss DRG ohne Anlage'!D:D,B57,'Grundlage Swiss DRG ohne Anlage'!J:J),"")</f>
        <v>9945.3624986365994</v>
      </c>
      <c r="N57" s="130">
        <f>IF(SUMIF('Grundlage Swiss DRG KVG'!D:D,B57,'Grundlage Swiss DRG KVG'!K:K)&gt;0,SUMIF('Grundlage Swiss DRG KVG'!D:D,B57,'Grundlage Swiss DRG KVG'!K:K),"")</f>
        <v>10679.957069755001</v>
      </c>
      <c r="O57" s="130">
        <f>SUMIF('Auswertung Swiss DRG KVG'!A:A,A57,'Auswertung Swiss DRG KVG'!L:L)</f>
        <v>10669.099306454</v>
      </c>
      <c r="P57" s="130">
        <f>IF(SUMIF('Grundlage Swiss DRG KVG'!D:D,B57,'Grundlage Swiss DRG KVG'!L:L)&gt;0,SUMIF('Grundlage Swiss DRG KVG'!D:D,B57,'Grundlage Swiss DRG KVG'!L:L),"")</f>
        <v>10669.099306454</v>
      </c>
      <c r="Q57" s="62">
        <f t="shared" si="6"/>
        <v>23025</v>
      </c>
      <c r="R57" s="61">
        <f t="shared" si="7"/>
        <v>23025</v>
      </c>
      <c r="S57" s="61">
        <f t="shared" si="8"/>
        <v>23025</v>
      </c>
      <c r="T57" s="40"/>
      <c r="U57" s="40"/>
      <c r="V57" s="40"/>
    </row>
    <row r="58" spans="1:22" x14ac:dyDescent="0.2">
      <c r="A58" s="20" t="s">
        <v>290</v>
      </c>
      <c r="B58" s="21" t="s">
        <v>291</v>
      </c>
      <c r="C58" s="21" t="s">
        <v>16</v>
      </c>
      <c r="D58" s="21" t="s">
        <v>22</v>
      </c>
      <c r="E58" s="112">
        <f>IF(SUMIF('Grundlage Swiss DRG ohne Anlage'!D:D,B58,'Grundlage Swiss DRG ohne Anlage'!I:I)&gt;0,SUMIF('Grundlage Swiss DRG ohne Anlage'!D:D,B58,'Grundlage Swiss DRG ohne Anlage'!I:I),"")</f>
        <v>428228253.49379998</v>
      </c>
      <c r="F58" s="112">
        <f>IF(SUMIF('Grundlage Swiss DRG KVG'!D:D,B58,'Grundlage Swiss DRG KVG'!G:G)&gt;0,SUMIF('Grundlage Swiss DRG KVG'!D:D,B58,'Grundlage Swiss DRG KVG'!G:G),)</f>
        <v>472057779.53465998</v>
      </c>
      <c r="G58" s="112">
        <f>IF(SUMIF('Grundlage Swiss DRG KVG'!D:D,B58,'Grundlage Swiss DRG KVG'!H:H)&gt;0,SUMIF('Grundlage Swiss DRG KVG'!D:D,B58,'Grundlage Swiss DRG KVG'!H:H),)</f>
        <v>452189985.72153997</v>
      </c>
      <c r="H58" s="112">
        <f t="shared" si="3"/>
        <v>4129628061.4141607</v>
      </c>
      <c r="I58" s="59">
        <f>IF(SUMIF('Grundlage Swiss DRG KVG'!D:D,B58,'Grundlage Swiss DRG KVG'!I:I)&gt;0,SUMIF('Grundlage Swiss DRG KVG'!D:D,B58,'Grundlage Swiss DRG KVG'!I:I),0)</f>
        <v>42373.058999998997</v>
      </c>
      <c r="J58" s="112">
        <f t="shared" si="4"/>
        <v>419144.94349999912</v>
      </c>
      <c r="K58" s="59">
        <f>IF(SUMIF('Grundlage Swiss DRG KVG'!D:D,B58,'Grundlage Swiss DRG KVG'!J:J)&gt;0,SUMIF('Grundlage Swiss DRG KVG'!D:D,B58,'Grundlage Swiss DRG KVG'!J:J),0)</f>
        <v>31302</v>
      </c>
      <c r="L58" s="112">
        <f t="shared" si="5"/>
        <v>428984</v>
      </c>
      <c r="M58" s="130">
        <f>IF(SUMIF('Grundlage Swiss DRG ohne Anlage'!D:D,B58,'Grundlage Swiss DRG ohne Anlage'!J:J)&gt;0,SUMIF('Grundlage Swiss DRG ohne Anlage'!D:D,B58,'Grundlage Swiss DRG ohne Anlage'!J:J),"")</f>
        <v>10106.144413454</v>
      </c>
      <c r="N58" s="130">
        <f>IF(SUMIF('Grundlage Swiss DRG KVG'!D:D,B58,'Grundlage Swiss DRG KVG'!K:K)&gt;0,SUMIF('Grundlage Swiss DRG KVG'!D:D,B58,'Grundlage Swiss DRG KVG'!K:K),"")</f>
        <v>11140.516891515001</v>
      </c>
      <c r="O58" s="130">
        <f>SUMIF('Auswertung Swiss DRG KVG'!A:A,A58,'Auswertung Swiss DRG KVG'!L:L)</f>
        <v>10671.638923250001</v>
      </c>
      <c r="P58" s="130">
        <f>IF(SUMIF('Grundlage Swiss DRG KVG'!D:D,B58,'Grundlage Swiss DRG KVG'!L:L)&gt;0,SUMIF('Grundlage Swiss DRG KVG'!D:D,B58,'Grundlage Swiss DRG KVG'!L:L),"")</f>
        <v>10671.638923250001</v>
      </c>
      <c r="Q58" s="62">
        <f t="shared" si="6"/>
        <v>42373.058999998997</v>
      </c>
      <c r="R58" s="61">
        <f t="shared" si="7"/>
        <v>42373.058999998997</v>
      </c>
      <c r="S58" s="61">
        <f t="shared" si="8"/>
        <v>42373.058999998997</v>
      </c>
      <c r="T58" s="40"/>
      <c r="U58" s="40"/>
      <c r="V58" s="40"/>
    </row>
    <row r="59" spans="1:22" x14ac:dyDescent="0.2">
      <c r="A59" s="20" t="s">
        <v>57</v>
      </c>
      <c r="B59" s="21" t="s">
        <v>58</v>
      </c>
      <c r="C59" s="21" t="s">
        <v>21</v>
      </c>
      <c r="D59" s="21" t="s">
        <v>27</v>
      </c>
      <c r="E59" s="112">
        <f>IF(SUMIF('Grundlage Swiss DRG ohne Anlage'!D:D,B59,'Grundlage Swiss DRG ohne Anlage'!I:I)&gt;0,SUMIF('Grundlage Swiss DRG ohne Anlage'!D:D,B59,'Grundlage Swiss DRG ohne Anlage'!I:I),"")</f>
        <v>53473384.717370003</v>
      </c>
      <c r="F59" s="112">
        <f>IF(SUMIF('Grundlage Swiss DRG KVG'!D:D,B59,'Grundlage Swiss DRG KVG'!G:G)&gt;0,SUMIF('Grundlage Swiss DRG KVG'!D:D,B59,'Grundlage Swiss DRG KVG'!G:G),)</f>
        <v>59286578.717370003</v>
      </c>
      <c r="G59" s="112">
        <f>IF(SUMIF('Grundlage Swiss DRG KVG'!D:D,B59,'Grundlage Swiss DRG KVG'!H:H)&gt;0,SUMIF('Grundlage Swiss DRG KVG'!D:D,B59,'Grundlage Swiss DRG KVG'!H:H),)</f>
        <v>59135843.717370003</v>
      </c>
      <c r="H59" s="112">
        <f t="shared" si="3"/>
        <v>4188763905.1315308</v>
      </c>
      <c r="I59" s="59">
        <f>IF(SUMIF('Grundlage Swiss DRG KVG'!D:D,B59,'Grundlage Swiss DRG KVG'!I:I)&gt;0,SUMIF('Grundlage Swiss DRG KVG'!D:D,B59,'Grundlage Swiss DRG KVG'!I:I),0)</f>
        <v>5528.4970000000003</v>
      </c>
      <c r="J59" s="112">
        <f t="shared" si="4"/>
        <v>424673.44049999909</v>
      </c>
      <c r="K59" s="59">
        <f>IF(SUMIF('Grundlage Swiss DRG KVG'!D:D,B59,'Grundlage Swiss DRG KVG'!J:J)&gt;0,SUMIF('Grundlage Swiss DRG KVG'!D:D,B59,'Grundlage Swiss DRG KVG'!J:J),0)</f>
        <v>6751</v>
      </c>
      <c r="L59" s="112">
        <f t="shared" si="5"/>
        <v>435735</v>
      </c>
      <c r="M59" s="130">
        <f>IF(SUMIF('Grundlage Swiss DRG ohne Anlage'!D:D,B59,'Grundlage Swiss DRG ohne Anlage'!J:J)&gt;0,SUMIF('Grundlage Swiss DRG ohne Anlage'!D:D,B59,'Grundlage Swiss DRG ohne Anlage'!J:J),"")</f>
        <v>9672.3186640726999</v>
      </c>
      <c r="N59" s="130">
        <f>IF(SUMIF('Grundlage Swiss DRG KVG'!D:D,B59,'Grundlage Swiss DRG KVG'!K:K)&gt;0,SUMIF('Grundlage Swiss DRG KVG'!D:D,B59,'Grundlage Swiss DRG KVG'!K:K),"")</f>
        <v>10723.814938738</v>
      </c>
      <c r="O59" s="130">
        <f>SUMIF('Auswertung Swiss DRG KVG'!A:A,A59,'Auswertung Swiss DRG KVG'!L:L)</f>
        <v>10696.549842999</v>
      </c>
      <c r="P59" s="130">
        <f>IF(SUMIF('Grundlage Swiss DRG KVG'!D:D,B59,'Grundlage Swiss DRG KVG'!L:L)&gt;0,SUMIF('Grundlage Swiss DRG KVG'!D:D,B59,'Grundlage Swiss DRG KVG'!L:L),"")</f>
        <v>10696.549842999</v>
      </c>
      <c r="Q59" s="62">
        <f t="shared" si="6"/>
        <v>5528.4970000000003</v>
      </c>
      <c r="R59" s="61">
        <f t="shared" si="7"/>
        <v>5528.4970000000003</v>
      </c>
      <c r="S59" s="61">
        <f t="shared" si="8"/>
        <v>5528.4970000000003</v>
      </c>
      <c r="T59" s="40"/>
      <c r="U59" s="40"/>
      <c r="V59" s="40"/>
    </row>
    <row r="60" spans="1:22" x14ac:dyDescent="0.2">
      <c r="A60" s="20" t="s">
        <v>122</v>
      </c>
      <c r="B60" s="21" t="s">
        <v>123</v>
      </c>
      <c r="C60" s="21" t="s">
        <v>110</v>
      </c>
      <c r="D60" s="21" t="s">
        <v>45</v>
      </c>
      <c r="E60" s="112">
        <f>IF(SUMIF('Grundlage Swiss DRG ohne Anlage'!D:D,B60,'Grundlage Swiss DRG ohne Anlage'!I:I)&gt;0,SUMIF('Grundlage Swiss DRG ohne Anlage'!D:D,B60,'Grundlage Swiss DRG ohne Anlage'!I:I),"")</f>
        <v>237085009.06143001</v>
      </c>
      <c r="F60" s="112">
        <f>IF(SUMIF('Grundlage Swiss DRG KVG'!D:D,B60,'Grundlage Swiss DRG KVG'!G:G)&gt;0,SUMIF('Grundlage Swiss DRG KVG'!D:D,B60,'Grundlage Swiss DRG KVG'!G:G),)</f>
        <v>60908667.520617001</v>
      </c>
      <c r="G60" s="112">
        <f>F60</f>
        <v>60908667.520617001</v>
      </c>
      <c r="H60" s="112">
        <f t="shared" si="3"/>
        <v>4249672572.6521478</v>
      </c>
      <c r="I60" s="59">
        <f>IF(SUMIF('Grundlage Swiss DRG KVG'!D:D,B60,'Grundlage Swiss DRG KVG'!I:I)&gt;0,SUMIF('Grundlage Swiss DRG KVG'!D:D,B60,'Grundlage Swiss DRG KVG'!I:I),0)</f>
        <v>5855.4243999999999</v>
      </c>
      <c r="J60" s="112">
        <f t="shared" si="4"/>
        <v>430528.86489999911</v>
      </c>
      <c r="K60" s="59">
        <f>IF(SUMIF('Grundlage Swiss DRG KVG'!D:D,B60,'Grundlage Swiss DRG KVG'!J:J)&gt;0,SUMIF('Grundlage Swiss DRG KVG'!D:D,B60,'Grundlage Swiss DRG KVG'!J:J),0)</f>
        <v>7966</v>
      </c>
      <c r="L60" s="112">
        <f t="shared" si="5"/>
        <v>443701</v>
      </c>
      <c r="M60" s="130">
        <f>IF(SUMIF('Grundlage Swiss DRG ohne Anlage'!D:D,B60,'Grundlage Swiss DRG ohne Anlage'!J:J)&gt;0,SUMIF('Grundlage Swiss DRG ohne Anlage'!D:D,B60,'Grundlage Swiss DRG ohne Anlage'!J:J),"")</f>
        <v>9731.3552953836006</v>
      </c>
      <c r="N60" s="130">
        <f>IF(SUMIF('Grundlage Swiss DRG KVG'!D:D,B60,'Grundlage Swiss DRG KVG'!K:K)&gt;0,SUMIF('Grundlage Swiss DRG KVG'!D:D,B60,'Grundlage Swiss DRG KVG'!K:K),"")</f>
        <v>10402.092719464999</v>
      </c>
      <c r="O60" s="130"/>
      <c r="P60" s="130">
        <f>N60</f>
        <v>10402.092719464999</v>
      </c>
      <c r="Q60" s="62">
        <f t="shared" si="6"/>
        <v>5855.4243999999999</v>
      </c>
      <c r="R60" s="61">
        <f t="shared" si="7"/>
        <v>5855.4243999999999</v>
      </c>
      <c r="S60" s="61">
        <f t="shared" si="8"/>
        <v>5855.4243999999999</v>
      </c>
      <c r="T60" s="40"/>
      <c r="U60" s="40"/>
      <c r="V60" s="40"/>
    </row>
    <row r="61" spans="1:22" x14ac:dyDescent="0.2">
      <c r="A61" s="20" t="s">
        <v>116</v>
      </c>
      <c r="B61" s="21" t="s">
        <v>117</v>
      </c>
      <c r="C61" s="21" t="s">
        <v>66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283093267.80921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0</v>
      </c>
      <c r="H61" s="112">
        <f t="shared" si="3"/>
        <v>4249672572.6521478</v>
      </c>
      <c r="I61" s="59">
        <f>IF(SUMIF('Grundlage Swiss DRG KVG'!D:D,B61,'Grundlage Swiss DRG KVG'!I:I)&gt;0,SUMIF('Grundlage Swiss DRG KVG'!D:D,B61,'Grundlage Swiss DRG KVG'!I:I),0)</f>
        <v>0</v>
      </c>
      <c r="J61" s="112">
        <f t="shared" si="4"/>
        <v>430528.86489999911</v>
      </c>
      <c r="K61" s="59">
        <f>IF(SUMIF('Grundlage Swiss DRG KVG'!D:D,B61,'Grundlage Swiss DRG KVG'!J:J)&gt;0,SUMIF('Grundlage Swiss DRG KVG'!D:D,B61,'Grundlage Swiss DRG KVG'!J:J),0)</f>
        <v>0</v>
      </c>
      <c r="L61" s="112">
        <f t="shared" si="5"/>
        <v>443701</v>
      </c>
      <c r="M61" s="130">
        <f>IF(SUMIF('Grundlage Swiss DRG ohne Anlage'!D:D,B61,'Grundlage Swiss DRG ohne Anlage'!J:J)&gt;0,SUMIF('Grundlage Swiss DRG ohne Anlage'!D:D,B61,'Grundlage Swiss DRG ohne Anlage'!J:J),"")</f>
        <v>10127.473538054001</v>
      </c>
      <c r="N61" s="130" t="str">
        <f>IF(SUMIF('Grundlage Swiss DRG KVG'!D:D,B61,'Grundlage Swiss DRG KVG'!K:K)&gt;0,SUMIF('Grundlage Swiss DRG KVG'!D:D,B61,'Grundlage Swiss DRG KVG'!K:K),"")</f>
        <v/>
      </c>
      <c r="O61" s="130">
        <f>SUMIF('Auswertung Swiss DRG KVG'!A:A,A61,'Auswertung Swiss DRG KVG'!L:L)</f>
        <v>0</v>
      </c>
      <c r="P61" s="130" t="str">
        <f>IF(SUMIF('Grundlage Swiss DRG KVG'!D:D,B61,'Grundlage Swiss DRG KVG'!L:L)&gt;0,SUMIF('Grundlage Swiss DRG KVG'!D:D,B61,'Grundlage Swiss DRG KVG'!L:L),"")</f>
        <v/>
      </c>
      <c r="Q61" s="62">
        <f t="shared" si="6"/>
        <v>0</v>
      </c>
      <c r="R61" s="61" t="str">
        <f t="shared" si="7"/>
        <v>-</v>
      </c>
      <c r="S61" s="61" t="str">
        <f t="shared" si="8"/>
        <v>-</v>
      </c>
      <c r="T61" s="40"/>
      <c r="U61" s="40"/>
      <c r="V61" s="40"/>
    </row>
    <row r="62" spans="1:22" x14ac:dyDescent="0.2">
      <c r="A62" s="20" t="s">
        <v>143</v>
      </c>
      <c r="B62" s="21" t="s">
        <v>144</v>
      </c>
      <c r="C62" s="21" t="s">
        <v>145</v>
      </c>
      <c r="D62" s="21" t="s">
        <v>17</v>
      </c>
      <c r="E62" s="112">
        <f>IF(SUMIF('Grundlage Swiss DRG ohne Anlage'!D:D,B62,'Grundlage Swiss DRG ohne Anlage'!I:I)&gt;0,SUMIF('Grundlage Swiss DRG ohne Anlage'!D:D,B62,'Grundlage Swiss DRG ohne Anlage'!I:I),"")</f>
        <v>21279538.926789999</v>
      </c>
      <c r="F62" s="112">
        <f>IF(SUMIF('Grundlage Swiss DRG KVG'!D:D,B62,'Grundlage Swiss DRG KVG'!G:G)&gt;0,SUMIF('Grundlage Swiss DRG KVG'!D:D,B62,'Grundlage Swiss DRG KVG'!G:G),)</f>
        <v>0</v>
      </c>
      <c r="G62" s="112">
        <f>IF(SUMIF('Grundlage Swiss DRG KVG'!D:D,B62,'Grundlage Swiss DRG KVG'!H:H)&gt;0,SUMIF('Grundlage Swiss DRG KVG'!D:D,B62,'Grundlage Swiss DRG KVG'!H:H),)</f>
        <v>0</v>
      </c>
      <c r="H62" s="112">
        <f t="shared" si="3"/>
        <v>4249672572.6521478</v>
      </c>
      <c r="I62" s="59">
        <f>IF(SUMIF('Grundlage Swiss DRG KVG'!D:D,B62,'Grundlage Swiss DRG KVG'!I:I)&gt;0,SUMIF('Grundlage Swiss DRG KVG'!D:D,B62,'Grundlage Swiss DRG KVG'!I:I),0)</f>
        <v>0</v>
      </c>
      <c r="J62" s="112">
        <f t="shared" si="4"/>
        <v>430528.86489999911</v>
      </c>
      <c r="K62" s="59">
        <f>IF(SUMIF('Grundlage Swiss DRG KVG'!D:D,B62,'Grundlage Swiss DRG KVG'!J:J)&gt;0,SUMIF('Grundlage Swiss DRG KVG'!D:D,B62,'Grundlage Swiss DRG KVG'!J:J),0)</f>
        <v>0</v>
      </c>
      <c r="L62" s="112">
        <f t="shared" si="5"/>
        <v>443701</v>
      </c>
      <c r="M62" s="130">
        <f>IF(SUMIF('Grundlage Swiss DRG ohne Anlage'!D:D,B62,'Grundlage Swiss DRG ohne Anlage'!J:J)&gt;0,SUMIF('Grundlage Swiss DRG ohne Anlage'!D:D,B62,'Grundlage Swiss DRG ohne Anlage'!J:J),"")</f>
        <v>9614.3517400004002</v>
      </c>
      <c r="N62" s="130" t="str">
        <f>IF(SUMIF('Grundlage Swiss DRG KVG'!D:D,B62,'Grundlage Swiss DRG KVG'!K:K)&gt;0,SUMIF('Grundlage Swiss DRG KVG'!D:D,B62,'Grundlage Swiss DRG KVG'!K:K),"")</f>
        <v/>
      </c>
      <c r="O62" s="130">
        <f>SUMIF('Auswertung Swiss DRG KVG'!A:A,A62,'Auswertung Swiss DRG KVG'!L:L)</f>
        <v>0</v>
      </c>
      <c r="P62" s="130" t="str">
        <f>IF(SUMIF('Grundlage Swiss DRG KVG'!D:D,B62,'Grundlage Swiss DRG KVG'!L:L)&gt;0,SUMIF('Grundlage Swiss DRG KVG'!D:D,B62,'Grundlage Swiss DRG KVG'!L:L),"")</f>
        <v/>
      </c>
      <c r="Q62" s="62">
        <f t="shared" si="6"/>
        <v>0</v>
      </c>
      <c r="R62" s="61" t="str">
        <f t="shared" si="7"/>
        <v>-</v>
      </c>
      <c r="S62" s="61" t="str">
        <f t="shared" si="8"/>
        <v>-</v>
      </c>
      <c r="T62" s="40"/>
      <c r="U62" s="40"/>
      <c r="V62" s="40"/>
    </row>
    <row r="63" spans="1:22" x14ac:dyDescent="0.2">
      <c r="A63" s="20" t="s">
        <v>101</v>
      </c>
      <c r="B63" s="21" t="s">
        <v>102</v>
      </c>
      <c r="C63" s="21" t="s">
        <v>55</v>
      </c>
      <c r="D63" s="21" t="s">
        <v>22</v>
      </c>
      <c r="E63" s="112">
        <f>IF(SUMIF('Grundlage Swiss DRG ohne Anlage'!D:D,B63,'Grundlage Swiss DRG ohne Anlage'!I:I)&gt;0,SUMIF('Grundlage Swiss DRG ohne Anlage'!D:D,B63,'Grundlage Swiss DRG ohne Anlage'!I:I),"")</f>
        <v>550472051.26856005</v>
      </c>
      <c r="F63" s="112">
        <f>IF(SUMIF('Grundlage Swiss DRG KVG'!D:D,B63,'Grundlage Swiss DRG KVG'!G:G)&gt;0,SUMIF('Grundlage Swiss DRG KVG'!D:D,B63,'Grundlage Swiss DRG KVG'!G:G),)</f>
        <v>68327672.084380001</v>
      </c>
      <c r="G63" s="112">
        <f>IF(SUMIF('Grundlage Swiss DRG KVG'!D:D,B63,'Grundlage Swiss DRG KVG'!H:H)&gt;0,SUMIF('Grundlage Swiss DRG KVG'!D:D,B63,'Grundlage Swiss DRG KVG'!H:H),)</f>
        <v>65411564.084380001</v>
      </c>
      <c r="H63" s="112">
        <f t="shared" si="3"/>
        <v>4315084136.7365274</v>
      </c>
      <c r="I63" s="59">
        <f>IF(SUMIF('Grundlage Swiss DRG KVG'!D:D,B63,'Grundlage Swiss DRG KVG'!I:I)&gt;0,SUMIF('Grundlage Swiss DRG KVG'!D:D,B63,'Grundlage Swiss DRG KVG'!I:I),0)</f>
        <v>6936.8130000000001</v>
      </c>
      <c r="J63" s="112">
        <f t="shared" si="4"/>
        <v>437465.67789999914</v>
      </c>
      <c r="K63" s="59">
        <f>IF(SUMIF('Grundlage Swiss DRG KVG'!D:D,B63,'Grundlage Swiss DRG KVG'!J:J)&gt;0,SUMIF('Grundlage Swiss DRG KVG'!D:D,B63,'Grundlage Swiss DRG KVG'!J:J),0)</f>
        <v>7615</v>
      </c>
      <c r="L63" s="112">
        <f t="shared" si="5"/>
        <v>451316</v>
      </c>
      <c r="M63" s="130">
        <f>IF(SUMIF('Grundlage Swiss DRG ohne Anlage'!D:D,B63,'Grundlage Swiss DRG ohne Anlage'!J:J)&gt;0,SUMIF('Grundlage Swiss DRG ohne Anlage'!D:D,B63,'Grundlage Swiss DRG ohne Anlage'!J:J),"")</f>
        <v>9993.8129849799006</v>
      </c>
      <c r="N63" s="130">
        <f>IF(SUMIF('Grundlage Swiss DRG KVG'!D:D,B63,'Grundlage Swiss DRG KVG'!K:K)&gt;0,SUMIF('Grundlage Swiss DRG KVG'!D:D,B63,'Grundlage Swiss DRG KVG'!K:K),"")</f>
        <v>9850.0092310950004</v>
      </c>
      <c r="O63" s="130">
        <f>SUMIF('Auswertung Swiss DRG KVG'!A:A,A63,'Auswertung Swiss DRG KVG'!L:L)</f>
        <v>9429.6277100708994</v>
      </c>
      <c r="P63" s="130">
        <f>IF(SUMIF('Grundlage Swiss DRG KVG'!D:D,B63,'Grundlage Swiss DRG KVG'!L:L)&gt;0,SUMIF('Grundlage Swiss DRG KVG'!D:D,B63,'Grundlage Swiss DRG KVG'!L:L),"")</f>
        <v>9429.6277100708994</v>
      </c>
      <c r="Q63" s="62">
        <f t="shared" si="6"/>
        <v>6936.8130000000001</v>
      </c>
      <c r="R63" s="61">
        <f t="shared" si="7"/>
        <v>6936.8130000000001</v>
      </c>
      <c r="S63" s="61">
        <f t="shared" si="8"/>
        <v>6936.8130000000001</v>
      </c>
      <c r="T63" s="40"/>
      <c r="U63" s="40"/>
      <c r="V63" s="40"/>
    </row>
    <row r="64" spans="1:22" x14ac:dyDescent="0.2">
      <c r="A64" s="20" t="s">
        <v>50</v>
      </c>
      <c r="B64" s="21" t="s">
        <v>51</v>
      </c>
      <c r="C64" s="21" t="s">
        <v>26</v>
      </c>
      <c r="D64" s="21" t="s">
        <v>35</v>
      </c>
      <c r="E64" s="112">
        <f>IF(SUMIF('Grundlage Swiss DRG ohne Anlage'!D:D,B64,'Grundlage Swiss DRG ohne Anlage'!I:I)&gt;0,SUMIF('Grundlage Swiss DRG ohne Anlage'!D:D,B64,'Grundlage Swiss DRG ohne Anlage'!I:I),"")</f>
        <v>59000878.249113999</v>
      </c>
      <c r="F64" s="112">
        <f>IF(SUMIF('Grundlage Swiss DRG KVG'!D:D,B64,'Grundlage Swiss DRG KVG'!G:G)&gt;0,SUMIF('Grundlage Swiss DRG KVG'!D:D,B64,'Grundlage Swiss DRG KVG'!G:G),)</f>
        <v>320382362.80914998</v>
      </c>
      <c r="G64" s="112">
        <f>IF(SUMIF('Grundlage Swiss DRG KVG'!D:D,B64,'Grundlage Swiss DRG KVG'!H:H)&gt;0,SUMIF('Grundlage Swiss DRG KVG'!D:D,B64,'Grundlage Swiss DRG KVG'!H:H),)</f>
        <v>301385981.55014002</v>
      </c>
      <c r="H64" s="112">
        <f t="shared" si="3"/>
        <v>4616470118.2866678</v>
      </c>
      <c r="I64" s="59">
        <f>IF(SUMIF('Grundlage Swiss DRG KVG'!D:D,B64,'Grundlage Swiss DRG KVG'!I:I)&gt;0,SUMIF('Grundlage Swiss DRG KVG'!D:D,B64,'Grundlage Swiss DRG KVG'!I:I),0)</f>
        <v>27953</v>
      </c>
      <c r="J64" s="112">
        <f t="shared" si="4"/>
        <v>465418.67789999914</v>
      </c>
      <c r="K64" s="59">
        <f>IF(SUMIF('Grundlage Swiss DRG KVG'!D:D,B64,'Grundlage Swiss DRG KVG'!J:J)&gt;0,SUMIF('Grundlage Swiss DRG KVG'!D:D,B64,'Grundlage Swiss DRG KVG'!J:J),0)</f>
        <v>24624</v>
      </c>
      <c r="L64" s="112">
        <f t="shared" si="5"/>
        <v>475940</v>
      </c>
      <c r="M64" s="130">
        <f>IF(SUMIF('Grundlage Swiss DRG ohne Anlage'!D:D,B64,'Grundlage Swiss DRG ohne Anlage'!J:J)&gt;0,SUMIF('Grundlage Swiss DRG ohne Anlage'!D:D,B64,'Grundlage Swiss DRG ohne Anlage'!J:J),"")</f>
        <v>10298.221270417</v>
      </c>
      <c r="N64" s="130">
        <f>IF(SUMIF('Grundlage Swiss DRG KVG'!D:D,B64,'Grundlage Swiss DRG KVG'!K:K)&gt;0,SUMIF('Grundlage Swiss DRG KVG'!D:D,B64,'Grundlage Swiss DRG KVG'!K:K),"")</f>
        <v>11461.466132764001</v>
      </c>
      <c r="O64" s="130">
        <f>SUMIF('Auswertung Swiss DRG KVG'!A:A,A64,'Auswertung Swiss DRG KVG'!L:L)</f>
        <v>10781.883216476001</v>
      </c>
      <c r="P64" s="130">
        <f>IF(SUMIF('Grundlage Swiss DRG KVG'!D:D,B64,'Grundlage Swiss DRG KVG'!L:L)&gt;0,SUMIF('Grundlage Swiss DRG KVG'!D:D,B64,'Grundlage Swiss DRG KVG'!L:L),"")</f>
        <v>10781.883216476001</v>
      </c>
      <c r="Q64" s="62">
        <f t="shared" si="6"/>
        <v>27953</v>
      </c>
      <c r="R64" s="61">
        <f t="shared" si="7"/>
        <v>27953</v>
      </c>
      <c r="S64" s="61">
        <f t="shared" si="8"/>
        <v>27953</v>
      </c>
      <c r="T64" s="40"/>
      <c r="U64" s="40"/>
      <c r="V64" s="40"/>
    </row>
    <row r="65" spans="1:22" x14ac:dyDescent="0.2">
      <c r="A65" s="20" t="s">
        <v>14</v>
      </c>
      <c r="B65" s="21" t="s">
        <v>15</v>
      </c>
      <c r="C65" s="21" t="s">
        <v>16</v>
      </c>
      <c r="D65" s="21" t="s">
        <v>17</v>
      </c>
      <c r="E65" s="112">
        <f>IF(SUMIF('Grundlage Swiss DRG ohne Anlage'!D:D,B65,'Grundlage Swiss DRG ohne Anlage'!I:I)&gt;0,SUMIF('Grundlage Swiss DRG ohne Anlage'!D:D,B65,'Grundlage Swiss DRG ohne Anlage'!I:I),"")</f>
        <v>38822239.443452001</v>
      </c>
      <c r="F65" s="112">
        <f>IF(SUMIF('Grundlage Swiss DRG KVG'!D:D,B65,'Grundlage Swiss DRG KVG'!G:G)&gt;0,SUMIF('Grundlage Swiss DRG KVG'!D:D,B65,'Grundlage Swiss DRG KVG'!G:G),)</f>
        <v>610155345.51853001</v>
      </c>
      <c r="G65" s="112">
        <f>F65</f>
        <v>610155345.51853001</v>
      </c>
      <c r="H65" s="112">
        <f t="shared" si="3"/>
        <v>5226625463.8051977</v>
      </c>
      <c r="I65" s="59">
        <f>IF(SUMIF('Grundlage Swiss DRG KVG'!D:D,B65,'Grundlage Swiss DRG KVG'!I:I)&gt;0,SUMIF('Grundlage Swiss DRG KVG'!D:D,B65,'Grundlage Swiss DRG KVG'!I:I),0)</f>
        <v>55081.284</v>
      </c>
      <c r="J65" s="112">
        <f t="shared" si="4"/>
        <v>520499.96189999912</v>
      </c>
      <c r="K65" s="59">
        <f>IF(SUMIF('Grundlage Swiss DRG KVG'!D:D,B65,'Grundlage Swiss DRG KVG'!J:J)&gt;0,SUMIF('Grundlage Swiss DRG KVG'!D:D,B65,'Grundlage Swiss DRG KVG'!J:J),0)</f>
        <v>37108</v>
      </c>
      <c r="L65" s="112">
        <f t="shared" si="5"/>
        <v>513048</v>
      </c>
      <c r="M65" s="130">
        <f>IF(SUMIF('Grundlage Swiss DRG ohne Anlage'!D:D,B65,'Grundlage Swiss DRG ohne Anlage'!J:J)&gt;0,SUMIF('Grundlage Swiss DRG ohne Anlage'!D:D,B65,'Grundlage Swiss DRG ohne Anlage'!J:J),"")</f>
        <v>9467.3303503741008</v>
      </c>
      <c r="N65" s="130">
        <f>IF(SUMIF('Grundlage Swiss DRG KVG'!D:D,B65,'Grundlage Swiss DRG KVG'!K:K)&gt;0,SUMIF('Grundlage Swiss DRG KVG'!D:D,B65,'Grundlage Swiss DRG KVG'!K:K),"")</f>
        <v>11077.362421663</v>
      </c>
      <c r="O65" s="130"/>
      <c r="P65" s="130">
        <f>N65</f>
        <v>11077.362421663</v>
      </c>
      <c r="Q65" s="62">
        <f t="shared" si="6"/>
        <v>55081.284</v>
      </c>
      <c r="R65" s="61">
        <f t="shared" si="7"/>
        <v>55081.284</v>
      </c>
      <c r="S65" s="61">
        <f t="shared" si="8"/>
        <v>55081.284</v>
      </c>
      <c r="T65" s="40"/>
      <c r="U65" s="40"/>
      <c r="V65" s="40"/>
    </row>
    <row r="66" spans="1:22" x14ac:dyDescent="0.2">
      <c r="A66" s="20" t="s">
        <v>293</v>
      </c>
      <c r="B66" s="21" t="s">
        <v>294</v>
      </c>
      <c r="C66" s="21" t="s">
        <v>70</v>
      </c>
      <c r="D66" s="21" t="s">
        <v>22</v>
      </c>
      <c r="E66" s="112">
        <f>IF(SUMIF('Grundlage Swiss DRG ohne Anlage'!D:D,B66,'Grundlage Swiss DRG ohne Anlage'!I:I)&gt;0,SUMIF('Grundlage Swiss DRG ohne Anlage'!D:D,B66,'Grundlage Swiss DRG ohne Anlage'!I:I),"")</f>
        <v>525139317.12436002</v>
      </c>
      <c r="F66" s="112">
        <f>IF(SUMIF('Grundlage Swiss DRG KVG'!D:D,B66,'Grundlage Swiss DRG KVG'!G:G)&gt;0,SUMIF('Grundlage Swiss DRG KVG'!D:D,B66,'Grundlage Swiss DRG KVG'!G:G),)</f>
        <v>443629682.63981003</v>
      </c>
      <c r="G66" s="112">
        <f>IF(SUMIF('Grundlage Swiss DRG KVG'!D:D,B66,'Grundlage Swiss DRG KVG'!H:H)&gt;0,SUMIF('Grundlage Swiss DRG KVG'!D:D,B66,'Grundlage Swiss DRG KVG'!H:H),)</f>
        <v>0</v>
      </c>
      <c r="H66" s="112">
        <f t="shared" si="3"/>
        <v>5226625463.8051977</v>
      </c>
      <c r="I66" s="59">
        <f>IF(SUMIF('Grundlage Swiss DRG KVG'!D:D,B66,'Grundlage Swiss DRG KVG'!I:I)&gt;0,SUMIF('Grundlage Swiss DRG KVG'!D:D,B66,'Grundlage Swiss DRG KVG'!I:I),0)</f>
        <v>38660</v>
      </c>
      <c r="J66" s="112">
        <f t="shared" si="4"/>
        <v>559159.96189999906</v>
      </c>
      <c r="K66" s="59">
        <f>IF(SUMIF('Grundlage Swiss DRG KVG'!D:D,B66,'Grundlage Swiss DRG KVG'!J:J)&gt;0,SUMIF('Grundlage Swiss DRG KVG'!D:D,B66,'Grundlage Swiss DRG KVG'!J:J),0)</f>
        <v>32037</v>
      </c>
      <c r="L66" s="112">
        <f t="shared" si="5"/>
        <v>545085</v>
      </c>
      <c r="M66" s="130">
        <f>IF(SUMIF('Grundlage Swiss DRG ohne Anlage'!D:D,B66,'Grundlage Swiss DRG ohne Anlage'!J:J)&gt;0,SUMIF('Grundlage Swiss DRG ohne Anlage'!D:D,B66,'Grundlage Swiss DRG ohne Anlage'!J:J),"")</f>
        <v>10108.747370003999</v>
      </c>
      <c r="N66" s="130">
        <f>IF(SUMIF('Grundlage Swiss DRG KVG'!D:D,B66,'Grundlage Swiss DRG KVG'!K:K)&gt;0,SUMIF('Grundlage Swiss DRG KVG'!D:D,B66,'Grundlage Swiss DRG KVG'!K:K),"")</f>
        <v>11475.159923429999</v>
      </c>
      <c r="O66" s="130">
        <f>SUMIF('Auswertung Swiss DRG KVG'!A:A,A66,'Auswertung Swiss DRG KVG'!L:L)</f>
        <v>0</v>
      </c>
      <c r="P66" s="130" t="str">
        <f>IF(SUMIF('Grundlage Swiss DRG KVG'!D:D,B66,'Grundlage Swiss DRG KVG'!L:L)&gt;0,SUMIF('Grundlage Swiss DRG KVG'!D:D,B66,'Grundlage Swiss DRG KVG'!L:L),"")</f>
        <v/>
      </c>
      <c r="Q66" s="62">
        <f t="shared" si="6"/>
        <v>38660</v>
      </c>
      <c r="R66" s="61">
        <f t="shared" si="7"/>
        <v>38660</v>
      </c>
      <c r="S66" s="61" t="str">
        <f t="shared" si="8"/>
        <v>-</v>
      </c>
      <c r="T66" s="40"/>
      <c r="U66" s="40"/>
      <c r="V66" s="40"/>
    </row>
    <row r="67" spans="1:22" x14ac:dyDescent="0.2">
      <c r="A67" s="20" t="s">
        <v>326</v>
      </c>
      <c r="B67" s="21" t="s">
        <v>326</v>
      </c>
      <c r="C67" s="21" t="s">
        <v>110</v>
      </c>
      <c r="D67" s="21" t="s">
        <v>251</v>
      </c>
      <c r="E67" s="112">
        <f>IF(SUMIF('Grundlage Swiss DRG ohne Anlage'!D:D,B67,'Grundlage Swiss DRG ohne Anlage'!I:I)&gt;0,SUMIF('Grundlage Swiss DRG ohne Anlage'!D:D,B67,'Grundlage Swiss DRG ohne Anlage'!I:I),"")</f>
        <v>5319509.2593804002</v>
      </c>
      <c r="F67" s="112">
        <f>IF(SUMIF('Grundlage Swiss DRG KVG'!D:D,B67,'Grundlage Swiss DRG KVG'!G:G)&gt;0,SUMIF('Grundlage Swiss DRG KVG'!D:D,B67,'Grundlage Swiss DRG KVG'!G:G),)</f>
        <v>39544389.652484</v>
      </c>
      <c r="G67" s="112">
        <f>F67</f>
        <v>39544389.652484</v>
      </c>
      <c r="H67" s="112">
        <f t="shared" si="3"/>
        <v>5266169853.4576817</v>
      </c>
      <c r="I67" s="59">
        <f>IF(SUMIF('Grundlage Swiss DRG KVG'!D:D,B67,'Grundlage Swiss DRG KVG'!I:I)&gt;0,SUMIF('Grundlage Swiss DRG KVG'!D:D,B67,'Grundlage Swiss DRG KVG'!I:I),0)</f>
        <v>3763.9367999999999</v>
      </c>
      <c r="J67" s="112">
        <f t="shared" si="4"/>
        <v>562923.89869999909</v>
      </c>
      <c r="K67" s="59">
        <f>IF(SUMIF('Grundlage Swiss DRG KVG'!D:D,B67,'Grundlage Swiss DRG KVG'!J:J)&gt;0,SUMIF('Grundlage Swiss DRG KVG'!D:D,B67,'Grundlage Swiss DRG KVG'!J:J),0)</f>
        <v>4464</v>
      </c>
      <c r="L67" s="112">
        <f t="shared" si="5"/>
        <v>549549</v>
      </c>
      <c r="M67" s="130">
        <f>IF(SUMIF('Grundlage Swiss DRG ohne Anlage'!D:D,B67,'Grundlage Swiss DRG ohne Anlage'!J:J)&gt;0,SUMIF('Grundlage Swiss DRG ohne Anlage'!D:D,B67,'Grundlage Swiss DRG ohne Anlage'!J:J),"")</f>
        <v>8854.2408558718998</v>
      </c>
      <c r="N67" s="130">
        <f>IF(SUMIF('Grundlage Swiss DRG KVG'!D:D,B67,'Grundlage Swiss DRG KVG'!K:K)&gt;0,SUMIF('Grundlage Swiss DRG KVG'!D:D,B67,'Grundlage Swiss DRG KVG'!K:K),"")</f>
        <v>10506.124771405001</v>
      </c>
      <c r="O67" s="130"/>
      <c r="P67" s="130">
        <f>N67</f>
        <v>10506.124771405001</v>
      </c>
      <c r="Q67" s="62">
        <f t="shared" si="6"/>
        <v>3763.9367999999999</v>
      </c>
      <c r="R67" s="61">
        <f t="shared" si="7"/>
        <v>3763.9367999999999</v>
      </c>
      <c r="S67" s="61">
        <f t="shared" si="8"/>
        <v>3763.9367999999999</v>
      </c>
      <c r="T67" s="40"/>
      <c r="U67" s="40"/>
      <c r="V67" s="40"/>
    </row>
    <row r="68" spans="1:22" x14ac:dyDescent="0.2">
      <c r="A68" s="20" t="s">
        <v>230</v>
      </c>
      <c r="B68" s="21" t="s">
        <v>231</v>
      </c>
      <c r="C68" s="21" t="s">
        <v>228</v>
      </c>
      <c r="D68" s="21" t="s">
        <v>17</v>
      </c>
      <c r="E68" s="112">
        <f>IF(SUMIF('Grundlage Swiss DRG ohne Anlage'!D:D,B68,'Grundlage Swiss DRG ohne Anlage'!I:I)&gt;0,SUMIF('Grundlage Swiss DRG ohne Anlage'!D:D,B68,'Grundlage Swiss DRG ohne Anlage'!I:I),"")</f>
        <v>42254441.12274</v>
      </c>
      <c r="F68" s="112">
        <f>IF(SUMIF('Grundlage Swiss DRG KVG'!D:D,B68,'Grundlage Swiss DRG KVG'!G:G)&gt;0,SUMIF('Grundlage Swiss DRG KVG'!D:D,B68,'Grundlage Swiss DRG KVG'!G:G),)</f>
        <v>23733573.829657</v>
      </c>
      <c r="G68" s="112">
        <f>F68</f>
        <v>23733573.829657</v>
      </c>
      <c r="H68" s="112">
        <f t="shared" si="3"/>
        <v>5289903427.2873383</v>
      </c>
      <c r="I68" s="59">
        <f>IF(SUMIF('Grundlage Swiss DRG KVG'!D:D,B68,'Grundlage Swiss DRG KVG'!I:I)&gt;0,SUMIF('Grundlage Swiss DRG KVG'!D:D,B68,'Grundlage Swiss DRG KVG'!I:I),0)</f>
        <v>2519</v>
      </c>
      <c r="J68" s="112">
        <f t="shared" si="4"/>
        <v>565442.89869999909</v>
      </c>
      <c r="K68" s="59">
        <f>IF(SUMIF('Grundlage Swiss DRG KVG'!D:D,B68,'Grundlage Swiss DRG KVG'!J:J)&gt;0,SUMIF('Grundlage Swiss DRG KVG'!D:D,B68,'Grundlage Swiss DRG KVG'!J:J),0)</f>
        <v>3467</v>
      </c>
      <c r="L68" s="112">
        <f t="shared" si="5"/>
        <v>553016</v>
      </c>
      <c r="M68" s="130">
        <f>IF(SUMIF('Grundlage Swiss DRG ohne Anlage'!D:D,B68,'Grundlage Swiss DRG ohne Anlage'!J:J)&gt;0,SUMIF('Grundlage Swiss DRG ohne Anlage'!D:D,B68,'Grundlage Swiss DRG ohne Anlage'!J:J),"")</f>
        <v>10067.355111497</v>
      </c>
      <c r="N68" s="130">
        <f>IF(SUMIF('Grundlage Swiss DRG KVG'!D:D,B68,'Grundlage Swiss DRG KVG'!K:K)&gt;0,SUMIF('Grundlage Swiss DRG KVG'!D:D,B68,'Grundlage Swiss DRG KVG'!K:K),"")</f>
        <v>9421.8236719560009</v>
      </c>
      <c r="O68" s="130"/>
      <c r="P68" s="130">
        <f>N68</f>
        <v>9421.8236719560009</v>
      </c>
      <c r="Q68" s="62">
        <f t="shared" si="6"/>
        <v>2519</v>
      </c>
      <c r="R68" s="61">
        <f t="shared" si="7"/>
        <v>2519</v>
      </c>
      <c r="S68" s="61">
        <f t="shared" si="8"/>
        <v>2519</v>
      </c>
      <c r="T68" s="40"/>
      <c r="U68" s="40"/>
      <c r="V68" s="40"/>
    </row>
    <row r="69" spans="1:22" x14ac:dyDescent="0.2">
      <c r="A69" s="20" t="s">
        <v>164</v>
      </c>
      <c r="B69" s="21" t="s">
        <v>165</v>
      </c>
      <c r="C69" s="21" t="s">
        <v>95</v>
      </c>
      <c r="D69" s="21" t="s">
        <v>27</v>
      </c>
      <c r="E69" s="112">
        <f>IF(SUMIF('Grundlage Swiss DRG ohne Anlage'!D:D,B69,'Grundlage Swiss DRG ohne Anlage'!I:I)&gt;0,SUMIF('Grundlage Swiss DRG ohne Anlage'!D:D,B69,'Grundlage Swiss DRG ohne Anlage'!I:I),"")</f>
        <v>55796268.152456</v>
      </c>
      <c r="F69" s="112">
        <f>IF(SUMIF('Grundlage Swiss DRG KVG'!D:D,B69,'Grundlage Swiss DRG KVG'!G:G)&gt;0,SUMIF('Grundlage Swiss DRG KVG'!D:D,B69,'Grundlage Swiss DRG KVG'!G:G),)</f>
        <v>46068911.535755001</v>
      </c>
      <c r="G69" s="112">
        <f>IF(SUMIF('Grundlage Swiss DRG KVG'!D:D,B69,'Grundlage Swiss DRG KVG'!H:H)&gt;0,SUMIF('Grundlage Swiss DRG KVG'!D:D,B69,'Grundlage Swiss DRG KVG'!H:H),)</f>
        <v>45398062.535755001</v>
      </c>
      <c r="H69" s="112">
        <f t="shared" si="3"/>
        <v>5335301489.8230934</v>
      </c>
      <c r="I69" s="59">
        <f>IF(SUMIF('Grundlage Swiss DRG KVG'!D:D,B69,'Grundlage Swiss DRG KVG'!I:I)&gt;0,SUMIF('Grundlage Swiss DRG KVG'!D:D,B69,'Grundlage Swiss DRG KVG'!I:I),0)</f>
        <v>4197.174</v>
      </c>
      <c r="J69" s="112">
        <f t="shared" si="4"/>
        <v>569640.07269999909</v>
      </c>
      <c r="K69" s="59">
        <f>IF(SUMIF('Grundlage Swiss DRG KVG'!D:D,B69,'Grundlage Swiss DRG KVG'!J:J)&gt;0,SUMIF('Grundlage Swiss DRG KVG'!D:D,B69,'Grundlage Swiss DRG KVG'!J:J),0)</f>
        <v>4965</v>
      </c>
      <c r="L69" s="112">
        <f t="shared" si="5"/>
        <v>557981</v>
      </c>
      <c r="M69" s="130">
        <f>IF(SUMIF('Grundlage Swiss DRG ohne Anlage'!D:D,B69,'Grundlage Swiss DRG ohne Anlage'!J:J)&gt;0,SUMIF('Grundlage Swiss DRG ohne Anlage'!D:D,B69,'Grundlage Swiss DRG ohne Anlage'!J:J),"")</f>
        <v>11041.436861773</v>
      </c>
      <c r="N69" s="130">
        <f>IF(SUMIF('Grundlage Swiss DRG KVG'!D:D,B69,'Grundlage Swiss DRG KVG'!K:K)&gt;0,SUMIF('Grundlage Swiss DRG KVG'!D:D,B69,'Grundlage Swiss DRG KVG'!K:K),"")</f>
        <v>10976.173857876</v>
      </c>
      <c r="O69" s="130">
        <f>SUMIF('Auswertung Swiss DRG KVG'!A:A,A69,'Auswertung Swiss DRG KVG'!L:L)</f>
        <v>10816.340360384</v>
      </c>
      <c r="P69" s="130">
        <f>IF(SUMIF('Grundlage Swiss DRG KVG'!D:D,B69,'Grundlage Swiss DRG KVG'!L:L)&gt;0,SUMIF('Grundlage Swiss DRG KVG'!D:D,B69,'Grundlage Swiss DRG KVG'!L:L),"")</f>
        <v>10816.340360384</v>
      </c>
      <c r="Q69" s="62">
        <f t="shared" si="6"/>
        <v>4197.174</v>
      </c>
      <c r="R69" s="61">
        <f t="shared" si="7"/>
        <v>4197.174</v>
      </c>
      <c r="S69" s="61">
        <f t="shared" si="8"/>
        <v>4197.174</v>
      </c>
      <c r="T69" s="40"/>
      <c r="U69" s="40"/>
      <c r="V69" s="40"/>
    </row>
    <row r="70" spans="1:22" x14ac:dyDescent="0.2">
      <c r="A70" s="20" t="s">
        <v>154</v>
      </c>
      <c r="B70" s="21" t="s">
        <v>155</v>
      </c>
      <c r="C70" s="21" t="s">
        <v>156</v>
      </c>
      <c r="D70" s="21" t="s">
        <v>17</v>
      </c>
      <c r="E70" s="112">
        <f>IF(SUMIF('Grundlage Swiss DRG ohne Anlage'!D:D,B70,'Grundlage Swiss DRG ohne Anlage'!I:I)&gt;0,SUMIF('Grundlage Swiss DRG ohne Anlage'!D:D,B70,'Grundlage Swiss DRG ohne Anlage'!I:I),"")</f>
        <v>29738724.878114</v>
      </c>
      <c r="F70" s="112">
        <f>IF(SUMIF('Grundlage Swiss DRG KVG'!D:D,B70,'Grundlage Swiss DRG KVG'!G:G)&gt;0,SUMIF('Grundlage Swiss DRG KVG'!D:D,B70,'Grundlage Swiss DRG KVG'!G:G),)</f>
        <v>247450560.97613999</v>
      </c>
      <c r="G70" s="112">
        <f>IF(SUMIF('Grundlage Swiss DRG KVG'!D:D,B70,'Grundlage Swiss DRG KVG'!H:H)&gt;0,SUMIF('Grundlage Swiss DRG KVG'!D:D,B70,'Grundlage Swiss DRG KVG'!H:H),)</f>
        <v>243242145.97613999</v>
      </c>
      <c r="H70" s="112">
        <f t="shared" si="3"/>
        <v>5578543635.7992334</v>
      </c>
      <c r="I70" s="59">
        <f>IF(SUMIF('Grundlage Swiss DRG KVG'!D:D,B70,'Grundlage Swiss DRG KVG'!I:I)&gt;0,SUMIF('Grundlage Swiss DRG KVG'!D:D,B70,'Grundlage Swiss DRG KVG'!I:I),0)</f>
        <v>23322</v>
      </c>
      <c r="J70" s="112">
        <f t="shared" si="4"/>
        <v>592962.07269999909</v>
      </c>
      <c r="K70" s="59">
        <f>IF(SUMIF('Grundlage Swiss DRG KVG'!D:D,B70,'Grundlage Swiss DRG KVG'!J:J)&gt;0,SUMIF('Grundlage Swiss DRG KVG'!D:D,B70,'Grundlage Swiss DRG KVG'!J:J),0)</f>
        <v>16490</v>
      </c>
      <c r="L70" s="112">
        <f t="shared" si="5"/>
        <v>574471</v>
      </c>
      <c r="M70" s="130">
        <f>IF(SUMIF('Grundlage Swiss DRG ohne Anlage'!D:D,B70,'Grundlage Swiss DRG ohne Anlage'!J:J)&gt;0,SUMIF('Grundlage Swiss DRG ohne Anlage'!D:D,B70,'Grundlage Swiss DRG ohne Anlage'!J:J),"")</f>
        <v>10037.984930938999</v>
      </c>
      <c r="N70" s="130">
        <f>IF(SUMIF('Grundlage Swiss DRG KVG'!D:D,B70,'Grundlage Swiss DRG KVG'!K:K)&gt;0,SUMIF('Grundlage Swiss DRG KVG'!D:D,B70,'Grundlage Swiss DRG KVG'!K:K),"")</f>
        <v>10610.177556647999</v>
      </c>
      <c r="O70" s="130">
        <f>SUMIF('Auswertung Swiss DRG KVG'!A:A,A70,'Auswertung Swiss DRG KVG'!L:L)</f>
        <v>10429.729267479001</v>
      </c>
      <c r="P70" s="130">
        <f>IF(SUMIF('Grundlage Swiss DRG KVG'!D:D,B70,'Grundlage Swiss DRG KVG'!L:L)&gt;0,SUMIF('Grundlage Swiss DRG KVG'!D:D,B70,'Grundlage Swiss DRG KVG'!L:L),"")</f>
        <v>10429.729267479001</v>
      </c>
      <c r="Q70" s="62">
        <f t="shared" si="6"/>
        <v>23322</v>
      </c>
      <c r="R70" s="61">
        <f t="shared" si="7"/>
        <v>23322</v>
      </c>
      <c r="S70" s="61">
        <f t="shared" si="8"/>
        <v>23322</v>
      </c>
      <c r="T70" s="40"/>
      <c r="U70" s="40"/>
      <c r="V70" s="40"/>
    </row>
    <row r="71" spans="1:22" x14ac:dyDescent="0.2">
      <c r="A71" s="20" t="s">
        <v>211</v>
      </c>
      <c r="B71" s="21" t="s">
        <v>212</v>
      </c>
      <c r="C71" s="21" t="s">
        <v>34</v>
      </c>
      <c r="D71" s="21" t="s">
        <v>35</v>
      </c>
      <c r="E71" s="112">
        <f>IF(SUMIF('Grundlage Swiss DRG ohne Anlage'!D:D,B71,'Grundlage Swiss DRG ohne Anlage'!I:I)&gt;0,SUMIF('Grundlage Swiss DRG ohne Anlage'!D:D,B71,'Grundlage Swiss DRG ohne Anlage'!I:I),"")</f>
        <v>17071795.358112</v>
      </c>
      <c r="F71" s="112">
        <f>IF(SUMIF('Grundlage Swiss DRG KVG'!D:D,B71,'Grundlage Swiss DRG KVG'!G:G)&gt;0,SUMIF('Grundlage Swiss DRG KVG'!D:D,B71,'Grundlage Swiss DRG KVG'!G:G),)</f>
        <v>0</v>
      </c>
      <c r="G71" s="112">
        <f>IF(SUMIF('Grundlage Swiss DRG KVG'!D:D,B71,'Grundlage Swiss DRG KVG'!H:H)&gt;0,SUMIF('Grundlage Swiss DRG KVG'!D:D,B71,'Grundlage Swiss DRG KVG'!H:H),)</f>
        <v>81572826.736589998</v>
      </c>
      <c r="H71" s="112">
        <f t="shared" si="3"/>
        <v>5660116462.5358238</v>
      </c>
      <c r="I71" s="59">
        <f>IF(SUMIF('Grundlage Swiss DRG KVG'!D:D,B71,'Grundlage Swiss DRG KVG'!I:I)&gt;0,SUMIF('Grundlage Swiss DRG KVG'!D:D,B71,'Grundlage Swiss DRG KVG'!I:I),0)</f>
        <v>7973.19</v>
      </c>
      <c r="J71" s="112">
        <f t="shared" si="4"/>
        <v>600935.26269999903</v>
      </c>
      <c r="K71" s="59">
        <f>IF(SUMIF('Grundlage Swiss DRG KVG'!D:D,B71,'Grundlage Swiss DRG KVG'!J:J)&gt;0,SUMIF('Grundlage Swiss DRG KVG'!D:D,B71,'Grundlage Swiss DRG KVG'!J:J),0)</f>
        <v>9374</v>
      </c>
      <c r="L71" s="112">
        <f t="shared" si="5"/>
        <v>583845</v>
      </c>
      <c r="M71" s="130">
        <f>IF(SUMIF('Grundlage Swiss DRG ohne Anlage'!D:D,B71,'Grundlage Swiss DRG ohne Anlage'!J:J)&gt;0,SUMIF('Grundlage Swiss DRG ohne Anlage'!D:D,B71,'Grundlage Swiss DRG ohne Anlage'!J:J),"")</f>
        <v>10315.284204297001</v>
      </c>
      <c r="N71" s="130" t="str">
        <f>IF(SUMIF('Grundlage Swiss DRG KVG'!D:D,B71,'Grundlage Swiss DRG KVG'!K:K)&gt;0,SUMIF('Grundlage Swiss DRG KVG'!D:D,B71,'Grundlage Swiss DRG KVG'!K:K),"")</f>
        <v/>
      </c>
      <c r="O71" s="130">
        <f>SUMIF('Auswertung Swiss DRG KVG'!A:A,A71,'Auswertung Swiss DRG KVG'!L:L)</f>
        <v>10230.889610882001</v>
      </c>
      <c r="P71" s="130">
        <f>IF(SUMIF('Grundlage Swiss DRG KVG'!D:D,B71,'Grundlage Swiss DRG KVG'!L:L)&gt;0,SUMIF('Grundlage Swiss DRG KVG'!D:D,B71,'Grundlage Swiss DRG KVG'!L:L),"")</f>
        <v>10230.889610882001</v>
      </c>
      <c r="Q71" s="62">
        <f t="shared" si="6"/>
        <v>7973.19</v>
      </c>
      <c r="R71" s="61" t="str">
        <f t="shared" si="7"/>
        <v>-</v>
      </c>
      <c r="S71" s="61">
        <f t="shared" si="8"/>
        <v>7973.19</v>
      </c>
      <c r="T71" s="40"/>
      <c r="U71" s="40"/>
      <c r="V71" s="40"/>
    </row>
    <row r="72" spans="1:22" x14ac:dyDescent="0.2">
      <c r="A72" s="20" t="s">
        <v>82</v>
      </c>
      <c r="B72" s="21" t="s">
        <v>83</v>
      </c>
      <c r="C72" s="21" t="s">
        <v>84</v>
      </c>
      <c r="D72" s="21" t="s">
        <v>27</v>
      </c>
      <c r="E72" s="112">
        <f>IF(SUMIF('Grundlage Swiss DRG ohne Anlage'!D:D,B72,'Grundlage Swiss DRG ohne Anlage'!I:I)&gt;0,SUMIF('Grundlage Swiss DRG ohne Anlage'!D:D,B72,'Grundlage Swiss DRG ohne Anlage'!I:I),"")</f>
        <v>61037247.573937997</v>
      </c>
      <c r="F72" s="112">
        <f>IF(SUMIF('Grundlage Swiss DRG KVG'!D:D,B72,'Grundlage Swiss DRG KVG'!G:G)&gt;0,SUMIF('Grundlage Swiss DRG KVG'!D:D,B72,'Grundlage Swiss DRG KVG'!G:G),)</f>
        <v>67116233.473938003</v>
      </c>
      <c r="G72" s="112">
        <f>IF(SUMIF('Grundlage Swiss DRG KVG'!D:D,B72,'Grundlage Swiss DRG KVG'!H:H)&gt;0,SUMIF('Grundlage Swiss DRG KVG'!D:D,B72,'Grundlage Swiss DRG KVG'!H:H),)</f>
        <v>64890440.573937997</v>
      </c>
      <c r="H72" s="112">
        <f t="shared" si="3"/>
        <v>5725006903.1097622</v>
      </c>
      <c r="I72" s="59">
        <f>IF(SUMIF('Grundlage Swiss DRG KVG'!D:D,B72,'Grundlage Swiss DRG KVG'!I:I)&gt;0,SUMIF('Grundlage Swiss DRG KVG'!D:D,B72,'Grundlage Swiss DRG KVG'!I:I),0)</f>
        <v>5813.8</v>
      </c>
      <c r="J72" s="112">
        <f t="shared" si="4"/>
        <v>606749.06269999908</v>
      </c>
      <c r="K72" s="59">
        <f>IF(SUMIF('Grundlage Swiss DRG KVG'!D:D,B72,'Grundlage Swiss DRG KVG'!J:J)&gt;0,SUMIF('Grundlage Swiss DRG KVG'!D:D,B72,'Grundlage Swiss DRG KVG'!J:J),0)</f>
        <v>6979</v>
      </c>
      <c r="L72" s="112">
        <f t="shared" si="5"/>
        <v>590824</v>
      </c>
      <c r="M72" s="130">
        <f>IF(SUMIF('Grundlage Swiss DRG ohne Anlage'!D:D,B72,'Grundlage Swiss DRG ohne Anlage'!J:J)&gt;0,SUMIF('Grundlage Swiss DRG ohne Anlage'!D:D,B72,'Grundlage Swiss DRG ohne Anlage'!J:J),"")</f>
        <v>10498.683747968</v>
      </c>
      <c r="N72" s="130">
        <f>IF(SUMIF('Grundlage Swiss DRG KVG'!D:D,B72,'Grundlage Swiss DRG KVG'!K:K)&gt;0,SUMIF('Grundlage Swiss DRG KVG'!D:D,B72,'Grundlage Swiss DRG KVG'!K:K),"")</f>
        <v>11544.296926956</v>
      </c>
      <c r="O72" s="130">
        <f>SUMIF('Auswertung Swiss DRG KVG'!A:A,A72,'Auswertung Swiss DRG KVG'!L:L)</f>
        <v>11161.450441008999</v>
      </c>
      <c r="P72" s="130">
        <f>IF(SUMIF('Grundlage Swiss DRG KVG'!D:D,B72,'Grundlage Swiss DRG KVG'!L:L)&gt;0,SUMIF('Grundlage Swiss DRG KVG'!D:D,B72,'Grundlage Swiss DRG KVG'!L:L),"")</f>
        <v>11161.450441008999</v>
      </c>
      <c r="Q72" s="62">
        <f t="shared" si="6"/>
        <v>5813.8</v>
      </c>
      <c r="R72" s="61">
        <f t="shared" si="7"/>
        <v>5813.8</v>
      </c>
      <c r="S72" s="61">
        <f t="shared" si="8"/>
        <v>5813.8</v>
      </c>
      <c r="T72" s="40"/>
      <c r="U72" s="40"/>
      <c r="V72" s="40"/>
    </row>
    <row r="73" spans="1:22" x14ac:dyDescent="0.2">
      <c r="A73" s="20" t="s">
        <v>344</v>
      </c>
      <c r="B73" s="21" t="s">
        <v>344</v>
      </c>
      <c r="C73" s="21" t="s">
        <v>70</v>
      </c>
      <c r="D73" s="21" t="s">
        <v>345</v>
      </c>
      <c r="E73" s="112">
        <f>IF(SUMIF('Grundlage Swiss DRG ohne Anlage'!D:D,B73,'Grundlage Swiss DRG ohne Anlage'!I:I)&gt;0,SUMIF('Grundlage Swiss DRG ohne Anlage'!D:D,B73,'Grundlage Swiss DRG ohne Anlage'!I:I),"")</f>
        <v>93680291.073999003</v>
      </c>
      <c r="F73" s="112">
        <f>IF(SUMIF('Grundlage Swiss DRG KVG'!D:D,B73,'Grundlage Swiss DRG KVG'!G:G)&gt;0,SUMIF('Grundlage Swiss DRG KVG'!D:D,B73,'Grundlage Swiss DRG KVG'!G:G),)</f>
        <v>0</v>
      </c>
      <c r="G73" s="112">
        <f>IF(SUMIF('Grundlage Swiss DRG KVG'!D:D,B73,'Grundlage Swiss DRG KVG'!H:H)&gt;0,SUMIF('Grundlage Swiss DRG KVG'!D:D,B73,'Grundlage Swiss DRG KVG'!H:H),)</f>
        <v>0</v>
      </c>
      <c r="H73" s="112">
        <f t="shared" si="3"/>
        <v>5725006903.1097622</v>
      </c>
      <c r="I73" s="59">
        <f>IF(SUMIF('Grundlage Swiss DRG KVG'!D:D,B73,'Grundlage Swiss DRG KVG'!I:I)&gt;0,SUMIF('Grundlage Swiss DRG KVG'!D:D,B73,'Grundlage Swiss DRG KVG'!I:I),0)</f>
        <v>0</v>
      </c>
      <c r="J73" s="112">
        <f t="shared" si="4"/>
        <v>606749.06269999908</v>
      </c>
      <c r="K73" s="59">
        <f>IF(SUMIF('Grundlage Swiss DRG KVG'!D:D,B73,'Grundlage Swiss DRG KVG'!J:J)&gt;0,SUMIF('Grundlage Swiss DRG KVG'!D:D,B73,'Grundlage Swiss DRG KVG'!J:J),0)</f>
        <v>0</v>
      </c>
      <c r="L73" s="112">
        <f t="shared" si="5"/>
        <v>590824</v>
      </c>
      <c r="M73" s="130">
        <f>IF(SUMIF('Grundlage Swiss DRG ohne Anlage'!D:D,B73,'Grundlage Swiss DRG ohne Anlage'!J:J)&gt;0,SUMIF('Grundlage Swiss DRG ohne Anlage'!D:D,B73,'Grundlage Swiss DRG ohne Anlage'!J:J),"")</f>
        <v>10382.755417787999</v>
      </c>
      <c r="N73" s="130" t="str">
        <f>IF(SUMIF('Grundlage Swiss DRG KVG'!D:D,B73,'Grundlage Swiss DRG KVG'!K:K)&gt;0,SUMIF('Grundlage Swiss DRG KVG'!D:D,B73,'Grundlage Swiss DRG KVG'!K:K),"")</f>
        <v/>
      </c>
      <c r="O73" s="130">
        <f>SUMIF('Auswertung Swiss DRG KVG'!A:A,A73,'Auswertung Swiss DRG KVG'!L:L)</f>
        <v>0</v>
      </c>
      <c r="P73" s="130" t="str">
        <f>IF(SUMIF('Grundlage Swiss DRG KVG'!D:D,B73,'Grundlage Swiss DRG KVG'!L:L)&gt;0,SUMIF('Grundlage Swiss DRG KVG'!D:D,B73,'Grundlage Swiss DRG KVG'!L:L),"")</f>
        <v/>
      </c>
      <c r="Q73" s="62">
        <f t="shared" si="6"/>
        <v>0</v>
      </c>
      <c r="R73" s="61" t="str">
        <f t="shared" si="7"/>
        <v>-</v>
      </c>
      <c r="S73" s="61" t="str">
        <f t="shared" si="8"/>
        <v>-</v>
      </c>
      <c r="T73" s="40"/>
      <c r="U73" s="40"/>
      <c r="V73" s="40"/>
    </row>
    <row r="74" spans="1:22" x14ac:dyDescent="0.2">
      <c r="A74" s="20" t="s">
        <v>19</v>
      </c>
      <c r="B74" s="21" t="s">
        <v>20</v>
      </c>
      <c r="C74" s="21" t="s">
        <v>21</v>
      </c>
      <c r="D74" s="21" t="s">
        <v>22</v>
      </c>
      <c r="E74" s="112">
        <f>IF(SUMIF('Grundlage Swiss DRG ohne Anlage'!D:D,B74,'Grundlage Swiss DRG ohne Anlage'!I:I)&gt;0,SUMIF('Grundlage Swiss DRG ohne Anlage'!D:D,B74,'Grundlage Swiss DRG ohne Anlage'!I:I),"")</f>
        <v>530806280.70955998</v>
      </c>
      <c r="F74" s="112">
        <f>IF(SUMIF('Grundlage Swiss DRG KVG'!D:D,B74,'Grundlage Swiss DRG KVG'!G:G)&gt;0,SUMIF('Grundlage Swiss DRG KVG'!D:D,B74,'Grundlage Swiss DRG KVG'!G:G),)</f>
        <v>20848012.158112001</v>
      </c>
      <c r="G74" s="112">
        <f>IF(SUMIF('Grundlage Swiss DRG KVG'!D:D,B74,'Grundlage Swiss DRG KVG'!H:H)&gt;0,SUMIF('Grundlage Swiss DRG KVG'!D:D,B74,'Grundlage Swiss DRG KVG'!H:H),)</f>
        <v>18322191.568112001</v>
      </c>
      <c r="H74" s="112">
        <f t="shared" si="3"/>
        <v>5743329094.6778746</v>
      </c>
      <c r="I74" s="59">
        <f>IF(SUMIF('Grundlage Swiss DRG KVG'!D:D,B74,'Grundlage Swiss DRG KVG'!I:I)&gt;0,SUMIF('Grundlage Swiss DRG KVG'!D:D,B74,'Grundlage Swiss DRG KVG'!I:I),0)</f>
        <v>1655</v>
      </c>
      <c r="J74" s="112">
        <f t="shared" si="4"/>
        <v>608404.06269999908</v>
      </c>
      <c r="K74" s="59">
        <f>IF(SUMIF('Grundlage Swiss DRG KVG'!D:D,B74,'Grundlage Swiss DRG KVG'!J:J)&gt;0,SUMIF('Grundlage Swiss DRG KVG'!D:D,B74,'Grundlage Swiss DRG KVG'!J:J),0)</f>
        <v>2255</v>
      </c>
      <c r="L74" s="112">
        <f t="shared" si="5"/>
        <v>593079</v>
      </c>
      <c r="M74" s="130">
        <f>IF(SUMIF('Grundlage Swiss DRG ohne Anlage'!D:D,B74,'Grundlage Swiss DRG ohne Anlage'!J:J)&gt;0,SUMIF('Grundlage Swiss DRG ohne Anlage'!D:D,B74,'Grundlage Swiss DRG ohne Anlage'!J:J),"")</f>
        <v>10962.701557500999</v>
      </c>
      <c r="N74" s="130">
        <f>IF(SUMIF('Grundlage Swiss DRG KVG'!D:D,B74,'Grundlage Swiss DRG KVG'!K:K)&gt;0,SUMIF('Grundlage Swiss DRG KVG'!D:D,B74,'Grundlage Swiss DRG KVG'!K:K),"")</f>
        <v>12596.986198254999</v>
      </c>
      <c r="O74" s="130">
        <f>SUMIF('Auswertung Swiss DRG KVG'!A:A,A74,'Auswertung Swiss DRG KVG'!L:L)</f>
        <v>11070.810615173001</v>
      </c>
      <c r="P74" s="130">
        <f>IF(SUMIF('Grundlage Swiss DRG KVG'!D:D,B74,'Grundlage Swiss DRG KVG'!L:L)&gt;0,SUMIF('Grundlage Swiss DRG KVG'!D:D,B74,'Grundlage Swiss DRG KVG'!L:L),"")</f>
        <v>11070.810615173001</v>
      </c>
      <c r="Q74" s="62">
        <f t="shared" si="6"/>
        <v>1655</v>
      </c>
      <c r="R74" s="61">
        <f t="shared" si="7"/>
        <v>1655</v>
      </c>
      <c r="S74" s="61">
        <f t="shared" si="8"/>
        <v>1655</v>
      </c>
      <c r="T74" s="40"/>
      <c r="U74" s="40"/>
      <c r="V74" s="40"/>
    </row>
    <row r="75" spans="1:22" x14ac:dyDescent="0.2">
      <c r="A75" s="20" t="s">
        <v>108</v>
      </c>
      <c r="B75" s="21" t="s">
        <v>109</v>
      </c>
      <c r="C75" s="21" t="s">
        <v>110</v>
      </c>
      <c r="D75" s="21" t="s">
        <v>35</v>
      </c>
      <c r="E75" s="112">
        <f>IF(SUMIF('Grundlage Swiss DRG ohne Anlage'!D:D,B75,'Grundlage Swiss DRG ohne Anlage'!I:I)&gt;0,SUMIF('Grundlage Swiss DRG ohne Anlage'!D:D,B75,'Grundlage Swiss DRG ohne Anlage'!I:I),"")</f>
        <v>9061835.3235879</v>
      </c>
      <c r="F75" s="112">
        <f>IF(SUMIF('Grundlage Swiss DRG KVG'!D:D,B75,'Grundlage Swiss DRG KVG'!G:G)&gt;0,SUMIF('Grundlage Swiss DRG KVG'!D:D,B75,'Grundlage Swiss DRG KVG'!G:G),)</f>
        <v>182391843.23187</v>
      </c>
      <c r="G75" s="112">
        <f>IF(SUMIF('Grundlage Swiss DRG KVG'!D:D,B75,'Grundlage Swiss DRG KVG'!H:H)&gt;0,SUMIF('Grundlage Swiss DRG KVG'!D:D,B75,'Grundlage Swiss DRG KVG'!H:H),)</f>
        <v>167969008.31187001</v>
      </c>
      <c r="H75" s="112">
        <f t="shared" si="3"/>
        <v>5911298102.9897442</v>
      </c>
      <c r="I75" s="59">
        <f>IF(SUMIF('Grundlage Swiss DRG KVG'!D:D,B75,'Grundlage Swiss DRG KVG'!I:I)&gt;0,SUMIF('Grundlage Swiss DRG KVG'!D:D,B75,'Grundlage Swiss DRG KVG'!I:I),0)</f>
        <v>16379.8</v>
      </c>
      <c r="J75" s="112">
        <f t="shared" si="4"/>
        <v>624783.86269999912</v>
      </c>
      <c r="K75" s="59">
        <f>IF(SUMIF('Grundlage Swiss DRG KVG'!D:D,B75,'Grundlage Swiss DRG KVG'!J:J)&gt;0,SUMIF('Grundlage Swiss DRG KVG'!D:D,B75,'Grundlage Swiss DRG KVG'!J:J),0)</f>
        <v>17762</v>
      </c>
      <c r="L75" s="112">
        <f t="shared" si="5"/>
        <v>610841</v>
      </c>
      <c r="M75" s="130">
        <f>IF(SUMIF('Grundlage Swiss DRG ohne Anlage'!D:D,B75,'Grundlage Swiss DRG ohne Anlage'!J:J)&gt;0,SUMIF('Grundlage Swiss DRG ohne Anlage'!D:D,B75,'Grundlage Swiss DRG ohne Anlage'!J:J),"")</f>
        <v>10838.240240129</v>
      </c>
      <c r="N75" s="130">
        <f>IF(SUMIF('Grundlage Swiss DRG KVG'!D:D,B75,'Grundlage Swiss DRG KVG'!K:K)&gt;0,SUMIF('Grundlage Swiss DRG KVG'!D:D,B75,'Grundlage Swiss DRG KVG'!K:K),"")</f>
        <v>11135.169124890001</v>
      </c>
      <c r="O75" s="130">
        <f>SUMIF('Auswertung Swiss DRG KVG'!A:A,A75,'Auswertung Swiss DRG KVG'!L:L)</f>
        <v>10254.643421279001</v>
      </c>
      <c r="P75" s="130">
        <f>IF(SUMIF('Grundlage Swiss DRG KVG'!D:D,B75,'Grundlage Swiss DRG KVG'!L:L)&gt;0,SUMIF('Grundlage Swiss DRG KVG'!D:D,B75,'Grundlage Swiss DRG KVG'!L:L),"")</f>
        <v>10254.643421279001</v>
      </c>
      <c r="Q75" s="62">
        <f t="shared" ref="Q75:Q87" si="9">I75</f>
        <v>16379.8</v>
      </c>
      <c r="R75" s="61">
        <f t="shared" ref="R75:R109" si="10">IF(F75&gt;0,I75,"-")</f>
        <v>16379.8</v>
      </c>
      <c r="S75" s="61">
        <f t="shared" ref="S75:S109" si="11">IF(G75&gt;0,I75,"-")</f>
        <v>16379.8</v>
      </c>
      <c r="T75" s="40"/>
      <c r="U75" s="40"/>
      <c r="V75" s="40"/>
    </row>
    <row r="76" spans="1:22" x14ac:dyDescent="0.2">
      <c r="A76" s="20" t="s">
        <v>233</v>
      </c>
      <c r="B76" s="21" t="s">
        <v>234</v>
      </c>
      <c r="C76" s="21" t="s">
        <v>70</v>
      </c>
      <c r="D76" s="21" t="s">
        <v>27</v>
      </c>
      <c r="E76" s="112">
        <f>IF(SUMIF('Grundlage Swiss DRG ohne Anlage'!D:D,B76,'Grundlage Swiss DRG ohne Anlage'!I:I)&gt;0,SUMIF('Grundlage Swiss DRG ohne Anlage'!D:D,B76,'Grundlage Swiss DRG ohne Anlage'!I:I),"")</f>
        <v>57606414.022100002</v>
      </c>
      <c r="F76" s="112">
        <f>IF(SUMIF('Grundlage Swiss DRG KVG'!D:D,B76,'Grundlage Swiss DRG KVG'!G:G)&gt;0,SUMIF('Grundlage Swiss DRG KVG'!D:D,B76,'Grundlage Swiss DRG KVG'!G:G),)</f>
        <v>69418620.022100002</v>
      </c>
      <c r="G76" s="112">
        <f>IF(SUMIF('Grundlage Swiss DRG KVG'!D:D,B76,'Grundlage Swiss DRG KVG'!H:H)&gt;0,SUMIF('Grundlage Swiss DRG KVG'!D:D,B76,'Grundlage Swiss DRG KVG'!H:H),)</f>
        <v>66251163.560275003</v>
      </c>
      <c r="H76" s="112">
        <f t="shared" si="3"/>
        <v>5977549266.5500193</v>
      </c>
      <c r="I76" s="59">
        <f>IF(SUMIF('Grundlage Swiss DRG KVG'!D:D,B76,'Grundlage Swiss DRG KVG'!I:I)&gt;0,SUMIF('Grundlage Swiss DRG KVG'!D:D,B76,'Grundlage Swiss DRG KVG'!I:I),0)</f>
        <v>5622.0045</v>
      </c>
      <c r="J76" s="112">
        <f t="shared" si="4"/>
        <v>630405.86719999916</v>
      </c>
      <c r="K76" s="59">
        <f>IF(SUMIF('Grundlage Swiss DRG KVG'!D:D,B76,'Grundlage Swiss DRG KVG'!J:J)&gt;0,SUMIF('Grundlage Swiss DRG KVG'!D:D,B76,'Grundlage Swiss DRG KVG'!J:J),0)</f>
        <v>6733</v>
      </c>
      <c r="L76" s="112">
        <f t="shared" si="5"/>
        <v>617574</v>
      </c>
      <c r="M76" s="130">
        <f>IF(SUMIF('Grundlage Swiss DRG ohne Anlage'!D:D,B76,'Grundlage Swiss DRG ohne Anlage'!J:J)&gt;0,SUMIF('Grundlage Swiss DRG ohne Anlage'!D:D,B76,'Grundlage Swiss DRG ohne Anlage'!J:J),"")</f>
        <v>10246.596925010999</v>
      </c>
      <c r="N76" s="130">
        <f>IF(SUMIF('Grundlage Swiss DRG KVG'!D:D,B76,'Grundlage Swiss DRG KVG'!K:K)&gt;0,SUMIF('Grundlage Swiss DRG KVG'!D:D,B76,'Grundlage Swiss DRG KVG'!K:K),"")</f>
        <v>12347.663546356</v>
      </c>
      <c r="O76" s="130">
        <f>SUMIF('Auswertung Swiss DRG KVG'!A:A,A76,'Auswertung Swiss DRG KVG'!L:L)</f>
        <v>11784.260144272999</v>
      </c>
      <c r="P76" s="130">
        <f>IF(SUMIF('Grundlage Swiss DRG KVG'!D:D,B76,'Grundlage Swiss DRG KVG'!L:L)&gt;0,SUMIF('Grundlage Swiss DRG KVG'!D:D,B76,'Grundlage Swiss DRG KVG'!L:L),"")</f>
        <v>11784.260144272999</v>
      </c>
      <c r="Q76" s="62">
        <f t="shared" si="9"/>
        <v>5622.0045</v>
      </c>
      <c r="R76" s="61">
        <f t="shared" si="10"/>
        <v>5622.0045</v>
      </c>
      <c r="S76" s="61">
        <f t="shared" si="11"/>
        <v>5622.0045</v>
      </c>
      <c r="T76" s="40"/>
      <c r="U76" s="40"/>
      <c r="V76" s="40"/>
    </row>
    <row r="77" spans="1:22" x14ac:dyDescent="0.2">
      <c r="A77" s="20" t="s">
        <v>32</v>
      </c>
      <c r="B77" s="21" t="s">
        <v>33</v>
      </c>
      <c r="C77" s="21" t="s">
        <v>34</v>
      </c>
      <c r="D77" s="21" t="s">
        <v>35</v>
      </c>
      <c r="E77" s="112">
        <f>IF(SUMIF('Grundlage Swiss DRG ohne Anlage'!D:D,B77,'Grundlage Swiss DRG ohne Anlage'!I:I)&gt;0,SUMIF('Grundlage Swiss DRG ohne Anlage'!D:D,B77,'Grundlage Swiss DRG ohne Anlage'!I:I),"")</f>
        <v>7274881.8146553999</v>
      </c>
      <c r="F77" s="112">
        <f>IF(SUMIF('Grundlage Swiss DRG KVG'!D:D,B77,'Grundlage Swiss DRG KVG'!G:G)&gt;0,SUMIF('Grundlage Swiss DRG KVG'!D:D,B77,'Grundlage Swiss DRG KVG'!G:G),)</f>
        <v>8946116.9946554005</v>
      </c>
      <c r="G77" s="112">
        <f>IF(SUMIF('Grundlage Swiss DRG KVG'!D:D,B77,'Grundlage Swiss DRG KVG'!H:H)&gt;0,SUMIF('Grundlage Swiss DRG KVG'!D:D,B77,'Grundlage Swiss DRG KVG'!H:H),)</f>
        <v>8649639.8737234008</v>
      </c>
      <c r="H77" s="112">
        <f t="shared" ref="H77:H87" si="12">H76+G77</f>
        <v>5986198906.4237423</v>
      </c>
      <c r="I77" s="59">
        <f>IF(SUMIF('Grundlage Swiss DRG KVG'!D:D,B77,'Grundlage Swiss DRG KVG'!I:I)&gt;0,SUMIF('Grundlage Swiss DRG KVG'!D:D,B77,'Grundlage Swiss DRG KVG'!I:I),0)</f>
        <v>720.1671</v>
      </c>
      <c r="J77" s="112">
        <f t="shared" ref="J77:J109" si="13">J76+I77</f>
        <v>631126.03429999913</v>
      </c>
      <c r="K77" s="59">
        <f>IF(SUMIF('Grundlage Swiss DRG KVG'!D:D,B77,'Grundlage Swiss DRG KVG'!J:J)&gt;0,SUMIF('Grundlage Swiss DRG KVG'!D:D,B77,'Grundlage Swiss DRG KVG'!J:J),0)</f>
        <v>933</v>
      </c>
      <c r="L77" s="112">
        <f t="shared" ref="L77:L109" si="14">L76+K77</f>
        <v>618507</v>
      </c>
      <c r="M77" s="130">
        <f>IF(SUMIF('Grundlage Swiss DRG ohne Anlage'!D:D,B77,'Grundlage Swiss DRG ohne Anlage'!J:J)&gt;0,SUMIF('Grundlage Swiss DRG ohne Anlage'!D:D,B77,'Grundlage Swiss DRG ohne Anlage'!J:J),"")</f>
        <v>10101.658093872</v>
      </c>
      <c r="N77" s="130">
        <f>IF(SUMIF('Grundlage Swiss DRG KVG'!D:D,B77,'Grundlage Swiss DRG KVG'!K:K)&gt;0,SUMIF('Grundlage Swiss DRG KVG'!D:D,B77,'Grundlage Swiss DRG KVG'!K:K),"")</f>
        <v>12422.279488546001</v>
      </c>
      <c r="O77" s="130">
        <f>SUMIF('Auswertung Swiss DRG KVG'!A:A,A77,'Auswertung Swiss DRG KVG'!L:L)</f>
        <v>12010.601253131001</v>
      </c>
      <c r="P77" s="130">
        <f>IF(SUMIF('Grundlage Swiss DRG KVG'!D:D,B77,'Grundlage Swiss DRG KVG'!L:L)&gt;0,SUMIF('Grundlage Swiss DRG KVG'!D:D,B77,'Grundlage Swiss DRG KVG'!L:L),"")</f>
        <v>12010.601253131001</v>
      </c>
      <c r="Q77" s="62">
        <f t="shared" si="9"/>
        <v>720.1671</v>
      </c>
      <c r="R77" s="61">
        <f t="shared" si="10"/>
        <v>720.1671</v>
      </c>
      <c r="S77" s="61">
        <f t="shared" si="11"/>
        <v>720.1671</v>
      </c>
      <c r="T77" s="40"/>
      <c r="U77" s="40"/>
      <c r="V77" s="40"/>
    </row>
    <row r="78" spans="1:22" x14ac:dyDescent="0.2">
      <c r="A78" s="20" t="s">
        <v>208</v>
      </c>
      <c r="B78" s="21" t="s">
        <v>209</v>
      </c>
      <c r="C78" s="21" t="s">
        <v>34</v>
      </c>
      <c r="D78" s="21" t="s">
        <v>35</v>
      </c>
      <c r="E78" s="112">
        <f>IF(SUMIF('Grundlage Swiss DRG ohne Anlage'!D:D,B78,'Grundlage Swiss DRG ohne Anlage'!I:I)&gt;0,SUMIF('Grundlage Swiss DRG ohne Anlage'!D:D,B78,'Grundlage Swiss DRG ohne Anlage'!I:I),"")</f>
        <v>13960196.040739</v>
      </c>
      <c r="F78" s="112">
        <f>IF(SUMIF('Grundlage Swiss DRG KVG'!D:D,B78,'Grundlage Swiss DRG KVG'!G:G)&gt;0,SUMIF('Grundlage Swiss DRG KVG'!D:D,B78,'Grundlage Swiss DRG KVG'!G:G),)</f>
        <v>16116888.010739001</v>
      </c>
      <c r="G78" s="112">
        <f>IF(SUMIF('Grundlage Swiss DRG KVG'!D:D,B78,'Grundlage Swiss DRG KVG'!H:H)&gt;0,SUMIF('Grundlage Swiss DRG KVG'!D:D,B78,'Grundlage Swiss DRG KVG'!H:H),)</f>
        <v>15425282.040739</v>
      </c>
      <c r="H78" s="112">
        <f t="shared" si="12"/>
        <v>6001624188.4644814</v>
      </c>
      <c r="I78" s="59">
        <f>IF(SUMIF('Grundlage Swiss DRG KVG'!D:D,B78,'Grundlage Swiss DRG KVG'!I:I)&gt;0,SUMIF('Grundlage Swiss DRG KVG'!D:D,B78,'Grundlage Swiss DRG KVG'!I:I),0)</f>
        <v>1265.4100000000001</v>
      </c>
      <c r="J78" s="112">
        <f t="shared" si="13"/>
        <v>632391.44429999916</v>
      </c>
      <c r="K78" s="59">
        <f>IF(SUMIF('Grundlage Swiss DRG KVG'!D:D,B78,'Grundlage Swiss DRG KVG'!J:J)&gt;0,SUMIF('Grundlage Swiss DRG KVG'!D:D,B78,'Grundlage Swiss DRG KVG'!J:J),0)</f>
        <v>1585</v>
      </c>
      <c r="L78" s="112">
        <f t="shared" si="14"/>
        <v>620092</v>
      </c>
      <c r="M78" s="130">
        <f>IF(SUMIF('Grundlage Swiss DRG ohne Anlage'!D:D,B78,'Grundlage Swiss DRG ohne Anlage'!J:J)&gt;0,SUMIF('Grundlage Swiss DRG ohne Anlage'!D:D,B78,'Grundlage Swiss DRG ohne Anlage'!J:J),"")</f>
        <v>11032.152457100001</v>
      </c>
      <c r="N78" s="130">
        <f>IF(SUMIF('Grundlage Swiss DRG KVG'!D:D,B78,'Grundlage Swiss DRG KVG'!K:K)&gt;0,SUMIF('Grundlage Swiss DRG KVG'!D:D,B78,'Grundlage Swiss DRG KVG'!K:K),"")</f>
        <v>12736.494899470999</v>
      </c>
      <c r="O78" s="130">
        <f>SUMIF('Auswertung Swiss DRG KVG'!A:A,A78,'Auswertung Swiss DRG KVG'!L:L)</f>
        <v>12189.947954212001</v>
      </c>
      <c r="P78" s="130">
        <f>IF(SUMIF('Grundlage Swiss DRG KVG'!D:D,B78,'Grundlage Swiss DRG KVG'!L:L)&gt;0,SUMIF('Grundlage Swiss DRG KVG'!D:D,B78,'Grundlage Swiss DRG KVG'!L:L),"")</f>
        <v>12189.947954212001</v>
      </c>
      <c r="Q78" s="62">
        <f t="shared" si="9"/>
        <v>1265.4100000000001</v>
      </c>
      <c r="R78" s="61">
        <f t="shared" si="10"/>
        <v>1265.4100000000001</v>
      </c>
      <c r="S78" s="61">
        <f t="shared" si="11"/>
        <v>1265.4100000000001</v>
      </c>
      <c r="T78" s="40"/>
      <c r="U78" s="40"/>
      <c r="V78" s="40"/>
    </row>
    <row r="79" spans="1:22" x14ac:dyDescent="0.2">
      <c r="A79" s="20" t="s">
        <v>93</v>
      </c>
      <c r="B79" s="21" t="s">
        <v>94</v>
      </c>
      <c r="C79" s="21" t="s">
        <v>95</v>
      </c>
      <c r="D79" s="21" t="s">
        <v>22</v>
      </c>
      <c r="E79" s="112">
        <f>IF(SUMIF('Grundlage Swiss DRG ohne Anlage'!D:D,B79,'Grundlage Swiss DRG ohne Anlage'!I:I)&gt;0,SUMIF('Grundlage Swiss DRG ohne Anlage'!D:D,B79,'Grundlage Swiss DRG ohne Anlage'!I:I),"")</f>
        <v>450144445.01686001</v>
      </c>
      <c r="F79" s="112">
        <f>IF(SUMIF('Grundlage Swiss DRG KVG'!D:D,B79,'Grundlage Swiss DRG KVG'!G:G)&gt;0,SUMIF('Grundlage Swiss DRG KVG'!D:D,B79,'Grundlage Swiss DRG KVG'!G:G),)</f>
        <v>494786681.54938</v>
      </c>
      <c r="G79" s="112">
        <f>F79</f>
        <v>494786681.54938</v>
      </c>
      <c r="H79" s="112">
        <f t="shared" si="12"/>
        <v>6496410870.0138617</v>
      </c>
      <c r="I79" s="59">
        <f>IF(SUMIF('Grundlage Swiss DRG KVG'!D:D,B79,'Grundlage Swiss DRG KVG'!I:I)&gt;0,SUMIF('Grundlage Swiss DRG KVG'!D:D,B79,'Grundlage Swiss DRG KVG'!I:I),0)</f>
        <v>40444.025099999999</v>
      </c>
      <c r="J79" s="112">
        <f t="shared" si="13"/>
        <v>672835.46939999913</v>
      </c>
      <c r="K79" s="59">
        <f>IF(SUMIF('Grundlage Swiss DRG KVG'!D:D,B79,'Grundlage Swiss DRG KVG'!J:J)&gt;0,SUMIF('Grundlage Swiss DRG KVG'!D:D,B79,'Grundlage Swiss DRG KVG'!J:J),0)</f>
        <v>35069</v>
      </c>
      <c r="L79" s="112">
        <f t="shared" si="14"/>
        <v>655161</v>
      </c>
      <c r="M79" s="130">
        <f>IF(SUMIF('Grundlage Swiss DRG ohne Anlage'!D:D,B79,'Grundlage Swiss DRG ohne Anlage'!J:J)&gt;0,SUMIF('Grundlage Swiss DRG ohne Anlage'!D:D,B79,'Grundlage Swiss DRG ohne Anlage'!J:J),"")</f>
        <v>11130.06047009</v>
      </c>
      <c r="N79" s="130">
        <f>IF(SUMIF('Grundlage Swiss DRG KVG'!D:D,B79,'Grundlage Swiss DRG KVG'!K:K)&gt;0,SUMIF('Grundlage Swiss DRG KVG'!D:D,B79,'Grundlage Swiss DRG KVG'!K:K),"")</f>
        <v>12233.863477385999</v>
      </c>
      <c r="O79" s="130"/>
      <c r="P79" s="130">
        <f>N79</f>
        <v>12233.863477385999</v>
      </c>
      <c r="Q79" s="62">
        <f t="shared" si="9"/>
        <v>40444.025099999999</v>
      </c>
      <c r="R79" s="61">
        <f t="shared" si="10"/>
        <v>40444.025099999999</v>
      </c>
      <c r="S79" s="61">
        <f t="shared" si="11"/>
        <v>40444.025099999999</v>
      </c>
      <c r="T79" s="40"/>
      <c r="U79" s="40"/>
      <c r="V79" s="40"/>
    </row>
    <row r="80" spans="1:22" x14ac:dyDescent="0.2">
      <c r="A80" s="20" t="s">
        <v>317</v>
      </c>
      <c r="B80" s="21" t="s">
        <v>317</v>
      </c>
      <c r="C80" s="21" t="s">
        <v>34</v>
      </c>
      <c r="D80" s="21" t="s">
        <v>35</v>
      </c>
      <c r="E80" s="112">
        <f>IF(SUMIF('Grundlage Swiss DRG ohne Anlage'!D:D,B80,'Grundlage Swiss DRG ohne Anlage'!I:I)&gt;0,SUMIF('Grundlage Swiss DRG ohne Anlage'!D:D,B80,'Grundlage Swiss DRG ohne Anlage'!I:I),"")</f>
        <v>3810887.9188088998</v>
      </c>
      <c r="F80" s="112">
        <f>IF(SUMIF('Grundlage Swiss DRG KVG'!D:D,B80,'Grundlage Swiss DRG KVG'!G:G)&gt;0,SUMIF('Grundlage Swiss DRG KVG'!D:D,B80,'Grundlage Swiss DRG KVG'!G:G),)</f>
        <v>4626290.5864580004</v>
      </c>
      <c r="G80" s="112">
        <f>IF(SUMIF('Grundlage Swiss DRG KVG'!D:D,B80,'Grundlage Swiss DRG KVG'!H:H)&gt;0,SUMIF('Grundlage Swiss DRG KVG'!D:D,B80,'Grundlage Swiss DRG KVG'!H:H),)</f>
        <v>4460084.0164580001</v>
      </c>
      <c r="H80" s="112">
        <f t="shared" si="12"/>
        <v>6500870954.0303192</v>
      </c>
      <c r="I80" s="59">
        <f>IF(SUMIF('Grundlage Swiss DRG KVG'!D:D,B80,'Grundlage Swiss DRG KVG'!I:I)&gt;0,SUMIF('Grundlage Swiss DRG KVG'!D:D,B80,'Grundlage Swiss DRG KVG'!I:I),0)</f>
        <v>363.92649999999998</v>
      </c>
      <c r="J80" s="112">
        <f t="shared" si="13"/>
        <v>673199.39589999907</v>
      </c>
      <c r="K80" s="59">
        <f>IF(SUMIF('Grundlage Swiss DRG KVG'!D:D,B80,'Grundlage Swiss DRG KVG'!J:J)&gt;0,SUMIF('Grundlage Swiss DRG KVG'!D:D,B80,'Grundlage Swiss DRG KVG'!J:J),0)</f>
        <v>516</v>
      </c>
      <c r="L80" s="112">
        <f t="shared" si="14"/>
        <v>655677</v>
      </c>
      <c r="M80" s="130">
        <f>IF(SUMIF('Grundlage Swiss DRG ohne Anlage'!D:D,B80,'Grundlage Swiss DRG ohne Anlage'!J:J)&gt;0,SUMIF('Grundlage Swiss DRG ohne Anlage'!D:D,B80,'Grundlage Swiss DRG ohne Anlage'!J:J),"")</f>
        <v>10471.586759439</v>
      </c>
      <c r="N80" s="130">
        <f>IF(SUMIF('Grundlage Swiss DRG KVG'!D:D,B80,'Grundlage Swiss DRG KVG'!K:K)&gt;0,SUMIF('Grundlage Swiss DRG KVG'!D:D,B80,'Grundlage Swiss DRG KVG'!K:K),"")</f>
        <v>12712.156400971</v>
      </c>
      <c r="O80" s="130">
        <f>SUMIF('Auswertung Swiss DRG KVG'!A:A,A80,'Auswertung Swiss DRG KVG'!L:L)</f>
        <v>12255.452725916</v>
      </c>
      <c r="P80" s="130">
        <f>IF(SUMIF('Grundlage Swiss DRG KVG'!D:D,B80,'Grundlage Swiss DRG KVG'!L:L)&gt;0,SUMIF('Grundlage Swiss DRG KVG'!D:D,B80,'Grundlage Swiss DRG KVG'!L:L),"")</f>
        <v>12255.452725916</v>
      </c>
      <c r="Q80" s="62">
        <f t="shared" si="9"/>
        <v>363.92649999999998</v>
      </c>
      <c r="R80" s="61">
        <f t="shared" si="10"/>
        <v>363.92649999999998</v>
      </c>
      <c r="S80" s="61">
        <f t="shared" si="11"/>
        <v>363.92649999999998</v>
      </c>
      <c r="T80" s="40"/>
      <c r="U80" s="40"/>
      <c r="V80" s="40"/>
    </row>
    <row r="81" spans="1:22" x14ac:dyDescent="0.2">
      <c r="A81" s="21" t="s">
        <v>214</v>
      </c>
      <c r="B81" s="21" t="s">
        <v>215</v>
      </c>
      <c r="C81" s="21" t="s">
        <v>34</v>
      </c>
      <c r="D81" s="21" t="s">
        <v>17</v>
      </c>
      <c r="E81" s="112">
        <f>IF(SUMIF('Grundlage Swiss DRG ohne Anlage'!D:D,B81,'Grundlage Swiss DRG ohne Anlage'!I:I)&gt;0,SUMIF('Grundlage Swiss DRG ohne Anlage'!D:D,B81,'Grundlage Swiss DRG ohne Anlage'!I:I),"")</f>
        <v>22362206.374248002</v>
      </c>
      <c r="F81" s="112">
        <f>IF(SUMIF('Grundlage Swiss DRG KVG'!D:D,B81,'Grundlage Swiss DRG KVG'!G:G)&gt;0,SUMIF('Grundlage Swiss DRG KVG'!D:D,B81,'Grundlage Swiss DRG KVG'!G:G),)</f>
        <v>75177986.657823995</v>
      </c>
      <c r="G81" s="112">
        <f>IF(SUMIF('Grundlage Swiss DRG KVG'!D:D,B81,'Grundlage Swiss DRG KVG'!H:H)&gt;0,SUMIF('Grundlage Swiss DRG KVG'!D:D,B81,'Grundlage Swiss DRG KVG'!H:H),)</f>
        <v>72253884.447824001</v>
      </c>
      <c r="H81" s="112">
        <f t="shared" si="12"/>
        <v>6573124838.4781437</v>
      </c>
      <c r="I81" s="59">
        <f>IF(SUMIF('Grundlage Swiss DRG KVG'!D:D,B81,'Grundlage Swiss DRG KVG'!I:I)&gt;0,SUMIF('Grundlage Swiss DRG KVG'!D:D,B81,'Grundlage Swiss DRG KVG'!I:I),0)</f>
        <v>7651.2695000000003</v>
      </c>
      <c r="J81" s="112">
        <f t="shared" si="13"/>
        <v>680850.66539999912</v>
      </c>
      <c r="K81" s="59">
        <f>IF(SUMIF('Grundlage Swiss DRG KVG'!D:D,B81,'Grundlage Swiss DRG KVG'!J:J)&gt;0,SUMIF('Grundlage Swiss DRG KVG'!D:D,B81,'Grundlage Swiss DRG KVG'!J:J),0)</f>
        <v>8846</v>
      </c>
      <c r="L81" s="112">
        <f t="shared" si="14"/>
        <v>664523</v>
      </c>
      <c r="M81" s="130">
        <f>IF(SUMIF('Grundlage Swiss DRG ohne Anlage'!D:D,B81,'Grundlage Swiss DRG ohne Anlage'!J:J)&gt;0,SUMIF('Grundlage Swiss DRG ohne Anlage'!D:D,B81,'Grundlage Swiss DRG ohne Anlage'!J:J),"")</f>
        <v>11080.986474328</v>
      </c>
      <c r="N81" s="130">
        <f>IF(SUMIF('Grundlage Swiss DRG KVG'!D:D,B81,'Grundlage Swiss DRG KVG'!K:K)&gt;0,SUMIF('Grundlage Swiss DRG KVG'!D:D,B81,'Grundlage Swiss DRG KVG'!K:K),"")</f>
        <v>9825.5572696562995</v>
      </c>
      <c r="O81" s="130">
        <f>SUMIF('Auswertung Swiss DRG KVG'!A:A,A81,'Auswertung Swiss DRG KVG'!L:L)</f>
        <v>9443.3851072458001</v>
      </c>
      <c r="P81" s="130">
        <f>IF(SUMIF('Grundlage Swiss DRG KVG'!D:D,B81,'Grundlage Swiss DRG KVG'!L:L)&gt;0,SUMIF('Grundlage Swiss DRG KVG'!D:D,B81,'Grundlage Swiss DRG KVG'!L:L),"")</f>
        <v>9443.3851072458001</v>
      </c>
      <c r="Q81" s="62">
        <f t="shared" si="9"/>
        <v>7651.2695000000003</v>
      </c>
      <c r="R81" s="61">
        <f t="shared" si="10"/>
        <v>7651.2695000000003</v>
      </c>
      <c r="S81" s="61">
        <f t="shared" si="11"/>
        <v>7651.2695000000003</v>
      </c>
      <c r="T81" s="40"/>
      <c r="U81" s="40"/>
      <c r="V81" s="40"/>
    </row>
    <row r="82" spans="1:22" x14ac:dyDescent="0.2">
      <c r="A82" s="20" t="s">
        <v>37</v>
      </c>
      <c r="B82" s="21" t="s">
        <v>38</v>
      </c>
      <c r="C82" s="21" t="s">
        <v>34</v>
      </c>
      <c r="D82" s="21" t="s">
        <v>35</v>
      </c>
      <c r="E82" s="112">
        <f>IF(SUMIF('Grundlage Swiss DRG ohne Anlage'!D:D,B82,'Grundlage Swiss DRG ohne Anlage'!I:I)&gt;0,SUMIF('Grundlage Swiss DRG ohne Anlage'!D:D,B82,'Grundlage Swiss DRG ohne Anlage'!I:I),"")</f>
        <v>15506856.20836</v>
      </c>
      <c r="F82" s="112">
        <f>IF(SUMIF('Grundlage Swiss DRG KVG'!D:D,B82,'Grundlage Swiss DRG KVG'!G:G)&gt;0,SUMIF('Grundlage Swiss DRG KVG'!D:D,B82,'Grundlage Swiss DRG KVG'!G:G),)</f>
        <v>17648800.208360001</v>
      </c>
      <c r="G82" s="112">
        <f>IF(SUMIF('Grundlage Swiss DRG KVG'!D:D,B82,'Grundlage Swiss DRG KVG'!H:H)&gt;0,SUMIF('Grundlage Swiss DRG KVG'!D:D,B82,'Grundlage Swiss DRG KVG'!H:H),)</f>
        <v>17161147.208360001</v>
      </c>
      <c r="H82" s="112">
        <f t="shared" si="12"/>
        <v>6590285985.6865034</v>
      </c>
      <c r="I82" s="59">
        <f>IF(SUMIF('Grundlage Swiss DRG KVG'!D:D,B82,'Grundlage Swiss DRG KVG'!I:I)&gt;0,SUMIF('Grundlage Swiss DRG KVG'!D:D,B82,'Grundlage Swiss DRG KVG'!I:I),0)</f>
        <v>1359.16</v>
      </c>
      <c r="J82" s="112">
        <f t="shared" si="13"/>
        <v>682209.82539999916</v>
      </c>
      <c r="K82" s="59">
        <f>IF(SUMIF('Grundlage Swiss DRG KVG'!D:D,B82,'Grundlage Swiss DRG KVG'!J:J)&gt;0,SUMIF('Grundlage Swiss DRG KVG'!D:D,B82,'Grundlage Swiss DRG KVG'!J:J),0)</f>
        <v>1782</v>
      </c>
      <c r="L82" s="112">
        <f t="shared" si="14"/>
        <v>666305</v>
      </c>
      <c r="M82" s="130">
        <f>IF(SUMIF('Grundlage Swiss DRG ohne Anlage'!D:D,B82,'Grundlage Swiss DRG ohne Anlage'!J:J)&gt;0,SUMIF('Grundlage Swiss DRG ohne Anlage'!D:D,B82,'Grundlage Swiss DRG ohne Anlage'!J:J),"")</f>
        <v>11409.146979281</v>
      </c>
      <c r="N82" s="130">
        <f>IF(SUMIF('Grundlage Swiss DRG KVG'!D:D,B82,'Grundlage Swiss DRG KVG'!K:K)&gt;0,SUMIF('Grundlage Swiss DRG KVG'!D:D,B82,'Grundlage Swiss DRG KVG'!K:K),"")</f>
        <v>12985.079172694999</v>
      </c>
      <c r="O82" s="130">
        <f>SUMIF('Auswertung Swiss DRG KVG'!A:A,A82,'Auswertung Swiss DRG KVG'!L:L)</f>
        <v>12626.289184761001</v>
      </c>
      <c r="P82" s="130">
        <f>IF(SUMIF('Grundlage Swiss DRG KVG'!D:D,B82,'Grundlage Swiss DRG KVG'!L:L)&gt;0,SUMIF('Grundlage Swiss DRG KVG'!D:D,B82,'Grundlage Swiss DRG KVG'!L:L),"")</f>
        <v>12626.289184761001</v>
      </c>
      <c r="Q82" s="62">
        <f t="shared" si="9"/>
        <v>1359.16</v>
      </c>
      <c r="R82" s="61">
        <f t="shared" si="10"/>
        <v>1359.16</v>
      </c>
      <c r="S82" s="61">
        <f t="shared" si="11"/>
        <v>1359.16</v>
      </c>
      <c r="T82" s="40"/>
      <c r="U82" s="40"/>
      <c r="V82" s="40"/>
    </row>
    <row r="83" spans="1:22" x14ac:dyDescent="0.2">
      <c r="A83" s="20" t="s">
        <v>86</v>
      </c>
      <c r="B83" s="21" t="s">
        <v>87</v>
      </c>
      <c r="C83" s="21" t="s">
        <v>88</v>
      </c>
      <c r="D83" s="21" t="s">
        <v>45</v>
      </c>
      <c r="E83" s="112">
        <v>154514596</v>
      </c>
      <c r="F83" s="112">
        <f>IF(SUMIF('Grundlage Swiss DRG alle'!D:D,B83,'Grundlage Swiss DRG alle'!G:G)&gt;0,SUMIF('Grundlage Swiss DRG alle'!D:D,B83,'Grundlage Swiss DRG alle'!G:G),)</f>
        <v>0</v>
      </c>
      <c r="G83" s="112">
        <v>169214290</v>
      </c>
      <c r="H83" s="112">
        <f t="shared" si="12"/>
        <v>6759500275.6865034</v>
      </c>
      <c r="I83" s="59">
        <f>IF(SUMIF('Grundlage Swiss DRG KVG'!D:D,B83,'Grundlage Swiss DRG KVG'!I:I)&gt;0,SUMIF('Grundlage Swiss DRG KVG'!D:D,B83,'Grundlage Swiss DRG KVG'!I:I),0)</f>
        <v>13390.6839</v>
      </c>
      <c r="J83" s="112">
        <f t="shared" si="13"/>
        <v>695600.5092999991</v>
      </c>
      <c r="K83" s="59">
        <f>IF(SUMIF('Grundlage Swiss DRG KVG'!D:D,B83,'Grundlage Swiss DRG KVG'!J:J)&gt;0,SUMIF('Grundlage Swiss DRG KVG'!D:D,B83,'Grundlage Swiss DRG KVG'!J:J),0)</f>
        <v>15184</v>
      </c>
      <c r="L83" s="112">
        <f t="shared" si="14"/>
        <v>681489</v>
      </c>
      <c r="M83" s="130">
        <v>11539</v>
      </c>
      <c r="N83" s="130"/>
      <c r="O83" s="130">
        <f>SUMIF('Auswertung Swiss DRG KVG'!A:A,A83,'Auswertung Swiss DRG KVG'!L:L)</f>
        <v>12637</v>
      </c>
      <c r="P83" s="130">
        <v>12637</v>
      </c>
      <c r="Q83" s="62">
        <f t="shared" si="9"/>
        <v>13390.6839</v>
      </c>
      <c r="R83" s="61" t="str">
        <f t="shared" si="10"/>
        <v>-</v>
      </c>
      <c r="S83" s="61">
        <f t="shared" si="11"/>
        <v>13390.6839</v>
      </c>
      <c r="T83" s="40"/>
      <c r="U83" s="40"/>
      <c r="V83" s="40"/>
    </row>
    <row r="84" spans="1:22" x14ac:dyDescent="0.2">
      <c r="A84" s="20" t="s">
        <v>72</v>
      </c>
      <c r="B84" s="21" t="s">
        <v>73</v>
      </c>
      <c r="C84" s="21" t="s">
        <v>74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214084005.03073001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226121235.86072999</v>
      </c>
      <c r="H84" s="112">
        <f t="shared" si="12"/>
        <v>6985621511.5472336</v>
      </c>
      <c r="I84" s="59">
        <f>IF(SUMIF('Grundlage Swiss DRG KVG'!D:D,B84,'Grundlage Swiss DRG KVG'!I:I)&gt;0,SUMIF('Grundlage Swiss DRG KVG'!D:D,B84,'Grundlage Swiss DRG KVG'!I:I),0)</f>
        <v>17856.163</v>
      </c>
      <c r="J84" s="112">
        <f t="shared" si="13"/>
        <v>713456.67229999905</v>
      </c>
      <c r="K84" s="59">
        <f>IF(SUMIF('Grundlage Swiss DRG KVG'!D:D,B84,'Grundlage Swiss DRG KVG'!J:J)&gt;0,SUMIF('Grundlage Swiss DRG KVG'!D:D,B84,'Grundlage Swiss DRG KVG'!J:J),0)</f>
        <v>16597</v>
      </c>
      <c r="L84" s="112">
        <f t="shared" si="14"/>
        <v>698086</v>
      </c>
      <c r="M84" s="130">
        <f>IF(SUMIF('Grundlage Swiss DRG ohne Anlage'!D:D,B84,'Grundlage Swiss DRG ohne Anlage'!J:J)&gt;0,SUMIF('Grundlage Swiss DRG ohne Anlage'!D:D,B84,'Grundlage Swiss DRG ohne Anlage'!J:J),"")</f>
        <v>11989.362162001</v>
      </c>
      <c r="N84" s="130" t="str">
        <f>IF(SUMIF('Grundlage Swiss DRG KVG'!D:D,B84,'Grundlage Swiss DRG KVG'!K:K)&gt;0,SUMIF('Grundlage Swiss DRG KVG'!D:D,B84,'Grundlage Swiss DRG KVG'!K:K),"")</f>
        <v/>
      </c>
      <c r="O84" s="130">
        <f>SUMIF('Auswertung Swiss DRG KVG'!A:A,A84,'Auswertung Swiss DRG KVG'!L:L)</f>
        <v>0</v>
      </c>
      <c r="P84" s="130">
        <f>IF(SUMIF('Grundlage Swiss DRG KVG'!D:D,B84,'Grundlage Swiss DRG KVG'!L:L)&gt;0,SUMIF('Grundlage Swiss DRG KVG'!D:D,B84,'Grundlage Swiss DRG KVG'!L:L),"")</f>
        <v>12663.484078899</v>
      </c>
      <c r="Q84" s="62">
        <f t="shared" si="9"/>
        <v>17856.163</v>
      </c>
      <c r="R84" s="61" t="str">
        <f t="shared" si="10"/>
        <v>-</v>
      </c>
      <c r="S84" s="61">
        <f t="shared" si="11"/>
        <v>17856.163</v>
      </c>
      <c r="T84" s="40"/>
      <c r="U84" s="40"/>
      <c r="V84" s="40"/>
    </row>
    <row r="85" spans="1:22" x14ac:dyDescent="0.2">
      <c r="A85" s="20" t="s">
        <v>249</v>
      </c>
      <c r="B85" s="21" t="s">
        <v>250</v>
      </c>
      <c r="C85" s="21" t="s">
        <v>169</v>
      </c>
      <c r="D85" s="21" t="s">
        <v>251</v>
      </c>
      <c r="E85" s="112">
        <f>IF(SUMIF('Grundlage Swiss DRG ohne Anlage'!D:D,B85,'Grundlage Swiss DRG ohne Anlage'!I:I)&gt;0,SUMIF('Grundlage Swiss DRG ohne Anlage'!D:D,B85,'Grundlage Swiss DRG ohne Anlage'!I:I),"")</f>
        <v>6867065.5074942</v>
      </c>
      <c r="F85" s="112">
        <f>IF(SUMIF('Grundlage Swiss DRG KVG'!D:D,B85,'Grundlage Swiss DRG KVG'!G:G)&gt;0,SUMIF('Grundlage Swiss DRG KVG'!D:D,B85,'Grundlage Swiss DRG KVG'!G:G),)</f>
        <v>574329352.41140997</v>
      </c>
      <c r="G85" s="112">
        <f>IF(SUMIF('Grundlage Swiss DRG KVG'!D:D,B85,'Grundlage Swiss DRG KVG'!H:H)&gt;0,SUMIF('Grundlage Swiss DRG KVG'!D:D,B85,'Grundlage Swiss DRG KVG'!H:H),)</f>
        <v>560420004.33354998</v>
      </c>
      <c r="H85" s="112">
        <f t="shared" si="12"/>
        <v>7546041515.8807831</v>
      </c>
      <c r="I85" s="59">
        <f>IF(SUMIF('Grundlage Swiss DRG KVG'!D:D,B85,'Grundlage Swiss DRG KVG'!I:I)&gt;0,SUMIF('Grundlage Swiss DRG KVG'!D:D,B85,'Grundlage Swiss DRG KVG'!I:I),0)</f>
        <v>48419.294999997997</v>
      </c>
      <c r="J85" s="112">
        <f t="shared" si="13"/>
        <v>761875.96729999699</v>
      </c>
      <c r="K85" s="59">
        <f>IF(SUMIF('Grundlage Swiss DRG KVG'!D:D,B85,'Grundlage Swiss DRG KVG'!J:J)&gt;0,SUMIF('Grundlage Swiss DRG KVG'!D:D,B85,'Grundlage Swiss DRG KVG'!J:J),0)</f>
        <v>34100</v>
      </c>
      <c r="L85" s="112">
        <f t="shared" si="14"/>
        <v>732186</v>
      </c>
      <c r="M85" s="130">
        <f>IF(SUMIF('Grundlage Swiss DRG ohne Anlage'!D:D,B85,'Grundlage Swiss DRG ohne Anlage'!J:J)&gt;0,SUMIF('Grundlage Swiss DRG ohne Anlage'!D:D,B85,'Grundlage Swiss DRG ohne Anlage'!J:J),"")</f>
        <v>13812.069762243</v>
      </c>
      <c r="N85" s="130">
        <f>IF(SUMIF('Grundlage Swiss DRG KVG'!D:D,B85,'Grundlage Swiss DRG KVG'!K:K)&gt;0,SUMIF('Grundlage Swiss DRG KVG'!D:D,B85,'Grundlage Swiss DRG KVG'!K:K),"")</f>
        <v>11861.580231836</v>
      </c>
      <c r="O85" s="130">
        <f>SUMIF('Auswertung Swiss DRG KVG'!A:A,A85,'Auswertung Swiss DRG KVG'!L:L)</f>
        <v>11574.311528773</v>
      </c>
      <c r="P85" s="130">
        <f>IF(SUMIF('Grundlage Swiss DRG KVG'!D:D,B85,'Grundlage Swiss DRG KVG'!L:L)&gt;0,SUMIF('Grundlage Swiss DRG KVG'!D:D,B85,'Grundlage Swiss DRG KVG'!L:L),"")</f>
        <v>11574.311528773</v>
      </c>
      <c r="Q85" s="62">
        <f t="shared" si="9"/>
        <v>48419.294999997997</v>
      </c>
      <c r="R85" s="61">
        <f t="shared" si="10"/>
        <v>48419.294999997997</v>
      </c>
      <c r="S85" s="61">
        <f t="shared" si="11"/>
        <v>48419.294999997997</v>
      </c>
      <c r="T85" s="40"/>
      <c r="U85" s="40"/>
      <c r="V85" s="40"/>
    </row>
    <row r="86" spans="1:22" x14ac:dyDescent="0.2">
      <c r="A86" s="20" t="s">
        <v>180</v>
      </c>
      <c r="B86" s="21" t="s">
        <v>181</v>
      </c>
      <c r="C86" s="21" t="s">
        <v>34</v>
      </c>
      <c r="D86" s="21" t="s">
        <v>35</v>
      </c>
      <c r="E86" s="112">
        <f>IF(SUMIF('Grundlage Swiss DRG ohne Anlage'!D:D,B86,'Grundlage Swiss DRG ohne Anlage'!I:I)&gt;0,SUMIF('Grundlage Swiss DRG ohne Anlage'!D:D,B86,'Grundlage Swiss DRG ohne Anlage'!I:I),"")</f>
        <v>698566.07656150998</v>
      </c>
      <c r="F86" s="112">
        <f>IF(SUMIF('Grundlage Swiss DRG KVG'!D:D,B86,'Grundlage Swiss DRG KVG'!G:G)&gt;0,SUMIF('Grundlage Swiss DRG KVG'!D:D,B86,'Grundlage Swiss DRG KVG'!G:G),)</f>
        <v>789137.20656150999</v>
      </c>
      <c r="G86" s="112">
        <f>IF(SUMIF('Grundlage Swiss DRG KVG'!D:D,B86,'Grundlage Swiss DRG KVG'!H:H)&gt;0,SUMIF('Grundlage Swiss DRG KVG'!D:D,B86,'Grundlage Swiss DRG KVG'!H:H),)</f>
        <v>771465.32656150998</v>
      </c>
      <c r="H86" s="112">
        <f t="shared" si="12"/>
        <v>7546812981.207345</v>
      </c>
      <c r="I86" s="59">
        <f>IF(SUMIF('Grundlage Swiss DRG KVG'!D:D,B86,'Grundlage Swiss DRG KVG'!I:I)&gt;0,SUMIF('Grundlage Swiss DRG KVG'!D:D,B86,'Grundlage Swiss DRG KVG'!I:I),0)</f>
        <v>47.974600000000002</v>
      </c>
      <c r="J86" s="112">
        <f t="shared" si="13"/>
        <v>761923.94189999695</v>
      </c>
      <c r="K86" s="59">
        <f>IF(SUMIF('Grundlage Swiss DRG KVG'!D:D,B86,'Grundlage Swiss DRG KVG'!J:J)&gt;0,SUMIF('Grundlage Swiss DRG KVG'!D:D,B86,'Grundlage Swiss DRG KVG'!J:J),0)</f>
        <v>46</v>
      </c>
      <c r="L86" s="112">
        <f t="shared" si="14"/>
        <v>732232</v>
      </c>
      <c r="M86" s="130">
        <f>IF(SUMIF('Grundlage Swiss DRG ohne Anlage'!D:D,B86,'Grundlage Swiss DRG ohne Anlage'!J:J)&gt;0,SUMIF('Grundlage Swiss DRG ohne Anlage'!D:D,B86,'Grundlage Swiss DRG ohne Anlage'!J:J),"")</f>
        <v>14561.165211623</v>
      </c>
      <c r="N86" s="130">
        <f>IF(SUMIF('Grundlage Swiss DRG KVG'!D:D,B86,'Grundlage Swiss DRG KVG'!K:K)&gt;0,SUMIF('Grundlage Swiss DRG KVG'!D:D,B86,'Grundlage Swiss DRG KVG'!K:K),"")</f>
        <v>16449.062765744999</v>
      </c>
      <c r="O86" s="130">
        <f>SUMIF('Auswertung Swiss DRG KVG'!A:A,A86,'Auswertung Swiss DRG KVG'!L:L)</f>
        <v>16080.703675727</v>
      </c>
      <c r="P86" s="130">
        <f>IF(SUMIF('Grundlage Swiss DRG KVG'!D:D,B86,'Grundlage Swiss DRG KVG'!L:L)&gt;0,SUMIF('Grundlage Swiss DRG KVG'!D:D,B86,'Grundlage Swiss DRG KVG'!L:L),"")</f>
        <v>16080.703675727</v>
      </c>
      <c r="Q86" s="62">
        <f t="shared" si="9"/>
        <v>47.974600000000002</v>
      </c>
      <c r="R86" s="61">
        <f t="shared" si="10"/>
        <v>47.974600000000002</v>
      </c>
      <c r="S86" s="61">
        <f t="shared" si="11"/>
        <v>47.974600000000002</v>
      </c>
      <c r="T86" s="40"/>
      <c r="U86" s="40"/>
      <c r="V86" s="40"/>
    </row>
    <row r="87" spans="1:22" x14ac:dyDescent="0.2">
      <c r="A87" s="20" t="s">
        <v>320</v>
      </c>
      <c r="B87" s="21" t="s">
        <v>320</v>
      </c>
      <c r="C87" s="21" t="s">
        <v>34</v>
      </c>
      <c r="D87" s="21" t="s">
        <v>35</v>
      </c>
      <c r="E87" s="112">
        <f>IF(SUMIF('Grundlage Swiss DRG ohne Anlage'!D:D,B87,'Grundlage Swiss DRG ohne Anlage'!I:I)&gt;0,SUMIF('Grundlage Swiss DRG ohne Anlage'!D:D,B87,'Grundlage Swiss DRG ohne Anlage'!I:I),"")</f>
        <v>1094844.2394012001</v>
      </c>
      <c r="F87" s="112">
        <f>IF(SUMIF('Grundlage Swiss DRG KVG'!D:D,B87,'Grundlage Swiss DRG KVG'!G:G)&gt;0,SUMIF('Grundlage Swiss DRG KVG'!D:D,B87,'Grundlage Swiss DRG KVG'!G:G),)</f>
        <v>1276545.3822858999</v>
      </c>
      <c r="G87" s="112">
        <f>IF(SUMIF('Grundlage Swiss DRG KVG'!D:D,B87,'Grundlage Swiss DRG KVG'!H:H)&gt;0,SUMIF('Grundlage Swiss DRG KVG'!D:D,B87,'Grundlage Swiss DRG KVG'!H:H),)</f>
        <v>1264769.4222859</v>
      </c>
      <c r="H87" s="112">
        <f t="shared" si="12"/>
        <v>7548077750.629631</v>
      </c>
      <c r="I87" s="59">
        <f>IF(SUMIF('Grundlage Swiss DRG KVG'!D:D,B87,'Grundlage Swiss DRG KVG'!I:I)&gt;0,SUMIF('Grundlage Swiss DRG KVG'!D:D,B87,'Grundlage Swiss DRG KVG'!I:I),0)</f>
        <v>75.819999999999993</v>
      </c>
      <c r="J87" s="112">
        <f t="shared" si="13"/>
        <v>761999.7618999969</v>
      </c>
      <c r="K87" s="59">
        <f>IF(SUMIF('Grundlage Swiss DRG KVG'!D:D,B87,'Grundlage Swiss DRG KVG'!J:J)&gt;0,SUMIF('Grundlage Swiss DRG KVG'!D:D,B87,'Grundlage Swiss DRG KVG'!J:J),0)</f>
        <v>128</v>
      </c>
      <c r="L87" s="112">
        <f t="shared" si="14"/>
        <v>732360</v>
      </c>
      <c r="M87" s="130">
        <f>IF(SUMIF('Grundlage Swiss DRG ohne Anlage'!D:D,B87,'Grundlage Swiss DRG ohne Anlage'!J:J)&gt;0,SUMIF('Grundlage Swiss DRG ohne Anlage'!D:D,B87,'Grundlage Swiss DRG ohne Anlage'!J:J),"")</f>
        <v>14440.045362717001</v>
      </c>
      <c r="N87" s="130">
        <f>IF(SUMIF('Grundlage Swiss DRG KVG'!D:D,B87,'Grundlage Swiss DRG KVG'!K:K)&gt;0,SUMIF('Grundlage Swiss DRG KVG'!D:D,B87,'Grundlage Swiss DRG KVG'!K:K),"")</f>
        <v>16836.525748956999</v>
      </c>
      <c r="O87" s="130">
        <f>SUMIF('Auswertung Swiss DRG KVG'!A:A,A87,'Auswertung Swiss DRG KVG'!L:L)</f>
        <v>16681.211056264001</v>
      </c>
      <c r="P87" s="130">
        <f>IF(SUMIF('Grundlage Swiss DRG KVG'!D:D,B87,'Grundlage Swiss DRG KVG'!L:L)&gt;0,SUMIF('Grundlage Swiss DRG KVG'!D:D,B87,'Grundlage Swiss DRG KVG'!L:L),"")</f>
        <v>16681.211056264001</v>
      </c>
      <c r="Q87" s="62">
        <f t="shared" si="9"/>
        <v>75.819999999999993</v>
      </c>
      <c r="R87" s="61">
        <f t="shared" si="10"/>
        <v>75.819999999999993</v>
      </c>
      <c r="S87" s="61">
        <f t="shared" si="11"/>
        <v>75.819999999999993</v>
      </c>
      <c r="T87" s="40"/>
      <c r="U87" s="40"/>
      <c r="V87" s="40"/>
    </row>
    <row r="88" spans="1:22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/>
      <c r="I88" s="59">
        <f>IF(SUMIF('Grundlage Swiss DRG KVG'!D:D,B88,'Grundlage Swiss DRG KVG'!I:I)&gt;0,SUMIF('Grundlage Swiss DRG KVG'!D:D,B88,'Grundlage Swiss DRG KVG'!I:I),0)</f>
        <v>7638.3819999999996</v>
      </c>
      <c r="J88" s="112">
        <f t="shared" si="13"/>
        <v>769638.14389999688</v>
      </c>
      <c r="K88" s="59">
        <f>IF(SUMIF('Grundlage Swiss DRG KVG'!D:D,B88,'Grundlage Swiss DRG KVG'!J:J)&gt;0,SUMIF('Grundlage Swiss DRG KVG'!D:D,B88,'Grundlage Swiss DRG KVG'!J:J),0)</f>
        <v>9225</v>
      </c>
      <c r="L88" s="112">
        <f t="shared" si="14"/>
        <v>741585</v>
      </c>
      <c r="M88" s="130"/>
      <c r="N88" s="130">
        <f>IF(SUMIF('Grundlage Swiss DRG KVG'!D:D,B88,'Grundlage Swiss DRG KVG'!K:K)&gt;0,SUMIF('Grundlage Swiss DRG KVG'!D:D,B88,'Grundlage Swiss DRG KVG'!K:K),"")</f>
        <v>10718.000397607</v>
      </c>
      <c r="O88" s="130">
        <f>'Auswertung Swiss DRG KVGKantone'!L88</f>
        <v>10607.453687584</v>
      </c>
      <c r="P88" s="130">
        <f>IF(SUMIF('Grundlage Swiss DRG KVG'!D:D,B88,'Grundlage Swiss DRG KVG'!L:L)&gt;0,SUMIF('Grundlage Swiss DRG KVG'!D:D,B88,'Grundlage Swiss DRG KVG'!L:L),"")</f>
        <v>10607.453687584</v>
      </c>
      <c r="Q88" s="62">
        <f t="shared" ref="Q88:Q109" si="15">I88</f>
        <v>7638.3819999999996</v>
      </c>
      <c r="R88" s="61">
        <f t="shared" si="10"/>
        <v>7638.3819999999996</v>
      </c>
      <c r="S88" s="61">
        <f t="shared" si="11"/>
        <v>7638.3819999999996</v>
      </c>
      <c r="T88" s="40"/>
      <c r="U88" s="40"/>
      <c r="V88" s="40"/>
    </row>
    <row r="89" spans="1:22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/>
      <c r="I89" s="59">
        <f>IF(SUMIF('Grundlage Swiss DRG KVG'!D:D,B89,'Grundlage Swiss DRG KVG'!I:I)&gt;0,SUMIF('Grundlage Swiss DRG KVG'!D:D,B89,'Grundlage Swiss DRG KVG'!I:I),0)</f>
        <v>0</v>
      </c>
      <c r="J89" s="112">
        <f t="shared" si="13"/>
        <v>769638.14389999688</v>
      </c>
      <c r="K89" s="59">
        <f>IF(SUMIF('Grundlage Swiss DRG KVG'!D:D,B89,'Grundlage Swiss DRG KVG'!J:J)&gt;0,SUMIF('Grundlage Swiss DRG KVG'!D:D,B89,'Grundlage Swiss DRG KVG'!J:J),0)</f>
        <v>0</v>
      </c>
      <c r="L89" s="112">
        <f t="shared" si="14"/>
        <v>741585</v>
      </c>
      <c r="M89" s="130"/>
      <c r="N89" s="130" t="str">
        <f>IF(SUMIF('Grundlage Swiss DRG KVG'!D:D,B89,'Grundlage Swiss DRG KVG'!K:K)&gt;0,SUMIF('Grundlage Swiss DRG KVG'!D:D,B89,'Grundlage Swiss DRG KVG'!K:K),"")</f>
        <v/>
      </c>
      <c r="O89" s="130" t="str">
        <f>'Auswertung Swiss DRG KVGKantone'!L89</f>
        <v/>
      </c>
      <c r="P89" s="130" t="str">
        <f>IF(SUMIF('Grundlage Swiss DRG KVG'!D:D,B89,'Grundlage Swiss DRG KVG'!L:L)&gt;0,SUMIF('Grundlage Swiss DRG KVG'!D:D,B89,'Grundlage Swiss DRG KVG'!L:L),"")</f>
        <v/>
      </c>
      <c r="Q89" s="62">
        <f t="shared" si="15"/>
        <v>0</v>
      </c>
      <c r="R89" s="61" t="str">
        <f t="shared" si="10"/>
        <v>-</v>
      </c>
      <c r="S89" s="61" t="str">
        <f t="shared" si="11"/>
        <v>-</v>
      </c>
      <c r="T89" s="40"/>
      <c r="U89" s="40"/>
      <c r="V89" s="40"/>
    </row>
    <row r="90" spans="1:22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/>
      <c r="I90" s="59">
        <f>IF(SUMIF('Grundlage Swiss DRG KVG'!D:D,B90,'Grundlage Swiss DRG KVG'!I:I)&gt;0,SUMIF('Grundlage Swiss DRG KVG'!D:D,B90,'Grundlage Swiss DRG KVG'!I:I),0)</f>
        <v>836.09839999999997</v>
      </c>
      <c r="J90" s="112">
        <f t="shared" si="13"/>
        <v>770474.2422999969</v>
      </c>
      <c r="K90" s="59">
        <f>IF(SUMIF('Grundlage Swiss DRG KVG'!D:D,B90,'Grundlage Swiss DRG KVG'!J:J)&gt;0,SUMIF('Grundlage Swiss DRG KVG'!D:D,B90,'Grundlage Swiss DRG KVG'!J:J),0)</f>
        <v>1002</v>
      </c>
      <c r="L90" s="112">
        <f t="shared" si="14"/>
        <v>742587</v>
      </c>
      <c r="M90" s="130"/>
      <c r="N90" s="130" t="str">
        <f>IF(SUMIF('Grundlage Swiss DRG KVG'!D:D,B90,'Grundlage Swiss DRG KVG'!K:K)&gt;0,SUMIF('Grundlage Swiss DRG KVG'!D:D,B90,'Grundlage Swiss DRG KVG'!K:K),"")</f>
        <v/>
      </c>
      <c r="O90" s="130">
        <f>'Auswertung Swiss DRG KVGKantone'!L90</f>
        <v>11724.700494090001</v>
      </c>
      <c r="P90" s="130">
        <f>IF(SUMIF('Grundlage Swiss DRG KVG'!D:D,B90,'Grundlage Swiss DRG KVG'!L:L)&gt;0,SUMIF('Grundlage Swiss DRG KVG'!D:D,B90,'Grundlage Swiss DRG KVG'!L:L),"")</f>
        <v>11724.700494090001</v>
      </c>
      <c r="Q90" s="62">
        <f t="shared" si="15"/>
        <v>836.09839999999997</v>
      </c>
      <c r="R90" s="61" t="str">
        <f t="shared" si="10"/>
        <v>-</v>
      </c>
      <c r="S90" s="61">
        <f t="shared" si="11"/>
        <v>836.09839999999997</v>
      </c>
      <c r="T90" s="40"/>
      <c r="U90" s="40"/>
      <c r="V90" s="40"/>
    </row>
    <row r="91" spans="1:22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/>
      <c r="I91" s="59">
        <f>IF(SUMIF('Grundlage Swiss DRG KVG'!D:D,B91,'Grundlage Swiss DRG KVG'!I:I)&gt;0,SUMIF('Grundlage Swiss DRG KVG'!D:D,B91,'Grundlage Swiss DRG KVG'!I:I),0)</f>
        <v>0</v>
      </c>
      <c r="J91" s="112">
        <f t="shared" si="13"/>
        <v>770474.2422999969</v>
      </c>
      <c r="K91" s="59">
        <f>IF(SUMIF('Grundlage Swiss DRG KVG'!D:D,B91,'Grundlage Swiss DRG KVG'!J:J)&gt;0,SUMIF('Grundlage Swiss DRG KVG'!D:D,B91,'Grundlage Swiss DRG KVG'!J:J),0)</f>
        <v>0</v>
      </c>
      <c r="L91" s="112">
        <f t="shared" si="14"/>
        <v>742587</v>
      </c>
      <c r="M91" s="130"/>
      <c r="N91" s="130" t="str">
        <f>IF(SUMIF('Grundlage Swiss DRG KVG'!D:D,B91,'Grundlage Swiss DRG KVG'!K:K)&gt;0,SUMIF('Grundlage Swiss DRG KVG'!D:D,B91,'Grundlage Swiss DRG KVG'!K:K),"")</f>
        <v/>
      </c>
      <c r="O91" s="130" t="str">
        <f>'Auswertung Swiss DRG KVGKantone'!L91</f>
        <v/>
      </c>
      <c r="P91" s="130" t="str">
        <f>IF(SUMIF('Grundlage Swiss DRG KVG'!D:D,B91,'Grundlage Swiss DRG KVG'!L:L)&gt;0,SUMIF('Grundlage Swiss DRG KVG'!D:D,B91,'Grundlage Swiss DRG KVG'!L:L),"")</f>
        <v/>
      </c>
      <c r="Q91" s="62">
        <f t="shared" si="15"/>
        <v>0</v>
      </c>
      <c r="R91" s="61" t="str">
        <f t="shared" si="10"/>
        <v>-</v>
      </c>
      <c r="S91" s="61" t="str">
        <f t="shared" si="11"/>
        <v>-</v>
      </c>
      <c r="T91" s="40"/>
      <c r="U91" s="40"/>
      <c r="V91" s="40"/>
    </row>
    <row r="92" spans="1:22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/>
      <c r="I92" s="59">
        <f>IF(SUMIF('Grundlage Swiss DRG KVG'!D:D,B92,'Grundlage Swiss DRG KVG'!I:I)&gt;0,SUMIF('Grundlage Swiss DRG KVG'!D:D,B92,'Grundlage Swiss DRG KVG'!I:I),0)</f>
        <v>51949</v>
      </c>
      <c r="J92" s="112">
        <f t="shared" si="13"/>
        <v>822423.2422999969</v>
      </c>
      <c r="K92" s="59">
        <f>IF(SUMIF('Grundlage Swiss DRG KVG'!D:D,B92,'Grundlage Swiss DRG KVG'!J:J)&gt;0,SUMIF('Grundlage Swiss DRG KVG'!D:D,B92,'Grundlage Swiss DRG KVG'!J:J),0)</f>
        <v>35121</v>
      </c>
      <c r="L92" s="112">
        <f t="shared" si="14"/>
        <v>777708</v>
      </c>
      <c r="M92" s="130"/>
      <c r="N92" s="130">
        <f>IF(SUMIF('Grundlage Swiss DRG KVG'!D:D,B92,'Grundlage Swiss DRG KVG'!K:K)&gt;0,SUMIF('Grundlage Swiss DRG KVG'!D:D,B92,'Grundlage Swiss DRG KVG'!K:K),"")</f>
        <v>11064.230200983</v>
      </c>
      <c r="O92" s="130">
        <f>'Auswertung Swiss DRG KVGKantone'!L92</f>
        <v>10960.883657517001</v>
      </c>
      <c r="P92" s="130">
        <f>IF(SUMIF('Grundlage Swiss DRG KVG'!D:D,B92,'Grundlage Swiss DRG KVG'!L:L)&gt;0,SUMIF('Grundlage Swiss DRG KVG'!D:D,B92,'Grundlage Swiss DRG KVG'!L:L),"")</f>
        <v>10960.883657517001</v>
      </c>
      <c r="Q92" s="62">
        <f t="shared" si="15"/>
        <v>51949</v>
      </c>
      <c r="R92" s="61">
        <f t="shared" si="10"/>
        <v>51949</v>
      </c>
      <c r="S92" s="61">
        <f t="shared" si="11"/>
        <v>51949</v>
      </c>
      <c r="T92" s="40"/>
      <c r="U92" s="40"/>
      <c r="V92" s="40"/>
    </row>
    <row r="93" spans="1:22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/>
      <c r="I93" s="59">
        <f>IF(SUMIF('Grundlage Swiss DRG KVG'!D:D,B93,'Grundlage Swiss DRG KVG'!I:I)&gt;0,SUMIF('Grundlage Swiss DRG KVG'!D:D,B93,'Grundlage Swiss DRG KVG'!I:I),0)</f>
        <v>0</v>
      </c>
      <c r="J93" s="112">
        <f t="shared" si="13"/>
        <v>822423.2422999969</v>
      </c>
      <c r="K93" s="59">
        <f>IF(SUMIF('Grundlage Swiss DRG KVG'!D:D,B93,'Grundlage Swiss DRG KVG'!J:J)&gt;0,SUMIF('Grundlage Swiss DRG KVG'!D:D,B93,'Grundlage Swiss DRG KVG'!J:J),0)</f>
        <v>0</v>
      </c>
      <c r="L93" s="112">
        <f t="shared" si="14"/>
        <v>777708</v>
      </c>
      <c r="M93" s="130"/>
      <c r="N93" s="130" t="str">
        <f>IF(SUMIF('Grundlage Swiss DRG KVG'!D:D,B93,'Grundlage Swiss DRG KVG'!K:K)&gt;0,SUMIF('Grundlage Swiss DRG KVG'!D:D,B93,'Grundlage Swiss DRG KVG'!K:K),"")</f>
        <v/>
      </c>
      <c r="O93" s="130" t="str">
        <f>'Auswertung Swiss DRG KVGKantone'!L93</f>
        <v/>
      </c>
      <c r="P93" s="130" t="str">
        <f>IF(SUMIF('Grundlage Swiss DRG KVG'!D:D,B93,'Grundlage Swiss DRG KVG'!L:L)&gt;0,SUMIF('Grundlage Swiss DRG KVG'!D:D,B93,'Grundlage Swiss DRG KVG'!L:L),"")</f>
        <v/>
      </c>
      <c r="Q93" s="62">
        <f t="shared" si="15"/>
        <v>0</v>
      </c>
      <c r="R93" s="61" t="str">
        <f t="shared" si="10"/>
        <v>-</v>
      </c>
      <c r="S93" s="61" t="str">
        <f t="shared" si="11"/>
        <v>-</v>
      </c>
      <c r="T93" s="40"/>
      <c r="U93" s="40"/>
      <c r="V93" s="40"/>
    </row>
    <row r="94" spans="1:22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/>
      <c r="I94" s="59">
        <f>IF(SUMIF('Grundlage Swiss DRG KVG'!D:D,B94,'Grundlage Swiss DRG KVG'!I:I)&gt;0,SUMIF('Grundlage Swiss DRG KVG'!D:D,B94,'Grundlage Swiss DRG KVG'!I:I),0)</f>
        <v>4168.0730000000003</v>
      </c>
      <c r="J94" s="112">
        <f t="shared" si="13"/>
        <v>826591.31529999687</v>
      </c>
      <c r="K94" s="59">
        <f>IF(SUMIF('Grundlage Swiss DRG KVG'!D:D,B94,'Grundlage Swiss DRG KVG'!J:J)&gt;0,SUMIF('Grundlage Swiss DRG KVG'!D:D,B94,'Grundlage Swiss DRG KVG'!J:J),0)</f>
        <v>4513</v>
      </c>
      <c r="L94" s="112">
        <f t="shared" si="14"/>
        <v>782221</v>
      </c>
      <c r="M94" s="130"/>
      <c r="N94" s="130">
        <f>IF(SUMIF('Grundlage Swiss DRG KVG'!D:D,B94,'Grundlage Swiss DRG KVG'!K:K)&gt;0,SUMIF('Grundlage Swiss DRG KVG'!D:D,B94,'Grundlage Swiss DRG KVG'!K:K),"")</f>
        <v>10832.818911611001</v>
      </c>
      <c r="O94" s="130">
        <f>'Auswertung Swiss DRG KVGKantone'!L94</f>
        <v>10195.711900769</v>
      </c>
      <c r="P94" s="130">
        <f>IF(SUMIF('Grundlage Swiss DRG KVG'!D:D,B94,'Grundlage Swiss DRG KVG'!L:L)&gt;0,SUMIF('Grundlage Swiss DRG KVG'!D:D,B94,'Grundlage Swiss DRG KVG'!L:L),"")</f>
        <v>10195.711900769</v>
      </c>
      <c r="Q94" s="62">
        <f t="shared" si="15"/>
        <v>4168.0730000000003</v>
      </c>
      <c r="R94" s="61">
        <f t="shared" si="10"/>
        <v>4168.0730000000003</v>
      </c>
      <c r="S94" s="61">
        <f t="shared" si="11"/>
        <v>4168.0730000000003</v>
      </c>
      <c r="T94" s="40"/>
      <c r="U94" s="40"/>
      <c r="V94" s="40"/>
    </row>
    <row r="95" spans="1:22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/>
      <c r="I95" s="59">
        <f>IF(SUMIF('Grundlage Swiss DRG KVG'!D:D,B95,'Grundlage Swiss DRG KVG'!I:I)&gt;0,SUMIF('Grundlage Swiss DRG KVG'!D:D,B95,'Grundlage Swiss DRG KVG'!I:I),0)</f>
        <v>0</v>
      </c>
      <c r="J95" s="112">
        <f t="shared" si="13"/>
        <v>826591.31529999687</v>
      </c>
      <c r="K95" s="59">
        <f>IF(SUMIF('Grundlage Swiss DRG KVG'!D:D,B95,'Grundlage Swiss DRG KVG'!J:J)&gt;0,SUMIF('Grundlage Swiss DRG KVG'!D:D,B95,'Grundlage Swiss DRG KVG'!J:J),0)</f>
        <v>0</v>
      </c>
      <c r="L95" s="112">
        <f t="shared" si="14"/>
        <v>782221</v>
      </c>
      <c r="M95" s="130"/>
      <c r="N95" s="130" t="str">
        <f>IF(SUMIF('Grundlage Swiss DRG KVG'!D:D,B95,'Grundlage Swiss DRG KVG'!K:K)&gt;0,SUMIF('Grundlage Swiss DRG KVG'!D:D,B95,'Grundlage Swiss DRG KVG'!K:K),"")</f>
        <v/>
      </c>
      <c r="O95" s="130" t="str">
        <f>'Auswertung Swiss DRG KVGKantone'!L95</f>
        <v/>
      </c>
      <c r="P95" s="130" t="str">
        <f>IF(SUMIF('Grundlage Swiss DRG KVG'!D:D,B95,'Grundlage Swiss DRG KVG'!L:L)&gt;0,SUMIF('Grundlage Swiss DRG KVG'!D:D,B95,'Grundlage Swiss DRG KVG'!L:L),"")</f>
        <v/>
      </c>
      <c r="Q95" s="62">
        <f t="shared" si="15"/>
        <v>0</v>
      </c>
      <c r="R95" s="61" t="str">
        <f t="shared" si="10"/>
        <v>-</v>
      </c>
      <c r="S95" s="61" t="str">
        <f t="shared" si="11"/>
        <v>-</v>
      </c>
      <c r="T95" s="40"/>
      <c r="U95" s="40"/>
      <c r="V95" s="40"/>
    </row>
    <row r="96" spans="1:22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/>
      <c r="I96" s="59">
        <f>IF(SUMIF('Grundlage Swiss DRG KVG'!D:D,B96,'Grundlage Swiss DRG KVG'!I:I)&gt;0,SUMIF('Grundlage Swiss DRG KVG'!D:D,B96,'Grundlage Swiss DRG KVG'!I:I),0)</f>
        <v>0</v>
      </c>
      <c r="J96" s="112">
        <f t="shared" si="13"/>
        <v>826591.31529999687</v>
      </c>
      <c r="K96" s="59">
        <f>IF(SUMIF('Grundlage Swiss DRG KVG'!D:D,B96,'Grundlage Swiss DRG KVG'!J:J)&gt;0,SUMIF('Grundlage Swiss DRG KVG'!D:D,B96,'Grundlage Swiss DRG KVG'!J:J),0)</f>
        <v>0</v>
      </c>
      <c r="L96" s="112">
        <f t="shared" si="14"/>
        <v>782221</v>
      </c>
      <c r="M96" s="130"/>
      <c r="N96" s="130" t="str">
        <f>IF(SUMIF('Grundlage Swiss DRG KVG'!D:D,B96,'Grundlage Swiss DRG KVG'!K:K)&gt;0,SUMIF('Grundlage Swiss DRG KVG'!D:D,B96,'Grundlage Swiss DRG KVG'!K:K),"")</f>
        <v/>
      </c>
      <c r="O96" s="130" t="str">
        <f>'Auswertung Swiss DRG KVGKantone'!L96</f>
        <v/>
      </c>
      <c r="P96" s="130" t="str">
        <f>IF(SUMIF('Grundlage Swiss DRG KVG'!D:D,B96,'Grundlage Swiss DRG KVG'!L:L)&gt;0,SUMIF('Grundlage Swiss DRG KVG'!D:D,B96,'Grundlage Swiss DRG KVG'!L:L),"")</f>
        <v/>
      </c>
      <c r="Q96" s="62">
        <f t="shared" si="15"/>
        <v>0</v>
      </c>
      <c r="R96" s="61" t="str">
        <f t="shared" si="10"/>
        <v>-</v>
      </c>
      <c r="S96" s="61" t="str">
        <f t="shared" si="11"/>
        <v>-</v>
      </c>
      <c r="T96" s="40"/>
      <c r="U96" s="40"/>
      <c r="V96" s="40"/>
    </row>
    <row r="97" spans="1:22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/>
      <c r="I97" s="59">
        <f>IF(SUMIF('Grundlage Swiss DRG KVG'!D:D,B97,'Grundlage Swiss DRG KVG'!I:I)&gt;0,SUMIF('Grundlage Swiss DRG KVG'!D:D,B97,'Grundlage Swiss DRG KVG'!I:I),0)</f>
        <v>13595.97</v>
      </c>
      <c r="J97" s="112">
        <f t="shared" si="13"/>
        <v>840187.28529999685</v>
      </c>
      <c r="K97" s="59">
        <f>IF(SUMIF('Grundlage Swiss DRG KVG'!D:D,B97,'Grundlage Swiss DRG KVG'!J:J)&gt;0,SUMIF('Grundlage Swiss DRG KVG'!D:D,B97,'Grundlage Swiss DRG KVG'!J:J),0)</f>
        <v>14454</v>
      </c>
      <c r="L97" s="112">
        <f t="shared" si="14"/>
        <v>796675</v>
      </c>
      <c r="M97" s="130"/>
      <c r="N97" s="130">
        <f>IF(SUMIF('Grundlage Swiss DRG KVG'!D:D,B97,'Grundlage Swiss DRG KVG'!K:K)&gt;0,SUMIF('Grundlage Swiss DRG KVG'!D:D,B97,'Grundlage Swiss DRG KVG'!K:K),"")</f>
        <v>9976.9023550988004</v>
      </c>
      <c r="O97" s="130" t="str">
        <f>'Auswertung Swiss DRG KVGKantone'!L97</f>
        <v/>
      </c>
      <c r="P97" s="130" t="str">
        <f>IF(SUMIF('Grundlage Swiss DRG KVG'!D:D,B97,'Grundlage Swiss DRG KVG'!L:L)&gt;0,SUMIF('Grundlage Swiss DRG KVG'!D:D,B97,'Grundlage Swiss DRG KVG'!L:L),"")</f>
        <v/>
      </c>
      <c r="Q97" s="62">
        <f t="shared" si="15"/>
        <v>13595.97</v>
      </c>
      <c r="R97" s="61">
        <f t="shared" si="10"/>
        <v>13595.97</v>
      </c>
      <c r="S97" s="61" t="str">
        <f t="shared" si="11"/>
        <v>-</v>
      </c>
      <c r="T97" s="40"/>
      <c r="U97" s="40"/>
      <c r="V97" s="40"/>
    </row>
    <row r="98" spans="1:22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/>
      <c r="I98" s="59">
        <f>IF(SUMIF('Grundlage Swiss DRG KVG'!D:D,B98,'Grundlage Swiss DRG KVG'!I:I)&gt;0,SUMIF('Grundlage Swiss DRG KVG'!D:D,B98,'Grundlage Swiss DRG KVG'!I:I),0)</f>
        <v>0</v>
      </c>
      <c r="J98" s="112">
        <f t="shared" si="13"/>
        <v>840187.28529999685</v>
      </c>
      <c r="K98" s="59">
        <f>IF(SUMIF('Grundlage Swiss DRG KVG'!D:D,B98,'Grundlage Swiss DRG KVG'!J:J)&gt;0,SUMIF('Grundlage Swiss DRG KVG'!D:D,B98,'Grundlage Swiss DRG KVG'!J:J),0)</f>
        <v>0</v>
      </c>
      <c r="L98" s="112">
        <f t="shared" si="14"/>
        <v>796675</v>
      </c>
      <c r="M98" s="130"/>
      <c r="N98" s="130" t="str">
        <f>IF(SUMIF('Grundlage Swiss DRG KVG'!D:D,B98,'Grundlage Swiss DRG KVG'!K:K)&gt;0,SUMIF('Grundlage Swiss DRG KVG'!D:D,B98,'Grundlage Swiss DRG KVG'!K:K),"")</f>
        <v/>
      </c>
      <c r="O98" s="130" t="str">
        <f>'Auswertung Swiss DRG KVGKantone'!L98</f>
        <v/>
      </c>
      <c r="P98" s="130" t="str">
        <f>IF(SUMIF('Grundlage Swiss DRG KVG'!D:D,B98,'Grundlage Swiss DRG KVG'!L:L)&gt;0,SUMIF('Grundlage Swiss DRG KVG'!D:D,B98,'Grundlage Swiss DRG KVG'!L:L),"")</f>
        <v/>
      </c>
      <c r="Q98" s="62">
        <f t="shared" si="15"/>
        <v>0</v>
      </c>
      <c r="R98" s="61" t="str">
        <f t="shared" si="10"/>
        <v>-</v>
      </c>
      <c r="S98" s="61" t="str">
        <f t="shared" si="11"/>
        <v>-</v>
      </c>
      <c r="T98" s="40"/>
      <c r="U98" s="40"/>
      <c r="V98" s="40"/>
    </row>
    <row r="99" spans="1:22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/>
      <c r="I99" s="59">
        <f>IF(SUMIF('Grundlage Swiss DRG KVG'!D:D,B99,'Grundlage Swiss DRG KVG'!I:I)&gt;0,SUMIF('Grundlage Swiss DRG KVG'!D:D,B99,'Grundlage Swiss DRG KVG'!I:I),0)</f>
        <v>0</v>
      </c>
      <c r="J99" s="112">
        <f t="shared" si="13"/>
        <v>840187.28529999685</v>
      </c>
      <c r="K99" s="59">
        <f>IF(SUMIF('Grundlage Swiss DRG KVG'!D:D,B99,'Grundlage Swiss DRG KVG'!J:J)&gt;0,SUMIF('Grundlage Swiss DRG KVG'!D:D,B99,'Grundlage Swiss DRG KVG'!J:J),0)</f>
        <v>0</v>
      </c>
      <c r="L99" s="112">
        <f t="shared" si="14"/>
        <v>796675</v>
      </c>
      <c r="M99" s="130"/>
      <c r="N99" s="130" t="str">
        <f>IF(SUMIF('Grundlage Swiss DRG KVG'!D:D,B99,'Grundlage Swiss DRG KVG'!K:K)&gt;0,SUMIF('Grundlage Swiss DRG KVG'!D:D,B99,'Grundlage Swiss DRG KVG'!K:K),"")</f>
        <v/>
      </c>
      <c r="O99" s="130" t="str">
        <f>'Auswertung Swiss DRG KVGKantone'!L99</f>
        <v/>
      </c>
      <c r="P99" s="130" t="str">
        <f>IF(SUMIF('Grundlage Swiss DRG KVG'!D:D,B99,'Grundlage Swiss DRG KVG'!L:L)&gt;0,SUMIF('Grundlage Swiss DRG KVG'!D:D,B99,'Grundlage Swiss DRG KVG'!L:L),"")</f>
        <v/>
      </c>
      <c r="Q99" s="62">
        <f t="shared" si="15"/>
        <v>0</v>
      </c>
      <c r="R99" s="61" t="str">
        <f t="shared" si="10"/>
        <v>-</v>
      </c>
      <c r="S99" s="61" t="str">
        <f t="shared" si="11"/>
        <v>-</v>
      </c>
      <c r="T99" s="40"/>
      <c r="U99" s="40"/>
      <c r="V99" s="40"/>
    </row>
    <row r="100" spans="1:22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/>
      <c r="I100" s="59">
        <f>IF(SUMIF('Grundlage Swiss DRG KVG'!D:D,B100,'Grundlage Swiss DRG KVG'!I:I)&gt;0,SUMIF('Grundlage Swiss DRG KVG'!D:D,B100,'Grundlage Swiss DRG KVG'!I:I),0)</f>
        <v>0</v>
      </c>
      <c r="J100" s="112">
        <f t="shared" si="13"/>
        <v>840187.28529999685</v>
      </c>
      <c r="K100" s="59">
        <f>IF(SUMIF('Grundlage Swiss DRG KVG'!D:D,B100,'Grundlage Swiss DRG KVG'!J:J)&gt;0,SUMIF('Grundlage Swiss DRG KVG'!D:D,B100,'Grundlage Swiss DRG KVG'!J:J),0)</f>
        <v>0</v>
      </c>
      <c r="L100" s="112">
        <f t="shared" si="14"/>
        <v>796675</v>
      </c>
      <c r="M100" s="130"/>
      <c r="N100" s="130" t="str">
        <f>IF(SUMIF('Grundlage Swiss DRG KVG'!D:D,B100,'Grundlage Swiss DRG KVG'!K:K)&gt;0,SUMIF('Grundlage Swiss DRG KVG'!D:D,B100,'Grundlage Swiss DRG KVG'!K:K),"")</f>
        <v/>
      </c>
      <c r="O100" s="130" t="str">
        <f>'Auswertung Swiss DRG KVGKantone'!L100</f>
        <v/>
      </c>
      <c r="P100" s="130" t="str">
        <f>IF(SUMIF('Grundlage Swiss DRG KVG'!D:D,B100,'Grundlage Swiss DRG KVG'!L:L)&gt;0,SUMIF('Grundlage Swiss DRG KVG'!D:D,B100,'Grundlage Swiss DRG KVG'!L:L),"")</f>
        <v/>
      </c>
      <c r="Q100" s="62">
        <f t="shared" si="15"/>
        <v>0</v>
      </c>
      <c r="R100" s="61" t="str">
        <f t="shared" si="10"/>
        <v>-</v>
      </c>
      <c r="S100" s="61" t="str">
        <f t="shared" si="11"/>
        <v>-</v>
      </c>
      <c r="T100" s="40"/>
      <c r="U100" s="40"/>
      <c r="V100" s="40"/>
    </row>
    <row r="101" spans="1:22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/>
      <c r="I101" s="59">
        <f>IF(SUMIF('Grundlage Swiss DRG KVG'!D:D,B101,'Grundlage Swiss DRG KVG'!I:I)&gt;0,SUMIF('Grundlage Swiss DRG KVG'!D:D,B101,'Grundlage Swiss DRG KVG'!I:I),0)</f>
        <v>0</v>
      </c>
      <c r="J101" s="112">
        <f t="shared" si="13"/>
        <v>840187.28529999685</v>
      </c>
      <c r="K101" s="59">
        <f>IF(SUMIF('Grundlage Swiss DRG KVG'!D:D,B101,'Grundlage Swiss DRG KVG'!J:J)&gt;0,SUMIF('Grundlage Swiss DRG KVG'!D:D,B101,'Grundlage Swiss DRG KVG'!J:J),0)</f>
        <v>0</v>
      </c>
      <c r="L101" s="112">
        <f t="shared" si="14"/>
        <v>796675</v>
      </c>
      <c r="M101" s="130"/>
      <c r="N101" s="130" t="str">
        <f>IF(SUMIF('Grundlage Swiss DRG KVG'!D:D,B101,'Grundlage Swiss DRG KVG'!K:K)&gt;0,SUMIF('Grundlage Swiss DRG KVG'!D:D,B101,'Grundlage Swiss DRG KVG'!K:K),"")</f>
        <v/>
      </c>
      <c r="O101" s="130" t="str">
        <f>'Auswertung Swiss DRG KVGKantone'!L101</f>
        <v/>
      </c>
      <c r="P101" s="130" t="str">
        <f>IF(SUMIF('Grundlage Swiss DRG KVG'!D:D,B101,'Grundlage Swiss DRG KVG'!L:L)&gt;0,SUMIF('Grundlage Swiss DRG KVG'!D:D,B101,'Grundlage Swiss DRG KVG'!L:L),"")</f>
        <v/>
      </c>
      <c r="Q101" s="62">
        <f t="shared" si="15"/>
        <v>0</v>
      </c>
      <c r="R101" s="61" t="str">
        <f t="shared" si="10"/>
        <v>-</v>
      </c>
      <c r="S101" s="61" t="str">
        <f t="shared" si="11"/>
        <v>-</v>
      </c>
      <c r="T101" s="40"/>
      <c r="U101" s="40"/>
      <c r="V101" s="40"/>
    </row>
    <row r="102" spans="1:22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/>
      <c r="I102" s="59">
        <f>IF(SUMIF('Grundlage Swiss DRG KVG'!D:D,B102,'Grundlage Swiss DRG KVG'!I:I)&gt;0,SUMIF('Grundlage Swiss DRG KVG'!D:D,B102,'Grundlage Swiss DRG KVG'!I:I),0)</f>
        <v>0</v>
      </c>
      <c r="J102" s="112">
        <f t="shared" si="13"/>
        <v>840187.28529999685</v>
      </c>
      <c r="K102" s="59">
        <f>IF(SUMIF('Grundlage Swiss DRG KVG'!D:D,B102,'Grundlage Swiss DRG KVG'!J:J)&gt;0,SUMIF('Grundlage Swiss DRG KVG'!D:D,B102,'Grundlage Swiss DRG KVG'!J:J),0)</f>
        <v>0</v>
      </c>
      <c r="L102" s="112">
        <f t="shared" si="14"/>
        <v>796675</v>
      </c>
      <c r="M102" s="130"/>
      <c r="N102" s="130" t="str">
        <f>IF(SUMIF('Grundlage Swiss DRG KVG'!D:D,B102,'Grundlage Swiss DRG KVG'!K:K)&gt;0,SUMIF('Grundlage Swiss DRG KVG'!D:D,B102,'Grundlage Swiss DRG KVG'!K:K),"")</f>
        <v/>
      </c>
      <c r="O102" s="130" t="str">
        <f>'Auswertung Swiss DRG KVGKantone'!L102</f>
        <v/>
      </c>
      <c r="P102" s="130" t="str">
        <f>IF(SUMIF('Grundlage Swiss DRG KVG'!D:D,B102,'Grundlage Swiss DRG KVG'!L:L)&gt;0,SUMIF('Grundlage Swiss DRG KVG'!D:D,B102,'Grundlage Swiss DRG KVG'!L:L),"")</f>
        <v/>
      </c>
      <c r="Q102" s="62">
        <f t="shared" si="15"/>
        <v>0</v>
      </c>
      <c r="R102" s="61" t="str">
        <f t="shared" si="10"/>
        <v>-</v>
      </c>
      <c r="S102" s="61" t="str">
        <f t="shared" si="11"/>
        <v>-</v>
      </c>
      <c r="T102" s="40"/>
      <c r="U102" s="40"/>
      <c r="V102" s="40"/>
    </row>
    <row r="103" spans="1:22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/>
      <c r="I103" s="59">
        <f>IF(SUMIF('Grundlage Swiss DRG KVG'!D:D,B103,'Grundlage Swiss DRG KVG'!I:I)&gt;0,SUMIF('Grundlage Swiss DRG KVG'!D:D,B103,'Grundlage Swiss DRG KVG'!I:I),0)</f>
        <v>0</v>
      </c>
      <c r="J103" s="112">
        <f t="shared" si="13"/>
        <v>840187.28529999685</v>
      </c>
      <c r="K103" s="59">
        <f>IF(SUMIF('Grundlage Swiss DRG KVG'!D:D,B103,'Grundlage Swiss DRG KVG'!J:J)&gt;0,SUMIF('Grundlage Swiss DRG KVG'!D:D,B103,'Grundlage Swiss DRG KVG'!J:J),0)</f>
        <v>0</v>
      </c>
      <c r="L103" s="112">
        <f t="shared" si="14"/>
        <v>796675</v>
      </c>
      <c r="M103" s="130"/>
      <c r="N103" s="130" t="str">
        <f>IF(SUMIF('Grundlage Swiss DRG KVG'!D:D,B103,'Grundlage Swiss DRG KVG'!K:K)&gt;0,SUMIF('Grundlage Swiss DRG KVG'!D:D,B103,'Grundlage Swiss DRG KVG'!K:K),"")</f>
        <v/>
      </c>
      <c r="O103" s="130" t="str">
        <f>'Auswertung Swiss DRG KVGKantone'!L103</f>
        <v/>
      </c>
      <c r="P103" s="130" t="str">
        <f>IF(SUMIF('Grundlage Swiss DRG KVG'!D:D,B103,'Grundlage Swiss DRG KVG'!L:L)&gt;0,SUMIF('Grundlage Swiss DRG KVG'!D:D,B103,'Grundlage Swiss DRG KVG'!L:L),"")</f>
        <v/>
      </c>
      <c r="Q103" s="62">
        <f t="shared" si="15"/>
        <v>0</v>
      </c>
      <c r="R103" s="61" t="str">
        <f t="shared" si="10"/>
        <v>-</v>
      </c>
      <c r="S103" s="61" t="str">
        <f t="shared" si="11"/>
        <v>-</v>
      </c>
      <c r="T103" s="40"/>
      <c r="U103" s="40"/>
      <c r="V103" s="40"/>
    </row>
    <row r="104" spans="1:22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/>
      <c r="I104" s="59">
        <f>IF(SUMIF('Grundlage Swiss DRG KVG'!D:D,B104,'Grundlage Swiss DRG KVG'!I:I)&gt;0,SUMIF('Grundlage Swiss DRG KVG'!D:D,B104,'Grundlage Swiss DRG KVG'!I:I),0)</f>
        <v>5410.6425799999997</v>
      </c>
      <c r="J104" s="112">
        <f t="shared" si="13"/>
        <v>845597.92787999683</v>
      </c>
      <c r="K104" s="59">
        <f>IF(SUMIF('Grundlage Swiss DRG KVG'!D:D,B104,'Grundlage Swiss DRG KVG'!J:J)&gt;0,SUMIF('Grundlage Swiss DRG KVG'!D:D,B104,'Grundlage Swiss DRG KVG'!J:J),0)</f>
        <v>3722</v>
      </c>
      <c r="L104" s="112">
        <f t="shared" si="14"/>
        <v>800397</v>
      </c>
      <c r="M104" s="130"/>
      <c r="N104" s="130" t="str">
        <f>IF(SUMIF('Grundlage Swiss DRG KVG'!D:D,B104,'Grundlage Swiss DRG KVG'!K:K)&gt;0,SUMIF('Grundlage Swiss DRG KVG'!D:D,B104,'Grundlage Swiss DRG KVG'!K:K),"")</f>
        <v/>
      </c>
      <c r="O104" s="130">
        <f>'Auswertung Swiss DRG KVGKantone'!L104</f>
        <v>10006.718532925001</v>
      </c>
      <c r="P104" s="130">
        <f>IF(SUMIF('Grundlage Swiss DRG KVG'!D:D,B104,'Grundlage Swiss DRG KVG'!L:L)&gt;0,SUMIF('Grundlage Swiss DRG KVG'!D:D,B104,'Grundlage Swiss DRG KVG'!L:L),"")</f>
        <v>10006.718532925001</v>
      </c>
      <c r="Q104" s="62">
        <f t="shared" si="15"/>
        <v>5410.6425799999997</v>
      </c>
      <c r="R104" s="61" t="str">
        <f t="shared" si="10"/>
        <v>-</v>
      </c>
      <c r="S104" s="61">
        <f t="shared" si="11"/>
        <v>5410.6425799999997</v>
      </c>
      <c r="T104" s="40"/>
      <c r="U104" s="40"/>
      <c r="V104" s="40"/>
    </row>
    <row r="105" spans="1:22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/>
      <c r="I105" s="59">
        <f>IF(SUMIF('Grundlage Swiss DRG KVG'!D:D,B105,'Grundlage Swiss DRG KVG'!I:I)&gt;0,SUMIF('Grundlage Swiss DRG KVG'!D:D,B105,'Grundlage Swiss DRG KVG'!I:I),0)</f>
        <v>0</v>
      </c>
      <c r="J105" s="112">
        <f t="shared" si="13"/>
        <v>845597.92787999683</v>
      </c>
      <c r="K105" s="59">
        <f>IF(SUMIF('Grundlage Swiss DRG KVG'!D:D,B105,'Grundlage Swiss DRG KVG'!J:J)&gt;0,SUMIF('Grundlage Swiss DRG KVG'!D:D,B105,'Grundlage Swiss DRG KVG'!J:J),0)</f>
        <v>0</v>
      </c>
      <c r="L105" s="112">
        <f t="shared" si="14"/>
        <v>800397</v>
      </c>
      <c r="M105" s="130"/>
      <c r="N105" s="130" t="str">
        <f>IF(SUMIF('Grundlage Swiss DRG KVG'!D:D,B105,'Grundlage Swiss DRG KVG'!K:K)&gt;0,SUMIF('Grundlage Swiss DRG KVG'!D:D,B105,'Grundlage Swiss DRG KVG'!K:K),"")</f>
        <v/>
      </c>
      <c r="O105" s="130" t="str">
        <f>'Auswertung Swiss DRG KVGKantone'!L105</f>
        <v/>
      </c>
      <c r="P105" s="130" t="str">
        <f>IF(SUMIF('Grundlage Swiss DRG KVG'!D:D,B105,'Grundlage Swiss DRG KVG'!L:L)&gt;0,SUMIF('Grundlage Swiss DRG KVG'!D:D,B105,'Grundlage Swiss DRG KVG'!L:L),"")</f>
        <v/>
      </c>
      <c r="Q105" s="62">
        <f t="shared" si="15"/>
        <v>0</v>
      </c>
      <c r="R105" s="61" t="str">
        <f t="shared" si="10"/>
        <v>-</v>
      </c>
      <c r="S105" s="61" t="str">
        <f t="shared" si="11"/>
        <v>-</v>
      </c>
      <c r="T105" s="40"/>
      <c r="U105" s="40"/>
      <c r="V105" s="40"/>
    </row>
    <row r="106" spans="1:22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/>
      <c r="I106" s="59">
        <f>IF(SUMIF('Grundlage Swiss DRG KVG'!D:D,B106,'Grundlage Swiss DRG KVG'!I:I)&gt;0,SUMIF('Grundlage Swiss DRG KVG'!D:D,B106,'Grundlage Swiss DRG KVG'!I:I),0)</f>
        <v>0</v>
      </c>
      <c r="J106" s="112">
        <f t="shared" si="13"/>
        <v>845597.92787999683</v>
      </c>
      <c r="K106" s="59">
        <f>IF(SUMIF('Grundlage Swiss DRG KVG'!D:D,B106,'Grundlage Swiss DRG KVG'!J:J)&gt;0,SUMIF('Grundlage Swiss DRG KVG'!D:D,B106,'Grundlage Swiss DRG KVG'!J:J),0)</f>
        <v>0</v>
      </c>
      <c r="L106" s="112">
        <f t="shared" si="14"/>
        <v>800397</v>
      </c>
      <c r="M106" s="130"/>
      <c r="N106" s="130" t="str">
        <f>IF(SUMIF('Grundlage Swiss DRG KVG'!D:D,B106,'Grundlage Swiss DRG KVG'!K:K)&gt;0,SUMIF('Grundlage Swiss DRG KVG'!D:D,B106,'Grundlage Swiss DRG KVG'!K:K),"")</f>
        <v/>
      </c>
      <c r="O106" s="130" t="str">
        <f>'Auswertung Swiss DRG KVGKantone'!L106</f>
        <v/>
      </c>
      <c r="P106" s="130" t="str">
        <f>IF(SUMIF('Grundlage Swiss DRG KVG'!D:D,B106,'Grundlage Swiss DRG KVG'!L:L)&gt;0,SUMIF('Grundlage Swiss DRG KVG'!D:D,B106,'Grundlage Swiss DRG KVG'!L:L),"")</f>
        <v/>
      </c>
      <c r="Q106" s="62">
        <f t="shared" si="15"/>
        <v>0</v>
      </c>
      <c r="R106" s="61" t="str">
        <f t="shared" si="10"/>
        <v>-</v>
      </c>
      <c r="S106" s="61" t="str">
        <f t="shared" si="11"/>
        <v>-</v>
      </c>
      <c r="T106" s="40"/>
      <c r="U106" s="40"/>
      <c r="V106" s="40"/>
    </row>
    <row r="107" spans="1:22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/>
      <c r="I107" s="59">
        <f>IF(SUMIF('Grundlage Swiss DRG KVG'!D:D,B107,'Grundlage Swiss DRG KVG'!I:I)&gt;0,SUMIF('Grundlage Swiss DRG KVG'!D:D,B107,'Grundlage Swiss DRG KVG'!I:I),0)</f>
        <v>0</v>
      </c>
      <c r="J107" s="112">
        <f t="shared" si="13"/>
        <v>845597.92787999683</v>
      </c>
      <c r="K107" s="59">
        <f>IF(SUMIF('Grundlage Swiss DRG KVG'!D:D,B107,'Grundlage Swiss DRG KVG'!J:J)&gt;0,SUMIF('Grundlage Swiss DRG KVG'!D:D,B107,'Grundlage Swiss DRG KVG'!J:J),0)</f>
        <v>0</v>
      </c>
      <c r="L107" s="112">
        <f t="shared" si="14"/>
        <v>800397</v>
      </c>
      <c r="M107" s="130"/>
      <c r="N107" s="130" t="str">
        <f>IF(SUMIF('Grundlage Swiss DRG KVG'!D:D,B107,'Grundlage Swiss DRG KVG'!K:K)&gt;0,SUMIF('Grundlage Swiss DRG KVG'!D:D,B107,'Grundlage Swiss DRG KVG'!K:K),"")</f>
        <v/>
      </c>
      <c r="O107" s="130" t="str">
        <f>'Auswertung Swiss DRG KVGKantone'!L107</f>
        <v/>
      </c>
      <c r="P107" s="130" t="str">
        <f>IF(SUMIF('Grundlage Swiss DRG KVG'!D:D,B107,'Grundlage Swiss DRG KVG'!L:L)&gt;0,SUMIF('Grundlage Swiss DRG KVG'!D:D,B107,'Grundlage Swiss DRG KVG'!L:L),"")</f>
        <v/>
      </c>
      <c r="Q107" s="62">
        <f t="shared" si="15"/>
        <v>0</v>
      </c>
      <c r="R107" s="61" t="str">
        <f t="shared" si="10"/>
        <v>-</v>
      </c>
      <c r="S107" s="61" t="str">
        <f t="shared" si="11"/>
        <v>-</v>
      </c>
      <c r="T107" s="40"/>
      <c r="U107" s="40"/>
      <c r="V107" s="40"/>
    </row>
    <row r="108" spans="1:22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/>
      <c r="I108" s="59">
        <f>IF(SUMIF('Grundlage Swiss DRG KVG'!D:D,B108,'Grundlage Swiss DRG KVG'!I:I)&gt;0,SUMIF('Grundlage Swiss DRG KVG'!D:D,B108,'Grundlage Swiss DRG KVG'!I:I),0)</f>
        <v>0</v>
      </c>
      <c r="J108" s="112">
        <f t="shared" si="13"/>
        <v>845597.92787999683</v>
      </c>
      <c r="K108" s="59">
        <f>IF(SUMIF('Grundlage Swiss DRG KVG'!D:D,B108,'Grundlage Swiss DRG KVG'!J:J)&gt;0,SUMIF('Grundlage Swiss DRG KVG'!D:D,B108,'Grundlage Swiss DRG KVG'!J:J),0)</f>
        <v>0</v>
      </c>
      <c r="L108" s="112">
        <f t="shared" si="14"/>
        <v>800397</v>
      </c>
      <c r="M108" s="130"/>
      <c r="N108" s="130" t="str">
        <f>IF(SUMIF('Grundlage Swiss DRG KVG'!D:D,B108,'Grundlage Swiss DRG KVG'!K:K)&gt;0,SUMIF('Grundlage Swiss DRG KVG'!D:D,B108,'Grundlage Swiss DRG KVG'!K:K),"")</f>
        <v/>
      </c>
      <c r="O108" s="130" t="str">
        <f>'Auswertung Swiss DRG KVGKantone'!L108</f>
        <v/>
      </c>
      <c r="P108" s="130" t="str">
        <f>IF(SUMIF('Grundlage Swiss DRG KVG'!D:D,B108,'Grundlage Swiss DRG KVG'!L:L)&gt;0,SUMIF('Grundlage Swiss DRG KVG'!D:D,B108,'Grundlage Swiss DRG KVG'!L:L),"")</f>
        <v/>
      </c>
      <c r="Q108" s="62">
        <f t="shared" si="15"/>
        <v>0</v>
      </c>
      <c r="R108" s="61" t="str">
        <f t="shared" si="10"/>
        <v>-</v>
      </c>
      <c r="S108" s="61" t="str">
        <f t="shared" si="11"/>
        <v>-</v>
      </c>
      <c r="T108" s="40"/>
      <c r="U108" s="40"/>
      <c r="V108" s="40"/>
    </row>
    <row r="109" spans="1:22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/>
      <c r="I109" s="59">
        <f>IF(SUMIF('Grundlage Swiss DRG KVG'!D:D,B109,'Grundlage Swiss DRG KVG'!I:I)&gt;0,SUMIF('Grundlage Swiss DRG KVG'!D:D,B109,'Grundlage Swiss DRG KVG'!I:I),0)</f>
        <v>0</v>
      </c>
      <c r="J109" s="112">
        <f t="shared" si="13"/>
        <v>845597.92787999683</v>
      </c>
      <c r="K109" s="59">
        <f>IF(SUMIF('Grundlage Swiss DRG KVG'!D:D,B109,'Grundlage Swiss DRG KVG'!J:J)&gt;0,SUMIF('Grundlage Swiss DRG KVG'!D:D,B109,'Grundlage Swiss DRG KVG'!J:J),0)</f>
        <v>0</v>
      </c>
      <c r="L109" s="112">
        <f t="shared" si="14"/>
        <v>800397</v>
      </c>
      <c r="M109" s="130"/>
      <c r="N109" s="130" t="str">
        <f>IF(SUMIF('Grundlage Swiss DRG KVG'!D:D,B109,'Grundlage Swiss DRG KVG'!K:K)&gt;0,SUMIF('Grundlage Swiss DRG KVG'!D:D,B109,'Grundlage Swiss DRG KVG'!K:K),"")</f>
        <v/>
      </c>
      <c r="O109" s="130" t="str">
        <f>'Auswertung Swiss DRG KVGKantone'!L109</f>
        <v/>
      </c>
      <c r="P109" s="130" t="str">
        <f>IF(SUMIF('Grundlage Swiss DRG KVG'!D:D,B109,'Grundlage Swiss DRG KVG'!L:L)&gt;0,SUMIF('Grundlage Swiss DRG KVG'!D:D,B109,'Grundlage Swiss DRG KVG'!L:L),"")</f>
        <v/>
      </c>
      <c r="Q109" s="62">
        <f t="shared" si="15"/>
        <v>0</v>
      </c>
      <c r="R109" s="61" t="str">
        <f t="shared" si="10"/>
        <v>-</v>
      </c>
      <c r="S109" s="61" t="str">
        <f t="shared" si="11"/>
        <v>-</v>
      </c>
      <c r="T109" s="40"/>
      <c r="U109" s="40"/>
      <c r="V109" s="40"/>
    </row>
    <row r="110" spans="1:22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7908387326.2678871</v>
      </c>
      <c r="G110" s="43">
        <f>SUM(G11:G109)</f>
        <v>8304950731.2603464</v>
      </c>
      <c r="H110" s="43">
        <f>H87</f>
        <v>7548077750.629631</v>
      </c>
      <c r="I110" s="43">
        <f>SUM(I11:I109)</f>
        <v>845597.92787999683</v>
      </c>
      <c r="J110" s="112">
        <f>J87</f>
        <v>761999.7618999969</v>
      </c>
      <c r="K110" s="43">
        <f>SUM(K11:K109)</f>
        <v>800397</v>
      </c>
      <c r="L110" s="43">
        <f>L87</f>
        <v>732360</v>
      </c>
      <c r="M110" s="63">
        <f>E110/Q110</f>
        <v>10126.423795666493</v>
      </c>
      <c r="N110" s="63">
        <f>F110/R110</f>
        <v>10853.213228439803</v>
      </c>
      <c r="O110" s="63">
        <f>'Auswertung Swiss DRG KVGKantone'!L110</f>
        <v>10564.907716363852</v>
      </c>
      <c r="P110" s="63">
        <f>G110/S110</f>
        <v>10661.792320156355</v>
      </c>
      <c r="Q110" s="62">
        <f>SUM(Q11:Q109)</f>
        <v>845597.92787999683</v>
      </c>
      <c r="R110" s="61">
        <f>SUM(R11:R109)</f>
        <v>728667.82949999708</v>
      </c>
      <c r="S110" s="61">
        <f>SUM(S11:S109)</f>
        <v>778945.08557999693</v>
      </c>
      <c r="T110" s="62"/>
      <c r="U110" s="62"/>
      <c r="V110" s="62"/>
    </row>
    <row r="111" spans="1:22" ht="33.75" customHeight="1" x14ac:dyDescent="0.2">
      <c r="F111" s="28"/>
      <c r="G111" s="28"/>
      <c r="H111" s="28"/>
      <c r="Q111" s="62"/>
      <c r="R111" s="61"/>
      <c r="S111" s="61"/>
      <c r="T111" s="62"/>
      <c r="U111" s="62"/>
      <c r="V111" s="62"/>
    </row>
    <row r="112" spans="1:22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/>
      <c r="K112" s="147"/>
      <c r="L112" s="147"/>
      <c r="M112" s="147">
        <f>COUNT(M11:M109)</f>
        <v>77</v>
      </c>
      <c r="N112" s="147">
        <f>COUNT(N11:N109)</f>
        <v>62</v>
      </c>
      <c r="O112" s="147">
        <f>COUNT(O11:O109)</f>
        <v>70</v>
      </c>
      <c r="P112" s="147">
        <f>COUNT(P11:P109)</f>
        <v>69</v>
      </c>
      <c r="Q112" s="62">
        <f>N112-'Grundlage Swiss DRG KVG'!K104</f>
        <v>62</v>
      </c>
      <c r="R112" s="61">
        <f>P112-'Grundlage Swiss DRG KVG'!L104</f>
        <v>69</v>
      </c>
      <c r="S112" s="61"/>
      <c r="T112" s="62"/>
      <c r="U112" s="62"/>
      <c r="V112" s="62"/>
    </row>
    <row r="113" spans="1:22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7">
        <f>Q110</f>
        <v>845597.92787999683</v>
      </c>
      <c r="N113" s="47">
        <f>R110</f>
        <v>728667.82949999708</v>
      </c>
      <c r="O113" s="47">
        <f>'Auswertung Swiss DRG KVG'!L113</f>
        <v>757188.2371799968</v>
      </c>
      <c r="P113" s="47">
        <f>S110</f>
        <v>778945.08557999693</v>
      </c>
      <c r="Q113" s="62"/>
      <c r="R113" s="62"/>
      <c r="S113" s="61"/>
      <c r="T113" s="62"/>
      <c r="U113" s="62"/>
      <c r="V113" s="62"/>
    </row>
    <row r="114" spans="1:22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50">
        <f>SMALL(M11:M109,1)</f>
        <v>8584.3605905596996</v>
      </c>
      <c r="N114" s="50">
        <f>SMALL(N11:N109,1)</f>
        <v>9232.9154023130995</v>
      </c>
      <c r="O114" s="50">
        <f>SMALL(O11:O109,1)</f>
        <v>0</v>
      </c>
      <c r="P114" s="50">
        <f>SMALL(P11:P109,1)</f>
        <v>0</v>
      </c>
      <c r="Q114" s="62">
        <f>N114-'Grundlage Swiss DRG KVG'!K105</f>
        <v>9232.9154023130995</v>
      </c>
      <c r="R114" s="62">
        <f>P114-'Grundlage Swiss DRG KVG'!L105</f>
        <v>0</v>
      </c>
      <c r="S114" s="61"/>
      <c r="T114" s="62"/>
      <c r="U114" s="62"/>
      <c r="V114" s="62"/>
    </row>
    <row r="115" spans="1:22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7">
        <f>QUARTILE(M11:M109,1)</f>
        <v>9194.0662670079</v>
      </c>
      <c r="N115" s="47">
        <f>QUARTILE(N11:N109,1)</f>
        <v>10159.849180898251</v>
      </c>
      <c r="O115" s="47">
        <f>QUARTILE(O11:O109,1)</f>
        <v>9433.0670593646246</v>
      </c>
      <c r="P115" s="47">
        <f>QUARTILE(P11:P109,1)</f>
        <v>10030.755328477</v>
      </c>
      <c r="Q115" s="62">
        <f>N115-'Grundlage Swiss DRG KVG'!K106</f>
        <v>10159.849180898251</v>
      </c>
      <c r="R115" s="62">
        <f>P115-'Grundlage Swiss DRG KVG'!L106</f>
        <v>10030.755328477</v>
      </c>
      <c r="S115" s="61"/>
      <c r="T115" s="62"/>
      <c r="U115" s="62"/>
      <c r="V115" s="62"/>
    </row>
    <row r="116" spans="1:22" ht="10.5" x14ac:dyDescent="0.25">
      <c r="A116" s="244" t="s">
        <v>775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50"/>
      <c r="N116" s="50"/>
      <c r="O116" s="50"/>
      <c r="P116" s="242">
        <f>_xlfn.PERCENTILE.INC(P11:P109,0.3)</f>
        <v>10149.4305721896</v>
      </c>
      <c r="Q116" s="62"/>
      <c r="R116" s="62"/>
      <c r="S116" s="61"/>
      <c r="T116" s="62"/>
      <c r="U116" s="62"/>
      <c r="V116" s="62"/>
    </row>
    <row r="117" spans="1:22" ht="10.5" x14ac:dyDescent="0.25">
      <c r="A117" s="244" t="s">
        <v>780</v>
      </c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7"/>
      <c r="N117" s="47"/>
      <c r="O117" s="47"/>
      <c r="P117" s="241">
        <f>_xlfn.PERCENTILE.INC(P11:P109,0.35)</f>
        <v>10207.492378528999</v>
      </c>
      <c r="Q117" s="62"/>
      <c r="R117" s="62"/>
      <c r="S117" s="61"/>
      <c r="T117" s="62"/>
      <c r="U117" s="62"/>
      <c r="V117" s="62"/>
    </row>
    <row r="118" spans="1:22" ht="10.5" x14ac:dyDescent="0.25">
      <c r="A118" s="244" t="s">
        <v>776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50"/>
      <c r="N118" s="50"/>
      <c r="O118" s="50"/>
      <c r="P118" s="242">
        <f>_xlfn.PERCENTILE.INC(P11:P109,0.4)</f>
        <v>10295.997670002</v>
      </c>
      <c r="Q118" s="62"/>
      <c r="R118" s="62"/>
      <c r="S118" s="61"/>
      <c r="T118" s="62"/>
      <c r="U118" s="62"/>
      <c r="V118" s="62"/>
    </row>
    <row r="119" spans="1:22" ht="10.5" x14ac:dyDescent="0.25">
      <c r="A119" s="244" t="s">
        <v>781</v>
      </c>
      <c r="B119" s="45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7"/>
      <c r="N119" s="47"/>
      <c r="O119" s="47"/>
      <c r="P119" s="241">
        <f>_xlfn.PERCENTILE.INC(P11:P109,0.45)</f>
        <v>10354.1870136258</v>
      </c>
      <c r="Q119" s="62"/>
      <c r="R119" s="62"/>
      <c r="S119" s="61"/>
      <c r="T119" s="62"/>
      <c r="U119" s="62"/>
      <c r="V119" s="62"/>
    </row>
    <row r="120" spans="1:22" ht="10.5" x14ac:dyDescent="0.25">
      <c r="A120" s="244" t="s">
        <v>783</v>
      </c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9"/>
      <c r="N120" s="249"/>
      <c r="O120" s="249"/>
      <c r="P120" s="241">
        <f>_xlfn.PERCENTILE.INC(P11:P109,0.5)</f>
        <v>10429.729267479001</v>
      </c>
      <c r="Q120" s="62"/>
      <c r="R120" s="62"/>
      <c r="S120" s="61"/>
      <c r="T120" s="62"/>
      <c r="U120" s="62"/>
      <c r="V120" s="62"/>
    </row>
    <row r="121" spans="1:22" ht="10.5" x14ac:dyDescent="0.25">
      <c r="A121" s="48" t="s">
        <v>364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50">
        <f>SUM(M11:M109)/M112</f>
        <v>9874.5309214509889</v>
      </c>
      <c r="N121" s="50">
        <f>SUM(N11:N109)/N112</f>
        <v>11026.376448508126</v>
      </c>
      <c r="O121" s="50">
        <f>SUM(O11:O109)/O112</f>
        <v>8480.1928489106758</v>
      </c>
      <c r="P121" s="50">
        <f>SUM(P11:P109)/P112</f>
        <v>10626.730921401369</v>
      </c>
      <c r="Q121" s="62">
        <f>N121-'Grundlage Swiss DRG KVG'!K107</f>
        <v>11026.376448508126</v>
      </c>
      <c r="R121" s="62">
        <f>P121-'Grundlage Swiss DRG KVG'!L107</f>
        <v>-558.8574200676303</v>
      </c>
      <c r="S121" s="61"/>
      <c r="T121" s="62"/>
      <c r="U121" s="62"/>
      <c r="V121" s="62"/>
    </row>
    <row r="122" spans="1:22" ht="10.5" x14ac:dyDescent="0.25">
      <c r="A122" s="44" t="s">
        <v>371</v>
      </c>
      <c r="B122" s="45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7">
        <f>MEDIAN(M11:M109)</f>
        <v>9550.8146990047007</v>
      </c>
      <c r="N122" s="47">
        <f>MEDIAN(N11:N109)</f>
        <v>10612.898239557999</v>
      </c>
      <c r="O122" s="47">
        <f>MEDIAN(O11:O109)</f>
        <v>10203.074699369001</v>
      </c>
      <c r="P122" s="47">
        <f>MEDIAN(P11:P109)</f>
        <v>10429.729267479001</v>
      </c>
      <c r="Q122" s="62">
        <f>N122-'Grundlage Swiss DRG KVG'!K108</f>
        <v>454.57732202399893</v>
      </c>
      <c r="R122" s="62">
        <f>P122-'Grundlage Swiss DRG KVG'!L108</f>
        <v>687.0506080690011</v>
      </c>
      <c r="S122" s="61"/>
      <c r="T122" s="62"/>
      <c r="U122" s="62"/>
      <c r="V122" s="40"/>
    </row>
    <row r="123" spans="1:22" ht="10.5" x14ac:dyDescent="0.25">
      <c r="A123" s="48" t="s">
        <v>378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50">
        <f>QUARTILE(M11:M109,3)</f>
        <v>10108.747370003999</v>
      </c>
      <c r="N123" s="50">
        <f>QUARTILE(N11:N109,3)</f>
        <v>11139.17994985875</v>
      </c>
      <c r="O123" s="50">
        <f>QUARTILE(O11:O109,3)</f>
        <v>10737.54618573225</v>
      </c>
      <c r="P123" s="50">
        <f>QUARTILE(P11:P109,3)</f>
        <v>10932.905270103</v>
      </c>
      <c r="Q123" s="62">
        <f>N123-'Grundlage Swiss DRG KVG'!K109</f>
        <v>-770928.05499364203</v>
      </c>
      <c r="R123" s="62">
        <f>P123-'Grundlage Swiss DRG KVG'!L109</f>
        <v>-785783.84298349253</v>
      </c>
      <c r="S123" s="61"/>
      <c r="T123" s="62"/>
      <c r="U123" s="62"/>
      <c r="V123" s="62"/>
    </row>
    <row r="124" spans="1:22" ht="10.5" x14ac:dyDescent="0.25">
      <c r="A124" s="44" t="s">
        <v>385</v>
      </c>
      <c r="B124" s="45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7">
        <f>LARGE(M11:M109,1)</f>
        <v>14561.165211623</v>
      </c>
      <c r="N124" s="47">
        <f>LARGE(N11:N109,1)</f>
        <v>16836.525748956999</v>
      </c>
      <c r="O124" s="47">
        <f>LARGE(O11:O109,1)</f>
        <v>16681.211056264001</v>
      </c>
      <c r="P124" s="47">
        <f>LARGE(P11:P109,1)</f>
        <v>16681.211056264001</v>
      </c>
      <c r="Q124" s="62">
        <f>N124-'Grundlage Swiss DRG KVG'!K110</f>
        <v>16836.525748956999</v>
      </c>
      <c r="R124" s="62">
        <f>P124-'Grundlage Swiss DRG KVG'!L110</f>
        <v>16681.211056264001</v>
      </c>
      <c r="S124" s="61"/>
      <c r="T124" s="62"/>
      <c r="U124" s="62"/>
      <c r="V124" s="62"/>
    </row>
    <row r="125" spans="1:22" ht="10.5" x14ac:dyDescent="0.25">
      <c r="A125" s="86" t="s">
        <v>788</v>
      </c>
      <c r="B125" s="87"/>
      <c r="C125" s="87"/>
      <c r="D125" s="88" t="s">
        <v>392</v>
      </c>
      <c r="E125" s="36"/>
      <c r="F125" s="36"/>
      <c r="G125" s="36"/>
      <c r="H125" s="36"/>
      <c r="I125" s="36"/>
      <c r="J125" s="36"/>
      <c r="K125" s="36"/>
      <c r="L125" s="36"/>
      <c r="M125" s="64">
        <f>M110</f>
        <v>10126.423795666493</v>
      </c>
      <c r="N125" s="64">
        <f>N110</f>
        <v>10853.213228439803</v>
      </c>
      <c r="O125" s="64">
        <f>O110</f>
        <v>10564.907716363852</v>
      </c>
      <c r="P125" s="64">
        <f>P110</f>
        <v>10661.792320156355</v>
      </c>
      <c r="Q125" s="62">
        <f>N125-'Grundlage Swiss DRG KVG'!K112</f>
        <v>10853.213228439803</v>
      </c>
      <c r="R125" s="62">
        <f>P125-'Grundlage Swiss DRG KVG'!L112</f>
        <v>10661.792320156355</v>
      </c>
      <c r="S125" s="61"/>
      <c r="T125" s="62"/>
      <c r="U125" s="62"/>
      <c r="V125" s="62"/>
    </row>
    <row r="126" spans="1:22" x14ac:dyDescent="0.2">
      <c r="F126" s="28"/>
      <c r="G126" s="28"/>
      <c r="H126" s="28"/>
      <c r="Q126" s="23"/>
    </row>
    <row r="127" spans="1:22" x14ac:dyDescent="0.2">
      <c r="A127" s="23" t="s">
        <v>412</v>
      </c>
      <c r="F127" s="28"/>
      <c r="G127" s="28"/>
      <c r="H127" s="28"/>
      <c r="Q127" s="23"/>
    </row>
    <row r="128" spans="1:22" x14ac:dyDescent="0.2">
      <c r="F128" s="28"/>
      <c r="G128" s="28"/>
      <c r="H128" s="28"/>
      <c r="Q128" s="23"/>
    </row>
    <row r="129" spans="1:22" x14ac:dyDescent="0.2">
      <c r="F129" s="28"/>
      <c r="G129" s="28"/>
      <c r="H129" s="28"/>
      <c r="P129" s="28" t="s">
        <v>786</v>
      </c>
      <c r="Q129" s="23" t="s">
        <v>787</v>
      </c>
    </row>
    <row r="130" spans="1:22" ht="30" x14ac:dyDescent="0.2">
      <c r="A130" s="23" t="s">
        <v>778</v>
      </c>
      <c r="E130" s="28" t="s">
        <v>782</v>
      </c>
      <c r="F130" s="28"/>
      <c r="G130" s="28"/>
      <c r="H130" s="28"/>
      <c r="I130" s="28" t="s">
        <v>786</v>
      </c>
      <c r="K130" s="28" t="s">
        <v>787</v>
      </c>
      <c r="P130" s="239" t="s">
        <v>784</v>
      </c>
      <c r="Q130" s="239" t="s">
        <v>784</v>
      </c>
      <c r="R130" s="245" t="s">
        <v>785</v>
      </c>
    </row>
    <row r="131" spans="1:22" x14ac:dyDescent="0.2">
      <c r="F131" s="28"/>
      <c r="G131" s="28"/>
      <c r="H131" s="28"/>
      <c r="P131" s="240"/>
      <c r="Q131" s="240"/>
      <c r="R131" s="246"/>
    </row>
    <row r="132" spans="1:22" x14ac:dyDescent="0.2">
      <c r="A132" s="23" t="s">
        <v>777</v>
      </c>
      <c r="F132" s="28"/>
      <c r="G132" s="28"/>
      <c r="H132" s="28"/>
      <c r="I132" s="28">
        <f>I$110*0.25</f>
        <v>211399.48196999921</v>
      </c>
      <c r="K132" s="28">
        <f>K$110*0.25</f>
        <v>200099.25</v>
      </c>
      <c r="P132" s="240">
        <f>P30</f>
        <v>0</v>
      </c>
      <c r="Q132" s="240">
        <f>P30</f>
        <v>0</v>
      </c>
      <c r="R132" s="247">
        <f>(H29+((I132-J29)*P30))/I132</f>
        <v>7472.4199504239095</v>
      </c>
      <c r="T132" s="39"/>
      <c r="U132" s="124"/>
      <c r="V132" s="124"/>
    </row>
    <row r="133" spans="1:22" x14ac:dyDescent="0.2">
      <c r="A133" s="23" t="s">
        <v>775</v>
      </c>
      <c r="F133" s="28"/>
      <c r="G133" s="28"/>
      <c r="H133" s="28"/>
      <c r="I133" s="28">
        <f>I$110*0.3</f>
        <v>253679.37836399904</v>
      </c>
      <c r="K133" s="28">
        <f>K$110*0.3</f>
        <v>240119.09999999998</v>
      </c>
      <c r="P133" s="240">
        <f>P36</f>
        <v>10148</v>
      </c>
      <c r="Q133" s="240">
        <f>P33</f>
        <v>9521</v>
      </c>
      <c r="R133" s="247">
        <f>(H35+((I133-J35)*P36))/I133</f>
        <v>9406.6398130535708</v>
      </c>
    </row>
    <row r="134" spans="1:22" x14ac:dyDescent="0.2">
      <c r="A134" s="23" t="s">
        <v>780</v>
      </c>
      <c r="F134" s="28"/>
      <c r="G134" s="28"/>
      <c r="H134" s="28"/>
      <c r="I134" s="28">
        <f>I$110*0.35</f>
        <v>295959.27475799888</v>
      </c>
      <c r="K134" s="28">
        <f>K$110*0.35</f>
        <v>280138.94999999995</v>
      </c>
      <c r="P134" s="240">
        <f>P39</f>
        <v>10210.437497969</v>
      </c>
      <c r="Q134" s="240">
        <f>P37</f>
        <v>10151.576430474001</v>
      </c>
      <c r="R134" s="247">
        <f>(H38+((I134-J38)*P39))/I134</f>
        <v>9526.9985358048125</v>
      </c>
    </row>
    <row r="135" spans="1:22" x14ac:dyDescent="0.2">
      <c r="A135" s="23" t="s">
        <v>776</v>
      </c>
      <c r="F135" s="28"/>
      <c r="G135" s="28"/>
      <c r="H135" s="28"/>
      <c r="I135" s="28">
        <f>I$110*0.4</f>
        <v>338239.17115199874</v>
      </c>
      <c r="K135" s="28">
        <f>K$110*0.4</f>
        <v>320158.80000000005</v>
      </c>
      <c r="P135" s="240">
        <f>P43</f>
        <v>10574.893931457</v>
      </c>
      <c r="Q135" s="240" t="str">
        <f>P41</f>
        <v/>
      </c>
      <c r="R135" s="247">
        <f>(H42+((I135-J42)*P43))/I135</f>
        <v>9678.6888084366892</v>
      </c>
    </row>
    <row r="136" spans="1:22" x14ac:dyDescent="0.2">
      <c r="A136" s="23" t="s">
        <v>781</v>
      </c>
      <c r="F136" s="28"/>
      <c r="G136" s="28"/>
      <c r="H136" s="28"/>
      <c r="I136" s="28">
        <f>I$110*0.45</f>
        <v>380519.06754599861</v>
      </c>
      <c r="K136" s="28">
        <f>K$110*0.45</f>
        <v>360178.65</v>
      </c>
      <c r="N136" s="28" t="s">
        <v>790</v>
      </c>
      <c r="P136" s="240">
        <f>P50</f>
        <v>10450.192753085999</v>
      </c>
      <c r="Q136" s="240">
        <f>P45</f>
        <v>15147.210742478001</v>
      </c>
      <c r="R136" s="247">
        <f>(H49+((I136-J49)*P50))/I136</f>
        <v>9736.373176923089</v>
      </c>
    </row>
    <row r="137" spans="1:22" x14ac:dyDescent="0.2">
      <c r="A137" s="23" t="s">
        <v>783</v>
      </c>
      <c r="F137" s="28"/>
      <c r="G137" s="28"/>
      <c r="H137" s="28"/>
      <c r="I137" s="28">
        <f>I$110*0.5</f>
        <v>422798.96393999842</v>
      </c>
      <c r="K137" s="28">
        <f>K$110*0.5</f>
        <v>400198.5</v>
      </c>
      <c r="P137" s="240">
        <f>P53</f>
        <v>10594.094696136999</v>
      </c>
      <c r="Q137" s="240">
        <f>P50</f>
        <v>10450.192753085999</v>
      </c>
      <c r="R137" s="247">
        <f>(H52+((I137-J52)*P53))/I137</f>
        <v>9842.7758732967268</v>
      </c>
    </row>
    <row r="138" spans="1:22" x14ac:dyDescent="0.2">
      <c r="F138" s="28"/>
      <c r="G138" s="28"/>
      <c r="H138" s="28"/>
      <c r="Q138" s="23"/>
    </row>
    <row r="139" spans="1:22" x14ac:dyDescent="0.2">
      <c r="F139" s="28"/>
      <c r="G139" s="28"/>
      <c r="H139" s="28"/>
      <c r="Q139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2"/>
  <sheetViews>
    <sheetView topLeftCell="A31" workbookViewId="0">
      <selection activeCell="U47" sqref="U47"/>
    </sheetView>
  </sheetViews>
  <sheetFormatPr baseColWidth="10" defaultColWidth="9.1796875" defaultRowHeight="12.5" x14ac:dyDescent="0.25"/>
  <cols>
    <col min="1" max="1" width="28.453125" style="165" customWidth="1"/>
    <col min="2" max="2" width="0" style="166" hidden="1" customWidth="1"/>
    <col min="3" max="3" width="8" style="165" hidden="1" customWidth="1"/>
    <col min="4" max="4" width="7.26953125" style="165" hidden="1" customWidth="1"/>
    <col min="5" max="5" width="14.1796875" style="165" hidden="1" customWidth="1"/>
    <col min="6" max="6" width="11.26953125" style="165" hidden="1" customWidth="1"/>
    <col min="7" max="8" width="11.81640625" style="165" hidden="1" customWidth="1"/>
    <col min="9" max="9" width="9.453125" style="28" hidden="1" customWidth="1"/>
    <col min="10" max="10" width="2.453125" style="28" hidden="1" customWidth="1"/>
    <col min="11" max="11" width="11.453125" style="28" customWidth="1"/>
    <col min="12" max="12" width="14.453125" style="28" customWidth="1"/>
    <col min="13" max="13" width="13" style="28" customWidth="1"/>
    <col min="14" max="14" width="12.453125" style="28" hidden="1" customWidth="1"/>
    <col min="15" max="15" width="15.81640625" style="28" hidden="1" customWidth="1"/>
    <col min="16" max="16" width="14" style="28" hidden="1" customWidth="1"/>
    <col min="17" max="17" width="11.26953125" style="165" hidden="1" customWidth="1"/>
    <col min="18" max="20" width="0" style="165" hidden="1" customWidth="1"/>
    <col min="21" max="16384" width="9.1796875" style="165"/>
  </cols>
  <sheetData>
    <row r="1" spans="1:23" x14ac:dyDescent="0.25">
      <c r="I1" s="167"/>
      <c r="J1" s="168"/>
      <c r="K1" s="164"/>
      <c r="L1" s="26"/>
      <c r="M1" s="169" t="s">
        <v>395</v>
      </c>
    </row>
    <row r="4" spans="1:23" x14ac:dyDescent="0.25">
      <c r="A4" s="170"/>
      <c r="C4" s="171"/>
      <c r="D4" s="31"/>
      <c r="E4" s="170"/>
      <c r="F4" s="170"/>
      <c r="K4" s="133"/>
      <c r="L4" s="134"/>
      <c r="M4" s="149" t="s">
        <v>709</v>
      </c>
    </row>
    <row r="5" spans="1:23" s="173" customFormat="1" ht="15.75" customHeight="1" x14ac:dyDescent="0.3">
      <c r="A5" s="172" t="s">
        <v>692</v>
      </c>
      <c r="C5" s="174"/>
      <c r="D5" s="138"/>
      <c r="E5" s="175"/>
      <c r="F5" s="175"/>
      <c r="G5" s="176"/>
      <c r="H5" s="175"/>
      <c r="I5" s="150"/>
      <c r="J5" s="175"/>
      <c r="K5" s="150"/>
      <c r="L5" s="150"/>
      <c r="M5" s="150"/>
      <c r="N5" s="28"/>
      <c r="O5" s="28"/>
      <c r="P5" s="58"/>
    </row>
    <row r="6" spans="1:23" x14ac:dyDescent="0.25">
      <c r="A6" s="177" t="s">
        <v>707</v>
      </c>
      <c r="C6" s="178"/>
      <c r="D6" s="34"/>
      <c r="E6" s="179"/>
      <c r="F6" s="179"/>
      <c r="G6" s="180"/>
      <c r="H6" s="179"/>
      <c r="I6" s="36"/>
      <c r="J6" s="179"/>
      <c r="N6" s="28" t="s">
        <v>410</v>
      </c>
    </row>
    <row r="7" spans="1:23" x14ac:dyDescent="0.25">
      <c r="A7" s="177"/>
      <c r="C7" s="178"/>
      <c r="D7" s="34"/>
      <c r="E7" s="179"/>
      <c r="F7" s="179"/>
      <c r="G7" s="180"/>
      <c r="H7" s="179"/>
      <c r="I7" s="36"/>
      <c r="J7" s="179"/>
    </row>
    <row r="8" spans="1:23" x14ac:dyDescent="0.25">
      <c r="A8" s="36"/>
      <c r="C8" s="36"/>
      <c r="D8" s="36"/>
      <c r="E8" s="36"/>
      <c r="F8" s="36"/>
      <c r="G8" s="36"/>
      <c r="H8" s="36"/>
      <c r="I8" s="36"/>
      <c r="J8" s="181"/>
      <c r="K8" s="182"/>
      <c r="L8" s="183" t="s">
        <v>407</v>
      </c>
      <c r="M8" s="184">
        <f>COUNT(I12:I110)</f>
        <v>73</v>
      </c>
    </row>
    <row r="9" spans="1:23" x14ac:dyDescent="0.25">
      <c r="A9" s="177"/>
      <c r="C9" s="178"/>
      <c r="D9" s="34"/>
      <c r="E9" s="179"/>
      <c r="F9" s="179"/>
      <c r="G9" s="180"/>
      <c r="H9" s="179"/>
      <c r="I9" s="36"/>
      <c r="J9" s="179"/>
    </row>
    <row r="10" spans="1:23" ht="18.75" customHeight="1" x14ac:dyDescent="0.25">
      <c r="A10" s="185" t="s">
        <v>757</v>
      </c>
      <c r="C10" s="186" t="s">
        <v>397</v>
      </c>
      <c r="D10" s="187" t="s">
        <v>397</v>
      </c>
      <c r="F10" s="15" t="s">
        <v>704</v>
      </c>
      <c r="G10" s="15" t="s">
        <v>686</v>
      </c>
      <c r="H10" s="15" t="s">
        <v>687</v>
      </c>
      <c r="I10" s="15" t="s">
        <v>688</v>
      </c>
      <c r="J10" s="15" t="s">
        <v>689</v>
      </c>
      <c r="K10" s="15" t="s">
        <v>705</v>
      </c>
      <c r="L10" s="15" t="s">
        <v>690</v>
      </c>
      <c r="M10" s="15" t="s">
        <v>691</v>
      </c>
      <c r="N10" s="165"/>
    </row>
    <row r="11" spans="1:23" ht="42.75" customHeight="1" x14ac:dyDescent="0.25">
      <c r="A11" s="188" t="s">
        <v>2</v>
      </c>
      <c r="C11" s="188" t="s">
        <v>404</v>
      </c>
      <c r="D11" s="188" t="s">
        <v>4</v>
      </c>
      <c r="E11" s="188" t="s">
        <v>5</v>
      </c>
      <c r="F11" s="17" t="s">
        <v>700</v>
      </c>
      <c r="G11" s="17" t="s">
        <v>8</v>
      </c>
      <c r="H11" s="17" t="s">
        <v>9</v>
      </c>
      <c r="I11" s="17" t="s">
        <v>683</v>
      </c>
      <c r="J11" s="17" t="s">
        <v>11</v>
      </c>
      <c r="K11" s="41" t="s">
        <v>701</v>
      </c>
      <c r="L11" s="41" t="s">
        <v>684</v>
      </c>
      <c r="M11" s="41" t="s">
        <v>685</v>
      </c>
      <c r="N11" s="189"/>
      <c r="O11" s="61" t="s">
        <v>428</v>
      </c>
      <c r="P11" s="61" t="s">
        <v>429</v>
      </c>
      <c r="Q11" s="189"/>
      <c r="R11" s="189"/>
      <c r="S11" s="189"/>
      <c r="U11" s="165" t="s">
        <v>371</v>
      </c>
      <c r="V11" s="165" t="s">
        <v>364</v>
      </c>
      <c r="W11" s="165" t="s">
        <v>762</v>
      </c>
    </row>
    <row r="12" spans="1:23" ht="10" x14ac:dyDescent="0.2">
      <c r="A12" s="190">
        <v>1</v>
      </c>
      <c r="B12" s="191" t="s">
        <v>61</v>
      </c>
      <c r="C12" s="191" t="s">
        <v>61</v>
      </c>
      <c r="D12" s="191" t="s">
        <v>34</v>
      </c>
      <c r="E12" s="191" t="s">
        <v>62</v>
      </c>
      <c r="F12" s="59">
        <f>IF(SUMIF('Grundlage Swiss DRG ohne Anlage'!D:D,C12,'Grundlage Swiss DRG ohne Anlage'!I:I)&gt;0,SUMIF('Grundlage Swiss DRG ohne Anlage'!D:D,C12,'Grundlage Swiss DRG ohne Anlage'!I:I),"")</f>
        <v>13733130.550572</v>
      </c>
      <c r="G12" s="59">
        <f>IF(SUMIF('Grundlage Swiss DRG KVG'!D:D,C12,'Grundlage Swiss DRG KVG'!G:G)&gt;0,SUMIF('Grundlage Swiss DRG KVG'!D:D,C12,'Grundlage Swiss DRG KVG'!G:G),)</f>
        <v>49718647.450010002</v>
      </c>
      <c r="H12" s="59">
        <f>IF(SUMIF('Grundlage Swiss DRG KVG'!D:D,C12,'Grundlage Swiss DRG KVG'!H:H)&gt;0,SUMIF('Grundlage Swiss DRG KVG'!D:D,C12,'Grundlage Swiss DRG KVG'!H:H),)</f>
        <v>47802416.450010002</v>
      </c>
      <c r="I12" s="59">
        <f>IF(SUMIF('Grundlage Swiss DRG KVG'!D:D,C12,'Grundlage Swiss DRG KVG'!I:I)&gt;0,SUMIF('Grundlage Swiss DRG KVG'!D:D,C12,'Grundlage Swiss DRG KVG'!I:I),"")</f>
        <v>4831.6000000000004</v>
      </c>
      <c r="J12" s="59">
        <f>IF(SUMIF('Grundlage Swiss DRG KVG'!D:D,C12,'Grundlage Swiss DRG KVG'!J:J)&gt;0,SUMIF('Grundlage Swiss DRG KVG'!D:D,C12,'Grundlage Swiss DRG KVG'!J:J),"")</f>
        <v>5814</v>
      </c>
      <c r="K12" s="60">
        <f>IF(SUMIF('Grundlage Swiss DRG ohne Anlage'!D:D,C12,'Grundlage Swiss DRG ohne Anlage'!J:J)&gt;0,SUMIF('Grundlage Swiss DRG ohne Anlage'!D:D,C12,'Grundlage Swiss DRG ohne Anlage'!J:J),"")</f>
        <v>8704.2224873772993</v>
      </c>
      <c r="L12" s="60">
        <f>IF(SUMIF('Grundlage Swiss DRG KVG'!D:D,C12,'Grundlage Swiss DRG KVG'!K:K)&gt;0,SUMIF('Grundlage Swiss DRG KVG'!D:D,C12,'Grundlage Swiss DRG KVG'!K:K),"")</f>
        <v>10290.307030799</v>
      </c>
      <c r="M12" s="60">
        <f>IF(SUMIF('Grundlage Swiss DRG KVG'!D:D,C12,'Grundlage Swiss DRG KVG'!L:L)&gt;0,SUMIF('Grundlage Swiss DRG KVG'!D:D,C12,'Grundlage Swiss DRG KVG'!L:L),"")</f>
        <v>9893.7032142581993</v>
      </c>
      <c r="N12" s="192">
        <f t="shared" ref="N12:N75" si="0">I12</f>
        <v>4831.6000000000004</v>
      </c>
      <c r="O12" s="61">
        <f t="shared" ref="O12:O75" si="1">IF(G12&gt;0,I12,"-")</f>
        <v>4831.6000000000004</v>
      </c>
      <c r="P12" s="61">
        <f t="shared" ref="P12:P75" si="2">IF(H12&gt;0,I12,"-")</f>
        <v>4831.6000000000004</v>
      </c>
      <c r="Q12" s="189"/>
      <c r="R12" s="189"/>
      <c r="S12" s="189"/>
      <c r="U12" s="193">
        <f t="shared" ref="U12:U75" si="3">M$119</f>
        <v>10422.196797140001</v>
      </c>
      <c r="V12" s="193">
        <f t="shared" ref="V12:V75" si="4">M$118</f>
        <v>10772.439134570061</v>
      </c>
      <c r="W12" s="193">
        <f t="shared" ref="W12:W75" si="5">M$122</f>
        <v>10564.90771636385</v>
      </c>
    </row>
    <row r="13" spans="1:23" ht="10" x14ac:dyDescent="0.2">
      <c r="A13" s="190">
        <v>2</v>
      </c>
      <c r="B13" s="194" t="s">
        <v>237</v>
      </c>
      <c r="C13" s="194" t="s">
        <v>237</v>
      </c>
      <c r="D13" s="194" t="s">
        <v>66</v>
      </c>
      <c r="E13" s="194" t="s">
        <v>17</v>
      </c>
      <c r="F13" s="112">
        <f>IF(SUMIF('Grundlage Swiss DRG ohne Anlage'!D:D,C13,'Grundlage Swiss DRG ohne Anlage'!I:I)&gt;0,SUMIF('Grundlage Swiss DRG ohne Anlage'!D:D,C13,'Grundlage Swiss DRG ohne Anlage'!I:I),"")</f>
        <v>22073194.640264999</v>
      </c>
      <c r="G13" s="112">
        <f>IF(SUMIF('Grundlage Swiss DRG KVG'!D:D,C13,'Grundlage Swiss DRG KVG'!G:G)&gt;0,SUMIF('Grundlage Swiss DRG KVG'!D:D,C13,'Grundlage Swiss DRG KVG'!G:G),)</f>
        <v>4532040.2622373002</v>
      </c>
      <c r="H13" s="112">
        <f>IF(SUMIF('Grundlage Swiss DRG KVG'!D:D,C13,'Grundlage Swiss DRG KVG'!H:H)&gt;0,SUMIF('Grundlage Swiss DRG KVG'!D:D,C13,'Grundlage Swiss DRG KVG'!H:H),)</f>
        <v>4532040.2622373002</v>
      </c>
      <c r="I13" s="112">
        <f>IF(SUMIF('Grundlage Swiss DRG KVG'!D:D,C13,'Grundlage Swiss DRG KVG'!I:I)&gt;0,SUMIF('Grundlage Swiss DRG KVG'!D:D,C13,'Grundlage Swiss DRG KVG'!I:I),"")</f>
        <v>466.45</v>
      </c>
      <c r="J13" s="112">
        <f>IF(SUMIF('Grundlage Swiss DRG KVG'!D:D,C13,'Grundlage Swiss DRG KVG'!J:J)&gt;0,SUMIF('Grundlage Swiss DRG KVG'!D:D,C13,'Grundlage Swiss DRG KVG'!J:J),"")</f>
        <v>542</v>
      </c>
      <c r="K13" s="130">
        <f>IF(SUMIF('Grundlage Swiss DRG ohne Anlage'!D:D,C13,'Grundlage Swiss DRG ohne Anlage'!J:J)&gt;0,SUMIF('Grundlage Swiss DRG ohne Anlage'!D:D,C13,'Grundlage Swiss DRG ohne Anlage'!J:J),"")</f>
        <v>8762.6814768817003</v>
      </c>
      <c r="L13" s="130">
        <f>IF(SUMIF('Grundlage Swiss DRG KVG'!D:D,C13,'Grundlage Swiss DRG KVG'!K:K)&gt;0,SUMIF('Grundlage Swiss DRG KVG'!D:D,C13,'Grundlage Swiss DRG KVG'!K:K),"")</f>
        <v>9716.0258596577005</v>
      </c>
      <c r="M13" s="130">
        <f>IF(SUMIF('Grundlage Swiss DRG KVG'!D:D,C13,'Grundlage Swiss DRG KVG'!L:L)&gt;0,SUMIF('Grundlage Swiss DRG KVG'!D:D,C13,'Grundlage Swiss DRG KVG'!L:L),"")</f>
        <v>9716.0258596577005</v>
      </c>
      <c r="N13" s="192">
        <f t="shared" si="0"/>
        <v>466.45</v>
      </c>
      <c r="O13" s="61">
        <f t="shared" si="1"/>
        <v>466.45</v>
      </c>
      <c r="P13" s="61">
        <f t="shared" si="2"/>
        <v>466.45</v>
      </c>
      <c r="Q13" s="189"/>
      <c r="R13" s="189"/>
      <c r="S13" s="189"/>
      <c r="U13" s="193">
        <f t="shared" si="3"/>
        <v>10422.196797140001</v>
      </c>
      <c r="V13" s="193">
        <f t="shared" si="4"/>
        <v>10772.439134570061</v>
      </c>
      <c r="W13" s="193">
        <f t="shared" si="5"/>
        <v>10564.90771636385</v>
      </c>
    </row>
    <row r="14" spans="1:23" ht="10" x14ac:dyDescent="0.2">
      <c r="A14" s="190">
        <v>3</v>
      </c>
      <c r="B14" s="194" t="s">
        <v>98</v>
      </c>
      <c r="C14" s="194" t="s">
        <v>98</v>
      </c>
      <c r="D14" s="194" t="s">
        <v>99</v>
      </c>
      <c r="E14" s="194" t="s">
        <v>45</v>
      </c>
      <c r="F14" s="112">
        <f>IF(SUMIF('Grundlage Swiss DRG ohne Anlage'!D:D,C14,'Grundlage Swiss DRG ohne Anlage'!I:I)&gt;0,SUMIF('Grundlage Swiss DRG ohne Anlage'!D:D,C14,'Grundlage Swiss DRG ohne Anlage'!I:I),"")</f>
        <v>264182138.17570999</v>
      </c>
      <c r="G14" s="112">
        <f>IF(SUMIF('Grundlage Swiss DRG KVG'!D:D,C14,'Grundlage Swiss DRG KVG'!G:G)&gt;0,SUMIF('Grundlage Swiss DRG KVG'!D:D,C14,'Grundlage Swiss DRG KVG'!G:G),)</f>
        <v>288924799.55571002</v>
      </c>
      <c r="H14" s="112">
        <f>IF(SUMIF('Grundlage Swiss DRG KVG'!D:D,C14,'Grundlage Swiss DRG KVG'!H:H)&gt;0,SUMIF('Grundlage Swiss DRG KVG'!D:D,C14,'Grundlage Swiss DRG KVG'!H:H),)</f>
        <v>275340785.42571002</v>
      </c>
      <c r="I14" s="112">
        <f>IF(SUMIF('Grundlage Swiss DRG KVG'!D:D,C14,'Grundlage Swiss DRG KVG'!I:I)&gt;0,SUMIF('Grundlage Swiss DRG KVG'!D:D,C14,'Grundlage Swiss DRG KVG'!I:I),"")</f>
        <v>29350.818599999999</v>
      </c>
      <c r="J14" s="112">
        <f>IF(SUMIF('Grundlage Swiss DRG KVG'!D:D,C14,'Grundlage Swiss DRG KVG'!J:J)&gt;0,SUMIF('Grundlage Swiss DRG KVG'!D:D,C14,'Grundlage Swiss DRG KVG'!J:J),"")</f>
        <v>30147</v>
      </c>
      <c r="K14" s="130">
        <f>IF(SUMIF('Grundlage Swiss DRG ohne Anlage'!D:D,C14,'Grundlage Swiss DRG ohne Anlage'!J:J)&gt;0,SUMIF('Grundlage Swiss DRG ohne Anlage'!D:D,C14,'Grundlage Swiss DRG ohne Anlage'!J:J),"")</f>
        <v>9000.8439551907995</v>
      </c>
      <c r="L14" s="130">
        <f>IF(SUMIF('Grundlage Swiss DRG KVG'!D:D,C14,'Grundlage Swiss DRG KVG'!K:K)&gt;0,SUMIF('Grundlage Swiss DRG KVG'!D:D,C14,'Grundlage Swiss DRG KVG'!K:K),"")</f>
        <v>9843.8412738414008</v>
      </c>
      <c r="M14" s="130">
        <f>IF(SUMIF('Grundlage Swiss DRG KVG'!D:D,C14,'Grundlage Swiss DRG KVG'!L:L)&gt;0,SUMIF('Grundlage Swiss DRG KVG'!D:D,C14,'Grundlage Swiss DRG KVG'!L:L),"")</f>
        <v>9381.0257621132005</v>
      </c>
      <c r="N14" s="192">
        <f t="shared" si="0"/>
        <v>29350.818599999999</v>
      </c>
      <c r="O14" s="61">
        <f t="shared" si="1"/>
        <v>29350.818599999999</v>
      </c>
      <c r="P14" s="61">
        <f t="shared" si="2"/>
        <v>29350.818599999999</v>
      </c>
      <c r="Q14" s="189"/>
      <c r="R14" s="189"/>
      <c r="S14" s="189"/>
      <c r="U14" s="193">
        <f t="shared" si="3"/>
        <v>10422.196797140001</v>
      </c>
      <c r="V14" s="193">
        <f t="shared" si="4"/>
        <v>10772.439134570061</v>
      </c>
      <c r="W14" s="193">
        <f t="shared" si="5"/>
        <v>10564.90771636385</v>
      </c>
    </row>
    <row r="15" spans="1:23" ht="10" x14ac:dyDescent="0.2">
      <c r="A15" s="190">
        <v>4</v>
      </c>
      <c r="B15" s="194" t="s">
        <v>254</v>
      </c>
      <c r="C15" s="194" t="s">
        <v>254</v>
      </c>
      <c r="D15" s="194" t="s">
        <v>55</v>
      </c>
      <c r="E15" s="194" t="s">
        <v>27</v>
      </c>
      <c r="F15" s="112">
        <f>IF(SUMIF('Grundlage Swiss DRG ohne Anlage'!D:D,C15,'Grundlage Swiss DRG ohne Anlage'!I:I)&gt;0,SUMIF('Grundlage Swiss DRG ohne Anlage'!D:D,C15,'Grundlage Swiss DRG ohne Anlage'!I:I),"")</f>
        <v>62258916.084380001</v>
      </c>
      <c r="G15" s="112">
        <f>IF(SUMIF('Grundlage Swiss DRG KVG'!D:D,C15,'Grundlage Swiss DRG KVG'!G:G)&gt;0,SUMIF('Grundlage Swiss DRG KVG'!D:D,C15,'Grundlage Swiss DRG KVG'!G:G),)</f>
        <v>65375914.592455998</v>
      </c>
      <c r="H15" s="112">
        <f>IF(SUMIF('Grundlage Swiss DRG KVG'!D:D,C15,'Grundlage Swiss DRG KVG'!H:H)&gt;0,SUMIF('Grundlage Swiss DRG KVG'!D:D,C15,'Grundlage Swiss DRG KVG'!H:H),)</f>
        <v>0</v>
      </c>
      <c r="I15" s="112">
        <f>IF(SUMIF('Grundlage Swiss DRG KVG'!D:D,C15,'Grundlage Swiss DRG KVG'!I:I)&gt;0,SUMIF('Grundlage Swiss DRG KVG'!D:D,C15,'Grundlage Swiss DRG KVG'!I:I),"")</f>
        <v>5053.3521000000001</v>
      </c>
      <c r="J15" s="112">
        <f>IF(SUMIF('Grundlage Swiss DRG KVG'!D:D,C15,'Grundlage Swiss DRG KVG'!J:J)&gt;0,SUMIF('Grundlage Swiss DRG KVG'!D:D,C15,'Grundlage Swiss DRG KVG'!J:J),"")</f>
        <v>4703</v>
      </c>
      <c r="K15" s="130">
        <f>IF(SUMIF('Grundlage Swiss DRG ohne Anlage'!D:D,C15,'Grundlage Swiss DRG ohne Anlage'!J:J)&gt;0,SUMIF('Grundlage Swiss DRG ohne Anlage'!D:D,C15,'Grundlage Swiss DRG ohne Anlage'!J:J),"")</f>
        <v>8975.1469564453</v>
      </c>
      <c r="L15" s="130">
        <f>IF(SUMIF('Grundlage Swiss DRG KVG'!D:D,C15,'Grundlage Swiss DRG KVG'!K:K)&gt;0,SUMIF('Grundlage Swiss DRG KVG'!D:D,C15,'Grundlage Swiss DRG KVG'!K:K),"")</f>
        <v>12937.138220085</v>
      </c>
      <c r="M15" s="130" t="str">
        <f>IF(SUMIF('Grundlage Swiss DRG KVG'!D:D,C15,'Grundlage Swiss DRG KVG'!L:L)&gt;0,SUMIF('Grundlage Swiss DRG KVG'!D:D,C15,'Grundlage Swiss DRG KVG'!L:L),"")</f>
        <v/>
      </c>
      <c r="N15" s="192">
        <f t="shared" si="0"/>
        <v>5053.3521000000001</v>
      </c>
      <c r="O15" s="61">
        <f t="shared" si="1"/>
        <v>5053.3521000000001</v>
      </c>
      <c r="P15" s="61" t="str">
        <f t="shared" si="2"/>
        <v>-</v>
      </c>
      <c r="Q15" s="189"/>
      <c r="R15" s="189"/>
      <c r="S15" s="189"/>
      <c r="U15" s="193">
        <f t="shared" si="3"/>
        <v>10422.196797140001</v>
      </c>
      <c r="V15" s="193">
        <f t="shared" si="4"/>
        <v>10772.439134570061</v>
      </c>
      <c r="W15" s="193">
        <f t="shared" si="5"/>
        <v>10564.90771636385</v>
      </c>
    </row>
    <row r="16" spans="1:23" ht="10" x14ac:dyDescent="0.2">
      <c r="A16" s="190">
        <v>5</v>
      </c>
      <c r="B16" s="194" t="s">
        <v>203</v>
      </c>
      <c r="C16" s="194" t="s">
        <v>203</v>
      </c>
      <c r="D16" s="194" t="s">
        <v>55</v>
      </c>
      <c r="E16" s="194" t="s">
        <v>45</v>
      </c>
      <c r="F16" s="112">
        <f>IF(SUMIF('Grundlage Swiss DRG ohne Anlage'!D:D,C16,'Grundlage Swiss DRG ohne Anlage'!I:I)&gt;0,SUMIF('Grundlage Swiss DRG ohne Anlage'!D:D,C16,'Grundlage Swiss DRG ohne Anlage'!I:I),"")</f>
        <v>68967589.077823997</v>
      </c>
      <c r="G16" s="112">
        <f>IF(SUMIF('Grundlage Swiss DRG KVG'!D:D,C16,'Grundlage Swiss DRG KVG'!G:G)&gt;0,SUMIF('Grundlage Swiss DRG KVG'!D:D,C16,'Grundlage Swiss DRG KVG'!G:G),)</f>
        <v>0</v>
      </c>
      <c r="H16" s="112">
        <f>IF(SUMIF('Grundlage Swiss DRG KVG'!D:D,C16,'Grundlage Swiss DRG KVG'!H:H)&gt;0,SUMIF('Grundlage Swiss DRG KVG'!D:D,C16,'Grundlage Swiss DRG KVG'!H:H),)</f>
        <v>69172088.745177001</v>
      </c>
      <c r="I16" s="112">
        <f>IF(SUMIF('Grundlage Swiss DRG KVG'!D:D,C16,'Grundlage Swiss DRG KVG'!I:I)&gt;0,SUMIF('Grundlage Swiss DRG KVG'!D:D,C16,'Grundlage Swiss DRG KVG'!I:I),"")</f>
        <v>6896</v>
      </c>
      <c r="J16" s="112">
        <f>IF(SUMIF('Grundlage Swiss DRG KVG'!D:D,C16,'Grundlage Swiss DRG KVG'!J:J)&gt;0,SUMIF('Grundlage Swiss DRG KVG'!D:D,C16,'Grundlage Swiss DRG KVG'!J:J),"")</f>
        <v>8553</v>
      </c>
      <c r="K16" s="130">
        <f>IF(SUMIF('Grundlage Swiss DRG ohne Anlage'!D:D,C16,'Grundlage Swiss DRG ohne Anlage'!J:J)&gt;0,SUMIF('Grundlage Swiss DRG ohne Anlage'!D:D,C16,'Grundlage Swiss DRG ohne Anlage'!J:J),"")</f>
        <v>9013.8752892999</v>
      </c>
      <c r="L16" s="130" t="str">
        <f>IF(SUMIF('Grundlage Swiss DRG KVG'!D:D,C16,'Grundlage Swiss DRG KVG'!K:K)&gt;0,SUMIF('Grundlage Swiss DRG KVG'!D:D,C16,'Grundlage Swiss DRG KVG'!K:K),"")</f>
        <v/>
      </c>
      <c r="M16" s="130">
        <f>IF(SUMIF('Grundlage Swiss DRG KVG'!D:D,C16,'Grundlage Swiss DRG KVG'!L:L)&gt;0,SUMIF('Grundlage Swiss DRG KVG'!D:D,C16,'Grundlage Swiss DRG KVG'!L:L),"")</f>
        <v>10030.755328477</v>
      </c>
      <c r="N16" s="192">
        <f t="shared" si="0"/>
        <v>6896</v>
      </c>
      <c r="O16" s="61" t="str">
        <f t="shared" si="1"/>
        <v>-</v>
      </c>
      <c r="P16" s="61">
        <f t="shared" si="2"/>
        <v>6896</v>
      </c>
      <c r="Q16" s="189"/>
      <c r="R16" s="189"/>
      <c r="S16" s="189"/>
      <c r="U16" s="193">
        <f t="shared" si="3"/>
        <v>10422.196797140001</v>
      </c>
      <c r="V16" s="193">
        <f t="shared" si="4"/>
        <v>10772.439134570061</v>
      </c>
      <c r="W16" s="193">
        <f t="shared" si="5"/>
        <v>10564.90771636385</v>
      </c>
    </row>
    <row r="17" spans="1:23" ht="10" x14ac:dyDescent="0.2">
      <c r="A17" s="190">
        <v>6</v>
      </c>
      <c r="B17" s="194" t="s">
        <v>206</v>
      </c>
      <c r="C17" s="194" t="s">
        <v>206</v>
      </c>
      <c r="D17" s="194" t="s">
        <v>66</v>
      </c>
      <c r="E17" s="194" t="s">
        <v>17</v>
      </c>
      <c r="F17" s="112">
        <f>IF(SUMIF('Grundlage Swiss DRG ohne Anlage'!D:D,C17,'Grundlage Swiss DRG ohne Anlage'!I:I)&gt;0,SUMIF('Grundlage Swiss DRG ohne Anlage'!D:D,C17,'Grundlage Swiss DRG ohne Anlage'!I:I),"")</f>
        <v>20540783.176518001</v>
      </c>
      <c r="G17" s="112">
        <f>IF(SUMIF('Grundlage Swiss DRG KVG'!D:D,C17,'Grundlage Swiss DRG KVG'!G:G)&gt;0,SUMIF('Grundlage Swiss DRG KVG'!D:D,C17,'Grundlage Swiss DRG KVG'!G:G),)</f>
        <v>0</v>
      </c>
      <c r="H17" s="112">
        <f>IF(SUMIF('Grundlage Swiss DRG KVG'!D:D,C17,'Grundlage Swiss DRG KVG'!H:H)&gt;0,SUMIF('Grundlage Swiss DRG KVG'!D:D,C17,'Grundlage Swiss DRG KVG'!H:H),)</f>
        <v>0</v>
      </c>
      <c r="I17" s="112" t="str">
        <f>IF(SUMIF('Grundlage Swiss DRG KVG'!D:D,C17,'Grundlage Swiss DRG KVG'!I:I)&gt;0,SUMIF('Grundlage Swiss DRG KVG'!D:D,C17,'Grundlage Swiss DRG KVG'!I:I),"")</f>
        <v/>
      </c>
      <c r="J17" s="112" t="str">
        <f>IF(SUMIF('Grundlage Swiss DRG KVG'!D:D,C17,'Grundlage Swiss DRG KVG'!J:J)&gt;0,SUMIF('Grundlage Swiss DRG KVG'!D:D,C17,'Grundlage Swiss DRG KVG'!J:J),"")</f>
        <v/>
      </c>
      <c r="K17" s="130">
        <f>IF(SUMIF('Grundlage Swiss DRG ohne Anlage'!D:D,C17,'Grundlage Swiss DRG ohne Anlage'!J:J)&gt;0,SUMIF('Grundlage Swiss DRG ohne Anlage'!D:D,C17,'Grundlage Swiss DRG ohne Anlage'!J:J),"")</f>
        <v>9156.9928300529991</v>
      </c>
      <c r="L17" s="130" t="str">
        <f>IF(SUMIF('Grundlage Swiss DRG KVG'!D:D,C17,'Grundlage Swiss DRG KVG'!K:K)&gt;0,SUMIF('Grundlage Swiss DRG KVG'!D:D,C17,'Grundlage Swiss DRG KVG'!K:K),"")</f>
        <v/>
      </c>
      <c r="M17" s="130" t="str">
        <f>IF(SUMIF('Grundlage Swiss DRG KVG'!D:D,C17,'Grundlage Swiss DRG KVG'!L:L)&gt;0,SUMIF('Grundlage Swiss DRG KVG'!D:D,C17,'Grundlage Swiss DRG KVG'!L:L),"")</f>
        <v/>
      </c>
      <c r="N17" s="192" t="str">
        <f t="shared" si="0"/>
        <v/>
      </c>
      <c r="O17" s="61" t="str">
        <f t="shared" si="1"/>
        <v>-</v>
      </c>
      <c r="P17" s="61" t="str">
        <f t="shared" si="2"/>
        <v>-</v>
      </c>
      <c r="Q17" s="189"/>
      <c r="R17" s="189"/>
      <c r="S17" s="189"/>
      <c r="U17" s="193">
        <f t="shared" si="3"/>
        <v>10422.196797140001</v>
      </c>
      <c r="V17" s="193">
        <f t="shared" si="4"/>
        <v>10772.439134570061</v>
      </c>
      <c r="W17" s="193">
        <f t="shared" si="5"/>
        <v>10564.90771636385</v>
      </c>
    </row>
    <row r="18" spans="1:23" ht="10" x14ac:dyDescent="0.2">
      <c r="A18" s="190">
        <v>7</v>
      </c>
      <c r="B18" s="194" t="s">
        <v>162</v>
      </c>
      <c r="C18" s="194" t="s">
        <v>162</v>
      </c>
      <c r="D18" s="194" t="s">
        <v>70</v>
      </c>
      <c r="E18" s="194" t="s">
        <v>45</v>
      </c>
      <c r="F18" s="112">
        <f>IF(SUMIF('Grundlage Swiss DRG ohne Anlage'!D:D,C18,'Grundlage Swiss DRG ohne Anlage'!I:I)&gt;0,SUMIF('Grundlage Swiss DRG ohne Anlage'!D:D,C18,'Grundlage Swiss DRG ohne Anlage'!I:I),"")</f>
        <v>76890395.611015007</v>
      </c>
      <c r="G18" s="112">
        <f>IF(SUMIF('Grundlage Swiss DRG KVG'!D:D,C18,'Grundlage Swiss DRG KVG'!G:G)&gt;0,SUMIF('Grundlage Swiss DRG KVG'!D:D,C18,'Grundlage Swiss DRG KVG'!G:G),)</f>
        <v>43270584.574469</v>
      </c>
      <c r="H18" s="112">
        <f>IF(SUMIF('Grundlage Swiss DRG KVG'!D:D,C18,'Grundlage Swiss DRG KVG'!H:H)&gt;0,SUMIF('Grundlage Swiss DRG KVG'!D:D,C18,'Grundlage Swiss DRG KVG'!H:H),)</f>
        <v>43270584.574469</v>
      </c>
      <c r="I18" s="112">
        <f>IF(SUMIF('Grundlage Swiss DRG KVG'!D:D,C18,'Grundlage Swiss DRG KVG'!I:I)&gt;0,SUMIF('Grundlage Swiss DRG KVG'!D:D,C18,'Grundlage Swiss DRG KVG'!I:I),"")</f>
        <v>4176.6917000000003</v>
      </c>
      <c r="J18" s="112">
        <f>IF(SUMIF('Grundlage Swiss DRG KVG'!D:D,C18,'Grundlage Swiss DRG KVG'!J:J)&gt;0,SUMIF('Grundlage Swiss DRG KVG'!D:D,C18,'Grundlage Swiss DRG KVG'!J:J),"")</f>
        <v>4726</v>
      </c>
      <c r="K18" s="130">
        <f>IF(SUMIF('Grundlage Swiss DRG ohne Anlage'!D:D,C18,'Grundlage Swiss DRG ohne Anlage'!J:J)&gt;0,SUMIF('Grundlage Swiss DRG ohne Anlage'!D:D,C18,'Grundlage Swiss DRG ohne Anlage'!J:J),"")</f>
        <v>8910.2829409942005</v>
      </c>
      <c r="L18" s="130">
        <f>IF(SUMIF('Grundlage Swiss DRG KVG'!D:D,C18,'Grundlage Swiss DRG KVG'!K:K)&gt;0,SUMIF('Grundlage Swiss DRG KVG'!D:D,C18,'Grundlage Swiss DRG KVG'!K:K),"")</f>
        <v>10360.014021257</v>
      </c>
      <c r="M18" s="130">
        <f>IF(SUMIF('Grundlage Swiss DRG KVG'!D:D,C18,'Grundlage Swiss DRG KVG'!L:L)&gt;0,SUMIF('Grundlage Swiss DRG KVG'!D:D,C18,'Grundlage Swiss DRG KVG'!L:L),"")</f>
        <v>10360.014021257</v>
      </c>
      <c r="N18" s="192">
        <f t="shared" si="0"/>
        <v>4176.6917000000003</v>
      </c>
      <c r="O18" s="61">
        <f t="shared" si="1"/>
        <v>4176.6917000000003</v>
      </c>
      <c r="P18" s="61">
        <f t="shared" si="2"/>
        <v>4176.6917000000003</v>
      </c>
      <c r="Q18" s="189"/>
      <c r="R18" s="189"/>
      <c r="S18" s="189"/>
      <c r="U18" s="193">
        <f t="shared" si="3"/>
        <v>10422.196797140001</v>
      </c>
      <c r="V18" s="193">
        <f t="shared" si="4"/>
        <v>10772.439134570061</v>
      </c>
      <c r="W18" s="193">
        <f t="shared" si="5"/>
        <v>10564.90771636385</v>
      </c>
    </row>
    <row r="19" spans="1:23" ht="10" x14ac:dyDescent="0.2">
      <c r="A19" s="190">
        <v>8</v>
      </c>
      <c r="B19" s="194" t="s">
        <v>304</v>
      </c>
      <c r="C19" s="194" t="s">
        <v>304</v>
      </c>
      <c r="D19" s="194" t="s">
        <v>16</v>
      </c>
      <c r="E19" s="194" t="s">
        <v>251</v>
      </c>
      <c r="F19" s="112">
        <f>IF(SUMIF('Grundlage Swiss DRG ohne Anlage'!D:D,C19,'Grundlage Swiss DRG ohne Anlage'!I:I)&gt;0,SUMIF('Grundlage Swiss DRG ohne Anlage'!D:D,C19,'Grundlage Swiss DRG ohne Anlage'!I:I),"")</f>
        <v>7333234.6440300001</v>
      </c>
      <c r="G19" s="112">
        <f>IF(SUMIF('Grundlage Swiss DRG KVG'!D:D,C19,'Grundlage Swiss DRG KVG'!G:G)&gt;0,SUMIF('Grundlage Swiss DRG KVG'!D:D,C19,'Grundlage Swiss DRG KVG'!G:G),)</f>
        <v>8304716.6440300001</v>
      </c>
      <c r="H19" s="112">
        <f>IF(SUMIF('Grundlage Swiss DRG KVG'!D:D,C19,'Grundlage Swiss DRG KVG'!H:H)&gt;0,SUMIF('Grundlage Swiss DRG KVG'!D:D,C19,'Grundlage Swiss DRG KVG'!H:H),)</f>
        <v>7956196.9164143</v>
      </c>
      <c r="I19" s="112">
        <f>IF(SUMIF('Grundlage Swiss DRG KVG'!D:D,C19,'Grundlage Swiss DRG KVG'!I:I)&gt;0,SUMIF('Grundlage Swiss DRG KVG'!D:D,C19,'Grundlage Swiss DRG KVG'!I:I),"")</f>
        <v>828.85199999999998</v>
      </c>
      <c r="J19" s="112">
        <f>IF(SUMIF('Grundlage Swiss DRG KVG'!D:D,C19,'Grundlage Swiss DRG KVG'!J:J)&gt;0,SUMIF('Grundlage Swiss DRG KVG'!D:D,C19,'Grundlage Swiss DRG KVG'!J:J),"")</f>
        <v>578</v>
      </c>
      <c r="K19" s="130">
        <f>IF(SUMIF('Grundlage Swiss DRG ohne Anlage'!D:D,C19,'Grundlage Swiss DRG ohne Anlage'!J:J)&gt;0,SUMIF('Grundlage Swiss DRG ohne Anlage'!D:D,C19,'Grundlage Swiss DRG ohne Anlage'!J:J),"")</f>
        <v>8847.4596719679994</v>
      </c>
      <c r="L19" s="130">
        <f>IF(SUMIF('Grundlage Swiss DRG KVG'!D:D,C19,'Grundlage Swiss DRG KVG'!K:K)&gt;0,SUMIF('Grundlage Swiss DRG KVG'!D:D,C19,'Grundlage Swiss DRG KVG'!K:K),"")</f>
        <v>10019.541056823</v>
      </c>
      <c r="M19" s="130">
        <f>IF(SUMIF('Grundlage Swiss DRG KVG'!D:D,C19,'Grundlage Swiss DRG KVG'!L:L)&gt;0,SUMIF('Grundlage Swiss DRG KVG'!D:D,C19,'Grundlage Swiss DRG KVG'!L:L),"")</f>
        <v>9599.0561842334992</v>
      </c>
      <c r="N19" s="192">
        <f t="shared" si="0"/>
        <v>828.85199999999998</v>
      </c>
      <c r="O19" s="61">
        <f t="shared" si="1"/>
        <v>828.85199999999998</v>
      </c>
      <c r="P19" s="61">
        <f t="shared" si="2"/>
        <v>828.85199999999998</v>
      </c>
      <c r="Q19" s="189"/>
      <c r="R19" s="189"/>
      <c r="S19" s="189"/>
      <c r="U19" s="193">
        <f t="shared" si="3"/>
        <v>10422.196797140001</v>
      </c>
      <c r="V19" s="193">
        <f t="shared" si="4"/>
        <v>10772.439134570061</v>
      </c>
      <c r="W19" s="193">
        <f t="shared" si="5"/>
        <v>10564.90771636385</v>
      </c>
    </row>
    <row r="20" spans="1:23" ht="10" x14ac:dyDescent="0.2">
      <c r="A20" s="190">
        <v>9</v>
      </c>
      <c r="B20" s="194" t="s">
        <v>54</v>
      </c>
      <c r="C20" s="194" t="s">
        <v>54</v>
      </c>
      <c r="D20" s="194" t="s">
        <v>55</v>
      </c>
      <c r="E20" s="194" t="s">
        <v>45</v>
      </c>
      <c r="F20" s="112">
        <f>IF(SUMIF('Grundlage Swiss DRG ohne Anlage'!D:D,C20,'Grundlage Swiss DRG ohne Anlage'!I:I)&gt;0,SUMIF('Grundlage Swiss DRG ohne Anlage'!D:D,C20,'Grundlage Swiss DRG ohne Anlage'!I:I),"")</f>
        <v>63593611.478169002</v>
      </c>
      <c r="G20" s="112">
        <f>IF(SUMIF('Grundlage Swiss DRG KVG'!D:D,C20,'Grundlage Swiss DRG KVG'!G:G)&gt;0,SUMIF('Grundlage Swiss DRG KVG'!D:D,C20,'Grundlage Swiss DRG KVG'!G:G),)</f>
        <v>70573020.596937999</v>
      </c>
      <c r="H20" s="112">
        <f>IF(SUMIF('Grundlage Swiss DRG KVG'!D:D,C20,'Grundlage Swiss DRG KVG'!H:H)&gt;0,SUMIF('Grundlage Swiss DRG KVG'!D:D,C20,'Grundlage Swiss DRG KVG'!H:H),)</f>
        <v>68721703.927999005</v>
      </c>
      <c r="I20" s="112">
        <f>IF(SUMIF('Grundlage Swiss DRG KVG'!D:D,C20,'Grundlage Swiss DRG KVG'!I:I)&gt;0,SUMIF('Grundlage Swiss DRG KVG'!D:D,C20,'Grundlage Swiss DRG KVG'!I:I),"")</f>
        <v>7146.1046999999999</v>
      </c>
      <c r="J20" s="112">
        <f>IF(SUMIF('Grundlage Swiss DRG KVG'!D:D,C20,'Grundlage Swiss DRG KVG'!J:J)&gt;0,SUMIF('Grundlage Swiss DRG KVG'!D:D,C20,'Grundlage Swiss DRG KVG'!J:J),"")</f>
        <v>8673</v>
      </c>
      <c r="K20" s="130">
        <f>IF(SUMIF('Grundlage Swiss DRG ohne Anlage'!D:D,C20,'Grundlage Swiss DRG ohne Anlage'!J:J)&gt;0,SUMIF('Grundlage Swiss DRG ohne Anlage'!D:D,C20,'Grundlage Swiss DRG ohne Anlage'!J:J),"")</f>
        <v>8899.0595783138997</v>
      </c>
      <c r="L20" s="130">
        <f>IF(SUMIF('Grundlage Swiss DRG KVG'!D:D,C20,'Grundlage Swiss DRG KVG'!K:K)&gt;0,SUMIF('Grundlage Swiss DRG KVG'!D:D,C20,'Grundlage Swiss DRG KVG'!K:K),"")</f>
        <v>9875.7328026467003</v>
      </c>
      <c r="M20" s="130">
        <f>IF(SUMIF('Grundlage Swiss DRG KVG'!D:D,C20,'Grundlage Swiss DRG KVG'!L:L)&gt;0,SUMIF('Grundlage Swiss DRG KVG'!D:D,C20,'Grundlage Swiss DRG KVG'!L:L),"")</f>
        <v>9616.6662556734009</v>
      </c>
      <c r="N20" s="192">
        <f t="shared" si="0"/>
        <v>7146.1046999999999</v>
      </c>
      <c r="O20" s="61">
        <f t="shared" si="1"/>
        <v>7146.1046999999999</v>
      </c>
      <c r="P20" s="61">
        <f t="shared" si="2"/>
        <v>7146.1046999999999</v>
      </c>
      <c r="Q20" s="189"/>
      <c r="R20" s="189"/>
      <c r="S20" s="189"/>
      <c r="U20" s="193">
        <f t="shared" si="3"/>
        <v>10422.196797140001</v>
      </c>
      <c r="V20" s="193">
        <f t="shared" si="4"/>
        <v>10772.439134570061</v>
      </c>
      <c r="W20" s="193">
        <f t="shared" si="5"/>
        <v>10564.90771636385</v>
      </c>
    </row>
    <row r="21" spans="1:23" ht="10" x14ac:dyDescent="0.2">
      <c r="A21" s="190">
        <v>10</v>
      </c>
      <c r="B21" s="194" t="s">
        <v>69</v>
      </c>
      <c r="C21" s="194" t="s">
        <v>69</v>
      </c>
      <c r="D21" s="194" t="s">
        <v>70</v>
      </c>
      <c r="E21" s="194" t="s">
        <v>45</v>
      </c>
      <c r="F21" s="112">
        <f>IF(SUMIF('Grundlage Swiss DRG ohne Anlage'!D:D,C21,'Grundlage Swiss DRG ohne Anlage'!I:I)&gt;0,SUMIF('Grundlage Swiss DRG ohne Anlage'!D:D,C21,'Grundlage Swiss DRG ohne Anlage'!I:I),"")</f>
        <v>69287268.867592007</v>
      </c>
      <c r="G21" s="112">
        <f>IF(SUMIF('Grundlage Swiss DRG KVG'!D:D,C21,'Grundlage Swiss DRG KVG'!G:G)&gt;0,SUMIF('Grundlage Swiss DRG KVG'!D:D,C21,'Grundlage Swiss DRG KVG'!G:G),)</f>
        <v>79665796.867592007</v>
      </c>
      <c r="H21" s="112">
        <f>IF(SUMIF('Grundlage Swiss DRG KVG'!D:D,C21,'Grundlage Swiss DRG KVG'!H:H)&gt;0,SUMIF('Grundlage Swiss DRG KVG'!D:D,C21,'Grundlage Swiss DRG KVG'!H:H),)</f>
        <v>74476637.867592007</v>
      </c>
      <c r="I21" s="112">
        <f>IF(SUMIF('Grundlage Swiss DRG KVG'!D:D,C21,'Grundlage Swiss DRG KVG'!I:I)&gt;0,SUMIF('Grundlage Swiss DRG KVG'!D:D,C21,'Grundlage Swiss DRG KVG'!I:I),"")</f>
        <v>7688.3627999999999</v>
      </c>
      <c r="J21" s="112">
        <f>IF(SUMIF('Grundlage Swiss DRG KVG'!D:D,C21,'Grundlage Swiss DRG KVG'!J:J)&gt;0,SUMIF('Grundlage Swiss DRG KVG'!D:D,C21,'Grundlage Swiss DRG KVG'!J:J),"")</f>
        <v>9403</v>
      </c>
      <c r="K21" s="130">
        <f>IF(SUMIF('Grundlage Swiss DRG ohne Anlage'!D:D,C21,'Grundlage Swiss DRG ohne Anlage'!J:J)&gt;0,SUMIF('Grundlage Swiss DRG ohne Anlage'!D:D,C21,'Grundlage Swiss DRG ohne Anlage'!J:J),"")</f>
        <v>9011.9666136972992</v>
      </c>
      <c r="L21" s="130">
        <f>IF(SUMIF('Grundlage Swiss DRG KVG'!D:D,C21,'Grundlage Swiss DRG KVG'!K:K)&gt;0,SUMIF('Grundlage Swiss DRG KVG'!D:D,C21,'Grundlage Swiss DRG KVG'!K:K),"")</f>
        <v>10361.867531484</v>
      </c>
      <c r="M21" s="130">
        <f>IF(SUMIF('Grundlage Swiss DRG KVG'!D:D,C21,'Grundlage Swiss DRG KVG'!L:L)&gt;0,SUMIF('Grundlage Swiss DRG KVG'!D:D,C21,'Grundlage Swiss DRG KVG'!L:L),"")</f>
        <v>9686.9307295947001</v>
      </c>
      <c r="N21" s="192">
        <f t="shared" si="0"/>
        <v>7688.3627999999999</v>
      </c>
      <c r="O21" s="61">
        <f t="shared" si="1"/>
        <v>7688.3627999999999</v>
      </c>
      <c r="P21" s="61">
        <f t="shared" si="2"/>
        <v>7688.3627999999999</v>
      </c>
      <c r="Q21" s="189"/>
      <c r="R21" s="189"/>
      <c r="S21" s="189"/>
      <c r="U21" s="193">
        <f t="shared" si="3"/>
        <v>10422.196797140001</v>
      </c>
      <c r="V21" s="193">
        <f t="shared" si="4"/>
        <v>10772.439134570061</v>
      </c>
      <c r="W21" s="193">
        <f t="shared" si="5"/>
        <v>10564.90771636385</v>
      </c>
    </row>
    <row r="22" spans="1:23" ht="10" x14ac:dyDescent="0.2">
      <c r="A22" s="190">
        <v>11</v>
      </c>
      <c r="B22" s="194" t="s">
        <v>168</v>
      </c>
      <c r="C22" s="194" t="s">
        <v>168</v>
      </c>
      <c r="D22" s="194" t="s">
        <v>169</v>
      </c>
      <c r="E22" s="194" t="s">
        <v>45</v>
      </c>
      <c r="F22" s="112">
        <f>IF(SUMIF('Grundlage Swiss DRG ohne Anlage'!D:D,C22,'Grundlage Swiss DRG ohne Anlage'!I:I)&gt;0,SUMIF('Grundlage Swiss DRG ohne Anlage'!D:D,C22,'Grundlage Swiss DRG ohne Anlage'!I:I),"")</f>
        <v>352846500.0535</v>
      </c>
      <c r="G22" s="112">
        <f>IF(SUMIF('Grundlage Swiss DRG KVG'!D:D,C22,'Grundlage Swiss DRG KVG'!G:G)&gt;0,SUMIF('Grundlage Swiss DRG KVG'!D:D,C22,'Grundlage Swiss DRG KVG'!G:G),)</f>
        <v>389852311.0535</v>
      </c>
      <c r="H22" s="112">
        <f>IF(SUMIF('Grundlage Swiss DRG KVG'!D:D,C22,'Grundlage Swiss DRG KVG'!H:H)&gt;0,SUMIF('Grundlage Swiss DRG KVG'!D:D,C22,'Grundlage Swiss DRG KVG'!H:H),)</f>
        <v>373900945.0535</v>
      </c>
      <c r="I22" s="112">
        <f>IF(SUMIF('Grundlage Swiss DRG KVG'!D:D,C22,'Grundlage Swiss DRG KVG'!I:I)&gt;0,SUMIF('Grundlage Swiss DRG KVG'!D:D,C22,'Grundlage Swiss DRG KVG'!I:I),"")</f>
        <v>38377.632899999997</v>
      </c>
      <c r="J22" s="112">
        <f>IF(SUMIF('Grundlage Swiss DRG KVG'!D:D,C22,'Grundlage Swiss DRG KVG'!J:J)&gt;0,SUMIF('Grundlage Swiss DRG KVG'!D:D,C22,'Grundlage Swiss DRG KVG'!J:J),"")</f>
        <v>35730</v>
      </c>
      <c r="K22" s="130">
        <f>IF(SUMIF('Grundlage Swiss DRG ohne Anlage'!D:D,C22,'Grundlage Swiss DRG ohne Anlage'!J:J)&gt;0,SUMIF('Grundlage Swiss DRG ohne Anlage'!D:D,C22,'Grundlage Swiss DRG ohne Anlage'!J:J),"")</f>
        <v>9194.0662670079</v>
      </c>
      <c r="L22" s="130">
        <f>IF(SUMIF('Grundlage Swiss DRG KVG'!D:D,C22,'Grundlage Swiss DRG KVG'!K:K)&gt;0,SUMIF('Grundlage Swiss DRG KVG'!D:D,C22,'Grundlage Swiss DRG KVG'!K:K),"")</f>
        <v>10158.320917534</v>
      </c>
      <c r="M22" s="130">
        <f>IF(SUMIF('Grundlage Swiss DRG KVG'!D:D,C22,'Grundlage Swiss DRG KVG'!L:L)&gt;0,SUMIF('Grundlage Swiss DRG KVG'!D:D,C22,'Grundlage Swiss DRG KVG'!L:L),"")</f>
        <v>9742.6786594099995</v>
      </c>
      <c r="N22" s="192">
        <f t="shared" si="0"/>
        <v>38377.632899999997</v>
      </c>
      <c r="O22" s="61">
        <f t="shared" si="1"/>
        <v>38377.632899999997</v>
      </c>
      <c r="P22" s="61">
        <f t="shared" si="2"/>
        <v>38377.632899999997</v>
      </c>
      <c r="Q22" s="189"/>
      <c r="R22" s="189"/>
      <c r="S22" s="189"/>
      <c r="U22" s="193">
        <f t="shared" si="3"/>
        <v>10422.196797140001</v>
      </c>
      <c r="V22" s="193">
        <f t="shared" si="4"/>
        <v>10772.439134570061</v>
      </c>
      <c r="W22" s="193">
        <f t="shared" si="5"/>
        <v>10564.90771636385</v>
      </c>
    </row>
    <row r="23" spans="1:23" ht="10" x14ac:dyDescent="0.2">
      <c r="A23" s="190">
        <v>12</v>
      </c>
      <c r="B23" s="194" t="s">
        <v>178</v>
      </c>
      <c r="C23" s="194" t="s">
        <v>178</v>
      </c>
      <c r="D23" s="194" t="s">
        <v>66</v>
      </c>
      <c r="E23" s="194" t="s">
        <v>27</v>
      </c>
      <c r="F23" s="112">
        <f>IF(SUMIF('Grundlage Swiss DRG ohne Anlage'!D:D,C23,'Grundlage Swiss DRG ohne Anlage'!I:I)&gt;0,SUMIF('Grundlage Swiss DRG ohne Anlage'!D:D,C23,'Grundlage Swiss DRG ohne Anlage'!I:I),"")</f>
        <v>50237107.749612004</v>
      </c>
      <c r="G23" s="112">
        <f>IF(SUMIF('Grundlage Swiss DRG KVG'!D:D,C23,'Grundlage Swiss DRG KVG'!G:G)&gt;0,SUMIF('Grundlage Swiss DRG KVG'!D:D,C23,'Grundlage Swiss DRG KVG'!G:G),)</f>
        <v>0</v>
      </c>
      <c r="H23" s="112">
        <f>IF(SUMIF('Grundlage Swiss DRG KVG'!D:D,C23,'Grundlage Swiss DRG KVG'!H:H)&gt;0,SUMIF('Grundlage Swiss DRG KVG'!D:D,C23,'Grundlage Swiss DRG KVG'!H:H),)</f>
        <v>0</v>
      </c>
      <c r="I23" s="112" t="str">
        <f>IF(SUMIF('Grundlage Swiss DRG KVG'!D:D,C23,'Grundlage Swiss DRG KVG'!I:I)&gt;0,SUMIF('Grundlage Swiss DRG KVG'!D:D,C23,'Grundlage Swiss DRG KVG'!I:I),"")</f>
        <v/>
      </c>
      <c r="J23" s="112" t="str">
        <f>IF(SUMIF('Grundlage Swiss DRG KVG'!D:D,C23,'Grundlage Swiss DRG KVG'!J:J)&gt;0,SUMIF('Grundlage Swiss DRG KVG'!D:D,C23,'Grundlage Swiss DRG KVG'!J:J),"")</f>
        <v/>
      </c>
      <c r="K23" s="130">
        <f>IF(SUMIF('Grundlage Swiss DRG ohne Anlage'!D:D,C23,'Grundlage Swiss DRG ohne Anlage'!J:J)&gt;0,SUMIF('Grundlage Swiss DRG ohne Anlage'!D:D,C23,'Grundlage Swiss DRG ohne Anlage'!J:J),"")</f>
        <v>9013.3448332362004</v>
      </c>
      <c r="L23" s="130" t="str">
        <f>IF(SUMIF('Grundlage Swiss DRG KVG'!D:D,C23,'Grundlage Swiss DRG KVG'!K:K)&gt;0,SUMIF('Grundlage Swiss DRG KVG'!D:D,C23,'Grundlage Swiss DRG KVG'!K:K),"")</f>
        <v/>
      </c>
      <c r="M23" s="130" t="str">
        <f>IF(SUMIF('Grundlage Swiss DRG KVG'!D:D,C23,'Grundlage Swiss DRG KVG'!L:L)&gt;0,SUMIF('Grundlage Swiss DRG KVG'!D:D,C23,'Grundlage Swiss DRG KVG'!L:L),"")</f>
        <v/>
      </c>
      <c r="N23" s="192" t="str">
        <f t="shared" si="0"/>
        <v/>
      </c>
      <c r="O23" s="61" t="str">
        <f t="shared" si="1"/>
        <v>-</v>
      </c>
      <c r="P23" s="61" t="str">
        <f t="shared" si="2"/>
        <v>-</v>
      </c>
      <c r="Q23" s="189"/>
      <c r="R23" s="189"/>
      <c r="S23" s="189"/>
      <c r="U23" s="193">
        <f t="shared" si="3"/>
        <v>10422.196797140001</v>
      </c>
      <c r="V23" s="193">
        <f t="shared" si="4"/>
        <v>10772.439134570061</v>
      </c>
      <c r="W23" s="193">
        <f t="shared" si="5"/>
        <v>10564.90771636385</v>
      </c>
    </row>
    <row r="24" spans="1:23" ht="10" x14ac:dyDescent="0.2">
      <c r="A24" s="190">
        <v>13</v>
      </c>
      <c r="B24" s="194" t="s">
        <v>257</v>
      </c>
      <c r="C24" s="194" t="s">
        <v>257</v>
      </c>
      <c r="D24" s="194" t="s">
        <v>228</v>
      </c>
      <c r="E24" s="194" t="s">
        <v>27</v>
      </c>
      <c r="F24" s="112">
        <f>IF(SUMIF('Grundlage Swiss DRG ohne Anlage'!D:D,C24,'Grundlage Swiss DRG ohne Anlage'!I:I)&gt;0,SUMIF('Grundlage Swiss DRG ohne Anlage'!D:D,C24,'Grundlage Swiss DRG ohne Anlage'!I:I),"")</f>
        <v>44914310.550237998</v>
      </c>
      <c r="G24" s="112">
        <f>IF(SUMIF('Grundlage Swiss DRG KVG'!D:D,C24,'Grundlage Swiss DRG KVG'!G:G)&gt;0,SUMIF('Grundlage Swiss DRG KVG'!D:D,C24,'Grundlage Swiss DRG KVG'!G:G),)</f>
        <v>59948926.609360002</v>
      </c>
      <c r="H24" s="112">
        <f>IF(SUMIF('Grundlage Swiss DRG KVG'!D:D,C24,'Grundlage Swiss DRG KVG'!H:H)&gt;0,SUMIF('Grundlage Swiss DRG KVG'!D:D,C24,'Grundlage Swiss DRG KVG'!H:H),)</f>
        <v>0</v>
      </c>
      <c r="I24" s="112">
        <f>IF(SUMIF('Grundlage Swiss DRG KVG'!D:D,C24,'Grundlage Swiss DRG KVG'!I:I)&gt;0,SUMIF('Grundlage Swiss DRG KVG'!D:D,C24,'Grundlage Swiss DRG KVG'!I:I),"")</f>
        <v>6380.9012000000002</v>
      </c>
      <c r="J24" s="112">
        <f>IF(SUMIF('Grundlage Swiss DRG KVG'!D:D,C24,'Grundlage Swiss DRG KVG'!J:J)&gt;0,SUMIF('Grundlage Swiss DRG KVG'!D:D,C24,'Grundlage Swiss DRG KVG'!J:J),"")</f>
        <v>6213</v>
      </c>
      <c r="K24" s="130">
        <f>IF(SUMIF('Grundlage Swiss DRG ohne Anlage'!D:D,C24,'Grundlage Swiss DRG ohne Anlage'!J:J)&gt;0,SUMIF('Grundlage Swiss DRG ohne Anlage'!D:D,C24,'Grundlage Swiss DRG ohne Anlage'!J:J),"")</f>
        <v>9295.9496958021009</v>
      </c>
      <c r="L24" s="130">
        <f>IF(SUMIF('Grundlage Swiss DRG KVG'!D:D,C24,'Grundlage Swiss DRG KVG'!K:K)&gt;0,SUMIF('Grundlage Swiss DRG KVG'!D:D,C24,'Grundlage Swiss DRG KVG'!K:K),"")</f>
        <v>9395.0563925609003</v>
      </c>
      <c r="M24" s="130" t="str">
        <f>IF(SUMIF('Grundlage Swiss DRG KVG'!D:D,C24,'Grundlage Swiss DRG KVG'!L:L)&gt;0,SUMIF('Grundlage Swiss DRG KVG'!D:D,C24,'Grundlage Swiss DRG KVG'!L:L),"")</f>
        <v/>
      </c>
      <c r="N24" s="192">
        <f t="shared" si="0"/>
        <v>6380.9012000000002</v>
      </c>
      <c r="O24" s="61">
        <f t="shared" si="1"/>
        <v>6380.9012000000002</v>
      </c>
      <c r="P24" s="61" t="str">
        <f t="shared" si="2"/>
        <v>-</v>
      </c>
      <c r="Q24" s="189"/>
      <c r="R24" s="189"/>
      <c r="S24" s="189"/>
      <c r="U24" s="193">
        <f t="shared" si="3"/>
        <v>10422.196797140001</v>
      </c>
      <c r="V24" s="193">
        <f t="shared" si="4"/>
        <v>10772.439134570061</v>
      </c>
      <c r="W24" s="193">
        <f t="shared" si="5"/>
        <v>10564.90771636385</v>
      </c>
    </row>
    <row r="25" spans="1:23" ht="10.5" x14ac:dyDescent="0.25">
      <c r="A25" s="190">
        <v>14</v>
      </c>
      <c r="B25" s="194" t="s">
        <v>48</v>
      </c>
      <c r="C25" s="194" t="s">
        <v>48</v>
      </c>
      <c r="D25" s="194" t="s">
        <v>26</v>
      </c>
      <c r="E25" s="194" t="s">
        <v>45</v>
      </c>
      <c r="F25" s="112">
        <f>IF(SUMIF('Grundlage Swiss DRG ohne Anlage'!D:D,C25,'Grundlage Swiss DRG ohne Anlage'!I:I)&gt;0,SUMIF('Grundlage Swiss DRG ohne Anlage'!D:D,C25,'Grundlage Swiss DRG ohne Anlage'!I:I),"")</f>
        <v>319067313.34599</v>
      </c>
      <c r="G25" s="112">
        <f>IF(SUMIF('Grundlage Swiss DRG KVG'!D:D,C25,'Grundlage Swiss DRG KVG'!H:H)&gt;0,SUMIF('Grundlage Swiss DRG KVG'!D:D,C25,'Grundlage Swiss DRG KVG'!H:H),)</f>
        <v>337387113.34599</v>
      </c>
      <c r="H25" s="112">
        <f>IF(SUMIF('Grundlage Swiss DRG KVG'!D:D,C25,'Grundlage Swiss DRG KVG'!G:G)&gt;0,SUMIF('Grundlage Swiss DRG KVG'!D:D,C25,'Grundlage Swiss DRG KVG'!G:G),)</f>
        <v>355258813.34599</v>
      </c>
      <c r="I25" s="112">
        <f>IF(SUMIF('Grundlage Swiss DRG KVG'!D:D,C25,'Grundlage Swiss DRG KVG'!I:I)&gt;0,SUMIF('Grundlage Swiss DRG KVG'!D:D,C25,'Grundlage Swiss DRG KVG'!I:I),"")</f>
        <v>34339.630799999999</v>
      </c>
      <c r="J25" s="112">
        <f>IF(SUMIF('Grundlage Swiss DRG KVG'!D:D,C25,'Grundlage Swiss DRG KVG'!J:J)&gt;0,SUMIF('Grundlage Swiss DRG KVG'!D:D,C25,'Grundlage Swiss DRG KVG'!J:J),"")</f>
        <v>35155</v>
      </c>
      <c r="K25" s="130">
        <f>IF(SUMIF('Grundlage Swiss DRG ohne Anlage'!D:D,C25,'Grundlage Swiss DRG ohne Anlage'!J:J)&gt;0,SUMIF('Grundlage Swiss DRG ohne Anlage'!D:D,C25,'Grundlage Swiss DRG ohne Anlage'!J:J),"")</f>
        <v>9291.5184558710007</v>
      </c>
      <c r="L25" s="130">
        <f>IF(SUMIF('Grundlage Swiss DRG KVG'!D:D,C25,'Grundlage Swiss DRG KVG'!L:L)&gt;0,SUMIF('Grundlage Swiss DRG KVG'!D:D,C25,'Grundlage Swiss DRG KVG'!L:L),"")</f>
        <v>9825.0070104420993</v>
      </c>
      <c r="M25" s="130">
        <f>IF(SUMIF('Grundlage Swiss DRG KVG'!D:D,C25,'Grundlage Swiss DRG KVG'!K:K)&gt;0,SUMIF('Grundlage Swiss DRG KVG'!D:D,C25,'Grundlage Swiss DRG KVG'!K:K),"")</f>
        <v>10345.446502179</v>
      </c>
      <c r="N25" s="192">
        <f t="shared" si="0"/>
        <v>34339.630799999999</v>
      </c>
      <c r="O25" s="61">
        <f t="shared" si="1"/>
        <v>34339.630799999999</v>
      </c>
      <c r="P25" s="61">
        <f t="shared" si="2"/>
        <v>34339.630799999999</v>
      </c>
      <c r="Q25" s="189"/>
      <c r="R25" s="189"/>
      <c r="S25" s="189"/>
      <c r="T25" s="195" t="s">
        <v>650</v>
      </c>
      <c r="U25" s="193">
        <f t="shared" si="3"/>
        <v>10422.196797140001</v>
      </c>
      <c r="V25" s="193">
        <f t="shared" si="4"/>
        <v>10772.439134570061</v>
      </c>
      <c r="W25" s="193">
        <f t="shared" si="5"/>
        <v>10564.90771636385</v>
      </c>
    </row>
    <row r="26" spans="1:23" ht="10" x14ac:dyDescent="0.2">
      <c r="A26" s="190">
        <v>15</v>
      </c>
      <c r="B26" s="194" t="s">
        <v>44</v>
      </c>
      <c r="C26" s="194" t="s">
        <v>44</v>
      </c>
      <c r="D26" s="194" t="s">
        <v>21</v>
      </c>
      <c r="E26" s="194" t="s">
        <v>45</v>
      </c>
      <c r="F26" s="112">
        <f>IF(SUMIF('Grundlage Swiss DRG ohne Anlage'!D:D,C26,'Grundlage Swiss DRG ohne Anlage'!I:I)&gt;0,SUMIF('Grundlage Swiss DRG ohne Anlage'!D:D,C26,'Grundlage Swiss DRG ohne Anlage'!I:I),"")</f>
        <v>86905450.045812994</v>
      </c>
      <c r="G26" s="112">
        <f>IF(SUMIF('Grundlage Swiss DRG KVG'!D:D,C26,'Grundlage Swiss DRG KVG'!G:G)&gt;0,SUMIF('Grundlage Swiss DRG KVG'!D:D,C26,'Grundlage Swiss DRG KVG'!G:G),)</f>
        <v>94682701.465812996</v>
      </c>
      <c r="H26" s="112">
        <f>IF(SUMIF('Grundlage Swiss DRG KVG'!D:D,C26,'Grundlage Swiss DRG KVG'!H:H)&gt;0,SUMIF('Grundlage Swiss DRG KVG'!D:D,C26,'Grundlage Swiss DRG KVG'!H:H),)</f>
        <v>86905450.045812994</v>
      </c>
      <c r="I26" s="112">
        <f>IF(SUMIF('Grundlage Swiss DRG KVG'!D:D,C26,'Grundlage Swiss DRG KVG'!I:I)&gt;0,SUMIF('Grundlage Swiss DRG KVG'!D:D,C26,'Grundlage Swiss DRG KVG'!I:I),"")</f>
        <v>8825.9207000000006</v>
      </c>
      <c r="J26" s="112">
        <f>IF(SUMIF('Grundlage Swiss DRG KVG'!D:D,C26,'Grundlage Swiss DRG KVG'!J:J)&gt;0,SUMIF('Grundlage Swiss DRG KVG'!D:D,C26,'Grundlage Swiss DRG KVG'!J:J),"")</f>
        <v>10762</v>
      </c>
      <c r="K26" s="130">
        <f>IF(SUMIF('Grundlage Swiss DRG ohne Anlage'!D:D,C26,'Grundlage Swiss DRG ohne Anlage'!J:J)&gt;0,SUMIF('Grundlage Swiss DRG ohne Anlage'!D:D,C26,'Grundlage Swiss DRG ohne Anlage'!J:J),"")</f>
        <v>9846.6157809249999</v>
      </c>
      <c r="L26" s="130">
        <f>IF(SUMIF('Grundlage Swiss DRG KVG'!D:D,C26,'Grundlage Swiss DRG KVG'!K:K)&gt;0,SUMIF('Grundlage Swiss DRG KVG'!D:D,C26,'Grundlage Swiss DRG KVG'!K:K),"")</f>
        <v>10727.798796765999</v>
      </c>
      <c r="M26" s="130">
        <f>IF(SUMIF('Grundlage Swiss DRG KVG'!D:D,C26,'Grundlage Swiss DRG KVG'!L:L)&gt;0,SUMIF('Grundlage Swiss DRG KVG'!D:D,C26,'Grundlage Swiss DRG KVG'!L:L),"")</f>
        <v>9846.6157809249999</v>
      </c>
      <c r="N26" s="192">
        <f t="shared" si="0"/>
        <v>8825.9207000000006</v>
      </c>
      <c r="O26" s="61">
        <f t="shared" si="1"/>
        <v>8825.9207000000006</v>
      </c>
      <c r="P26" s="61">
        <f t="shared" si="2"/>
        <v>8825.9207000000006</v>
      </c>
      <c r="Q26" s="189"/>
      <c r="R26" s="189"/>
      <c r="S26" s="189"/>
      <c r="U26" s="193">
        <f t="shared" si="3"/>
        <v>10422.196797140001</v>
      </c>
      <c r="V26" s="193">
        <f t="shared" si="4"/>
        <v>10772.439134570061</v>
      </c>
      <c r="W26" s="193">
        <f t="shared" si="5"/>
        <v>10564.90771636385</v>
      </c>
    </row>
    <row r="27" spans="1:23" ht="10" x14ac:dyDescent="0.2">
      <c r="A27" s="190">
        <v>16</v>
      </c>
      <c r="B27" s="194" t="s">
        <v>282</v>
      </c>
      <c r="C27" s="194" t="s">
        <v>282</v>
      </c>
      <c r="D27" s="194" t="s">
        <v>70</v>
      </c>
      <c r="E27" s="194" t="s">
        <v>62</v>
      </c>
      <c r="F27" s="112">
        <f>IF(SUMIF('Grundlage Swiss DRG ohne Anlage'!D:D,C27,'Grundlage Swiss DRG ohne Anlage'!I:I)&gt;0,SUMIF('Grundlage Swiss DRG ohne Anlage'!D:D,C27,'Grundlage Swiss DRG ohne Anlage'!I:I),"")</f>
        <v>48689514.230319001</v>
      </c>
      <c r="G27" s="112">
        <f>IF(SUMIF('Grundlage Swiss DRG KVG'!D:D,C27,'Grundlage Swiss DRG KVG'!G:G)&gt;0,SUMIF('Grundlage Swiss DRG KVG'!D:D,C27,'Grundlage Swiss DRG KVG'!G:G),)</f>
        <v>44773760.924341001</v>
      </c>
      <c r="H27" s="112">
        <f>IF(SUMIF('Grundlage Swiss DRG KVG'!D:D,C27,'Grundlage Swiss DRG KVG'!H:H)&gt;0,SUMIF('Grundlage Swiss DRG KVG'!D:D,C27,'Grundlage Swiss DRG KVG'!H:H),)</f>
        <v>44086991.463129997</v>
      </c>
      <c r="I27" s="112">
        <f>IF(SUMIF('Grundlage Swiss DRG KVG'!D:D,C27,'Grundlage Swiss DRG KVG'!I:I)&gt;0,SUMIF('Grundlage Swiss DRG KVG'!D:D,C27,'Grundlage Swiss DRG KVG'!I:I),"")</f>
        <v>4100.6532999999999</v>
      </c>
      <c r="J27" s="112">
        <f>IF(SUMIF('Grundlage Swiss DRG KVG'!D:D,C27,'Grundlage Swiss DRG KVG'!J:J)&gt;0,SUMIF('Grundlage Swiss DRG KVG'!D:D,C27,'Grundlage Swiss DRG KVG'!J:J),"")</f>
        <v>5433</v>
      </c>
      <c r="K27" s="130">
        <f>IF(SUMIF('Grundlage Swiss DRG ohne Anlage'!D:D,C27,'Grundlage Swiss DRG ohne Anlage'!J:J)&gt;0,SUMIF('Grundlage Swiss DRG ohne Anlage'!D:D,C27,'Grundlage Swiss DRG ohne Anlage'!J:J),"")</f>
        <v>8998.8413594895992</v>
      </c>
      <c r="L27" s="130">
        <f>IF(SUMIF('Grundlage Swiss DRG KVG'!D:D,C27,'Grundlage Swiss DRG KVG'!K:K)&gt;0,SUMIF('Grundlage Swiss DRG KVG'!D:D,C27,'Grundlage Swiss DRG KVG'!K:K),"")</f>
        <v>10918.689693746999</v>
      </c>
      <c r="M27" s="130">
        <f>IF(SUMIF('Grundlage Swiss DRG KVG'!D:D,C27,'Grundlage Swiss DRG KVG'!L:L)&gt;0,SUMIF('Grundlage Swiss DRG KVG'!D:D,C27,'Grundlage Swiss DRG KVG'!L:L),"")</f>
        <v>10751.21163331</v>
      </c>
      <c r="N27" s="192">
        <f t="shared" si="0"/>
        <v>4100.6532999999999</v>
      </c>
      <c r="O27" s="61">
        <f t="shared" si="1"/>
        <v>4100.6532999999999</v>
      </c>
      <c r="P27" s="61">
        <f t="shared" si="2"/>
        <v>4100.6532999999999</v>
      </c>
      <c r="Q27" s="189"/>
      <c r="R27" s="189"/>
      <c r="S27" s="189"/>
      <c r="U27" s="193">
        <f t="shared" si="3"/>
        <v>10422.196797140001</v>
      </c>
      <c r="V27" s="193">
        <f t="shared" si="4"/>
        <v>10772.439134570061</v>
      </c>
      <c r="W27" s="193">
        <f t="shared" si="5"/>
        <v>10564.90771636385</v>
      </c>
    </row>
    <row r="28" spans="1:23" ht="10" x14ac:dyDescent="0.2">
      <c r="A28" s="190">
        <v>17</v>
      </c>
      <c r="B28" s="194" t="s">
        <v>159</v>
      </c>
      <c r="C28" s="194" t="s">
        <v>159</v>
      </c>
      <c r="D28" s="194" t="s">
        <v>70</v>
      </c>
      <c r="E28" s="194" t="s">
        <v>45</v>
      </c>
      <c r="F28" s="112">
        <f>IF(SUMIF('Grundlage Swiss DRG ohne Anlage'!D:D,C28,'Grundlage Swiss DRG ohne Anlage'!I:I)&gt;0,SUMIF('Grundlage Swiss DRG ohne Anlage'!D:D,C28,'Grundlage Swiss DRG ohne Anlage'!I:I),"")</f>
        <v>215898194.66777</v>
      </c>
      <c r="G28" s="112">
        <f>IF(SUMIF('Grundlage Swiss DRG KVG'!D:D,C28,'Grundlage Swiss DRG KVG'!G:G)&gt;0,SUMIF('Grundlage Swiss DRG KVG'!D:D,C28,'Grundlage Swiss DRG KVG'!G:G),)</f>
        <v>0</v>
      </c>
      <c r="H28" s="112">
        <f>IF(SUMIF('Grundlage Swiss DRG KVG'!D:D,C28,'Grundlage Swiss DRG KVG'!H:H)&gt;0,SUMIF('Grundlage Swiss DRG KVG'!D:D,C28,'Grundlage Swiss DRG KVG'!H:H),)</f>
        <v>0</v>
      </c>
      <c r="I28" s="112" t="str">
        <f>IF(SUMIF('Grundlage Swiss DRG KVG'!D:D,C28,'Grundlage Swiss DRG KVG'!I:I)&gt;0,SUMIF('Grundlage Swiss DRG KVG'!D:D,C28,'Grundlage Swiss DRG KVG'!I:I),"")</f>
        <v/>
      </c>
      <c r="J28" s="112" t="str">
        <f>IF(SUMIF('Grundlage Swiss DRG KVG'!D:D,C28,'Grundlage Swiss DRG KVG'!J:J)&gt;0,SUMIF('Grundlage Swiss DRG KVG'!D:D,C28,'Grundlage Swiss DRG KVG'!J:J),"")</f>
        <v/>
      </c>
      <c r="K28" s="130">
        <f>IF(SUMIF('Grundlage Swiss DRG ohne Anlage'!D:D,C28,'Grundlage Swiss DRG ohne Anlage'!J:J)&gt;0,SUMIF('Grundlage Swiss DRG ohne Anlage'!D:D,C28,'Grundlage Swiss DRG ohne Anlage'!J:J),"")</f>
        <v>9231.1524999047997</v>
      </c>
      <c r="L28" s="130" t="str">
        <f>IF(SUMIF('Grundlage Swiss DRG KVG'!D:D,C28,'Grundlage Swiss DRG KVG'!K:K)&gt;0,SUMIF('Grundlage Swiss DRG KVG'!D:D,C28,'Grundlage Swiss DRG KVG'!K:K),"")</f>
        <v/>
      </c>
      <c r="M28" s="130" t="str">
        <f>IF(SUMIF('Grundlage Swiss DRG KVG'!D:D,C28,'Grundlage Swiss DRG KVG'!L:L)&gt;0,SUMIF('Grundlage Swiss DRG KVG'!D:D,C28,'Grundlage Swiss DRG KVG'!L:L),"")</f>
        <v/>
      </c>
      <c r="N28" s="192" t="str">
        <f t="shared" si="0"/>
        <v/>
      </c>
      <c r="O28" s="61" t="str">
        <f t="shared" si="1"/>
        <v>-</v>
      </c>
      <c r="P28" s="61" t="str">
        <f t="shared" si="2"/>
        <v>-</v>
      </c>
      <c r="Q28" s="189"/>
      <c r="R28" s="189"/>
      <c r="S28" s="189"/>
      <c r="U28" s="193">
        <f t="shared" si="3"/>
        <v>10422.196797140001</v>
      </c>
      <c r="V28" s="193">
        <f t="shared" si="4"/>
        <v>10772.439134570061</v>
      </c>
      <c r="W28" s="193">
        <f t="shared" si="5"/>
        <v>10564.90771636385</v>
      </c>
    </row>
    <row r="29" spans="1:23" ht="10" x14ac:dyDescent="0.2">
      <c r="A29" s="190">
        <v>18</v>
      </c>
      <c r="B29" s="194" t="s">
        <v>41</v>
      </c>
      <c r="C29" s="194" t="s">
        <v>41</v>
      </c>
      <c r="D29" s="194" t="s">
        <v>21</v>
      </c>
      <c r="E29" s="194" t="s">
        <v>27</v>
      </c>
      <c r="F29" s="112">
        <f>IF(SUMIF('Grundlage Swiss DRG ohne Anlage'!D:D,C29,'Grundlage Swiss DRG ohne Anlage'!I:I)&gt;0,SUMIF('Grundlage Swiss DRG ohne Anlage'!D:D,C29,'Grundlage Swiss DRG ohne Anlage'!I:I),"")</f>
        <v>64716644.977256998</v>
      </c>
      <c r="G29" s="112">
        <f>IF(SUMIF('Grundlage Swiss DRG KVG'!D:D,C29,'Grundlage Swiss DRG KVG'!G:G)&gt;0,SUMIF('Grundlage Swiss DRG KVG'!D:D,C29,'Grundlage Swiss DRG KVG'!G:G),)</f>
        <v>12655914.803515</v>
      </c>
      <c r="H29" s="112">
        <f>IF(SUMIF('Grundlage Swiss DRG KVG'!D:D,C29,'Grundlage Swiss DRG KVG'!H:H)&gt;0,SUMIF('Grundlage Swiss DRG KVG'!D:D,C29,'Grundlage Swiss DRG KVG'!H:H),)</f>
        <v>11741402.803515</v>
      </c>
      <c r="I29" s="112">
        <f>IF(SUMIF('Grundlage Swiss DRG KVG'!D:D,C29,'Grundlage Swiss DRG KVG'!I:I)&gt;0,SUMIF('Grundlage Swiss DRG KVG'!D:D,C29,'Grundlage Swiss DRG KVG'!I:I),"")</f>
        <v>1139.24</v>
      </c>
      <c r="J29" s="112">
        <f>IF(SUMIF('Grundlage Swiss DRG KVG'!D:D,C29,'Grundlage Swiss DRG KVG'!J:J)&gt;0,SUMIF('Grundlage Swiss DRG KVG'!D:D,C29,'Grundlage Swiss DRG KVG'!J:J),"")</f>
        <v>1542</v>
      </c>
      <c r="K29" s="130">
        <f>IF(SUMIF('Grundlage Swiss DRG ohne Anlage'!D:D,C29,'Grundlage Swiss DRG ohne Anlage'!J:J)&gt;0,SUMIF('Grundlage Swiss DRG ohne Anlage'!D:D,C29,'Grundlage Swiss DRG ohne Anlage'!J:J),"")</f>
        <v>9384.6642948458993</v>
      </c>
      <c r="L29" s="130">
        <f>IF(SUMIF('Grundlage Swiss DRG KVG'!D:D,C29,'Grundlage Swiss DRG KVG'!K:K)&gt;0,SUMIF('Grundlage Swiss DRG KVG'!D:D,C29,'Grundlage Swiss DRG KVG'!K:K),"")</f>
        <v>11109.085709346</v>
      </c>
      <c r="M29" s="130">
        <f>IF(SUMIF('Grundlage Swiss DRG KVG'!D:D,C29,'Grundlage Swiss DRG KVG'!L:L)&gt;0,SUMIF('Grundlage Swiss DRG KVG'!D:D,C29,'Grundlage Swiss DRG KVG'!L:L),"")</f>
        <v>10306.347041462001</v>
      </c>
      <c r="N29" s="192">
        <f t="shared" si="0"/>
        <v>1139.24</v>
      </c>
      <c r="O29" s="61">
        <f t="shared" si="1"/>
        <v>1139.24</v>
      </c>
      <c r="P29" s="61">
        <f t="shared" si="2"/>
        <v>1139.24</v>
      </c>
      <c r="Q29" s="189"/>
      <c r="R29" s="189"/>
      <c r="S29" s="189"/>
      <c r="U29" s="193">
        <f t="shared" si="3"/>
        <v>10422.196797140001</v>
      </c>
      <c r="V29" s="193">
        <f t="shared" si="4"/>
        <v>10772.439134570061</v>
      </c>
      <c r="W29" s="193">
        <f t="shared" si="5"/>
        <v>10564.90771636385</v>
      </c>
    </row>
    <row r="30" spans="1:23" ht="10" x14ac:dyDescent="0.2">
      <c r="A30" s="190">
        <v>19</v>
      </c>
      <c r="B30" s="194" t="s">
        <v>221</v>
      </c>
      <c r="C30" s="194" t="s">
        <v>221</v>
      </c>
      <c r="D30" s="194" t="s">
        <v>16</v>
      </c>
      <c r="E30" s="194" t="s">
        <v>45</v>
      </c>
      <c r="F30" s="112">
        <f>IF(SUMIF('Grundlage Swiss DRG ohne Anlage'!D:D,C30,'Grundlage Swiss DRG ohne Anlage'!I:I)&gt;0,SUMIF('Grundlage Swiss DRG ohne Anlage'!D:D,C30,'Grundlage Swiss DRG ohne Anlage'!I:I),"")</f>
        <v>91493270.686434001</v>
      </c>
      <c r="G30" s="112">
        <f>IF(SUMIF('Grundlage Swiss DRG KVG'!D:D,C30,'Grundlage Swiss DRG KVG'!G:G)&gt;0,SUMIF('Grundlage Swiss DRG KVG'!D:D,C30,'Grundlage Swiss DRG KVG'!G:G),)</f>
        <v>21728844.679297999</v>
      </c>
      <c r="H30" s="112">
        <f>IF(SUMIF('Grundlage Swiss DRG KVG'!D:D,C30,'Grundlage Swiss DRG KVG'!H:H)&gt;0,SUMIF('Grundlage Swiss DRG KVG'!D:D,C30,'Grundlage Swiss DRG KVG'!H:H),)</f>
        <v>21732089.109026998</v>
      </c>
      <c r="I30" s="112">
        <f>IF(SUMIF('Grundlage Swiss DRG KVG'!D:D,C30,'Grundlage Swiss DRG KVG'!I:I)&gt;0,SUMIF('Grundlage Swiss DRG KVG'!D:D,C30,'Grundlage Swiss DRG KVG'!I:I),"")</f>
        <v>2243.1799999999998</v>
      </c>
      <c r="J30" s="112">
        <f>IF(SUMIF('Grundlage Swiss DRG KVG'!D:D,C30,'Grundlage Swiss DRG KVG'!J:J)&gt;0,SUMIF('Grundlage Swiss DRG KVG'!D:D,C30,'Grundlage Swiss DRG KVG'!J:J),"")</f>
        <v>3127</v>
      </c>
      <c r="K30" s="130">
        <f>IF(SUMIF('Grundlage Swiss DRG ohne Anlage'!D:D,C30,'Grundlage Swiss DRG ohne Anlage'!J:J)&gt;0,SUMIF('Grundlage Swiss DRG ohne Anlage'!D:D,C30,'Grundlage Swiss DRG ohne Anlage'!J:J),"")</f>
        <v>8938.3812706560002</v>
      </c>
      <c r="L30" s="130">
        <f>IF(SUMIF('Grundlage Swiss DRG KVG'!D:D,C30,'Grundlage Swiss DRG KVG'!K:K)&gt;0,SUMIF('Grundlage Swiss DRG KVG'!D:D,C30,'Grundlage Swiss DRG KVG'!K:K),"")</f>
        <v>9686.6255402141996</v>
      </c>
      <c r="M30" s="130">
        <f>IF(SUMIF('Grundlage Swiss DRG KVG'!D:D,C30,'Grundlage Swiss DRG KVG'!L:L)&gt;0,SUMIF('Grundlage Swiss DRG KVG'!D:D,C30,'Grundlage Swiss DRG KVG'!L:L),"")</f>
        <v>9521</v>
      </c>
      <c r="N30" s="192">
        <f t="shared" si="0"/>
        <v>2243.1799999999998</v>
      </c>
      <c r="O30" s="61">
        <f t="shared" si="1"/>
        <v>2243.1799999999998</v>
      </c>
      <c r="P30" s="61">
        <f t="shared" si="2"/>
        <v>2243.1799999999998</v>
      </c>
      <c r="Q30" s="189"/>
      <c r="R30" s="189"/>
      <c r="S30" s="189"/>
      <c r="U30" s="193">
        <f t="shared" si="3"/>
        <v>10422.196797140001</v>
      </c>
      <c r="V30" s="193">
        <f t="shared" si="4"/>
        <v>10772.439134570061</v>
      </c>
      <c r="W30" s="193">
        <f t="shared" si="5"/>
        <v>10564.90771636385</v>
      </c>
    </row>
    <row r="31" spans="1:23" ht="10" x14ac:dyDescent="0.2">
      <c r="A31" s="190">
        <v>20</v>
      </c>
      <c r="B31" s="194" t="s">
        <v>224</v>
      </c>
      <c r="C31" s="194" t="s">
        <v>224</v>
      </c>
      <c r="D31" s="194" t="s">
        <v>70</v>
      </c>
      <c r="E31" s="194" t="s">
        <v>45</v>
      </c>
      <c r="F31" s="112">
        <f>IF(SUMIF('Grundlage Swiss DRG ohne Anlage'!D:D,C31,'Grundlage Swiss DRG ohne Anlage'!I:I)&gt;0,SUMIF('Grundlage Swiss DRG ohne Anlage'!D:D,C31,'Grundlage Swiss DRG ohne Anlage'!I:I),"")</f>
        <v>85469420.459544003</v>
      </c>
      <c r="G31" s="112">
        <f>IF(SUMIF('Grundlage Swiss DRG KVG'!D:D,C31,'Grundlage Swiss DRG KVG'!G:G)&gt;0,SUMIF('Grundlage Swiss DRG KVG'!D:D,C31,'Grundlage Swiss DRG KVG'!G:G),)</f>
        <v>0</v>
      </c>
      <c r="H31" s="112">
        <f>IF(SUMIF('Grundlage Swiss DRG KVG'!D:D,C31,'Grundlage Swiss DRG KVG'!H:H)&gt;0,SUMIF('Grundlage Swiss DRG KVG'!D:D,C31,'Grundlage Swiss DRG KVG'!H:H),)</f>
        <v>92493942.179544002</v>
      </c>
      <c r="I31" s="112">
        <f>IF(SUMIF('Grundlage Swiss DRG KVG'!D:D,C31,'Grundlage Swiss DRG KVG'!I:I)&gt;0,SUMIF('Grundlage Swiss DRG KVG'!D:D,C31,'Grundlage Swiss DRG KVG'!I:I),"")</f>
        <v>9152.4969999999994</v>
      </c>
      <c r="J31" s="112">
        <f>IF(SUMIF('Grundlage Swiss DRG KVG'!D:D,C31,'Grundlage Swiss DRG KVG'!J:J)&gt;0,SUMIF('Grundlage Swiss DRG KVG'!D:D,C31,'Grundlage Swiss DRG KVG'!J:J),"")</f>
        <v>10586</v>
      </c>
      <c r="K31" s="130">
        <f>IF(SUMIF('Grundlage Swiss DRG ohne Anlage'!D:D,C31,'Grundlage Swiss DRG ohne Anlage'!J:J)&gt;0,SUMIF('Grundlage Swiss DRG ohne Anlage'!D:D,C31,'Grundlage Swiss DRG ohne Anlage'!J:J),"")</f>
        <v>9338.3718628417992</v>
      </c>
      <c r="L31" s="130" t="str">
        <f>IF(SUMIF('Grundlage Swiss DRG KVG'!D:D,C31,'Grundlage Swiss DRG KVG'!K:K)&gt;0,SUMIF('Grundlage Swiss DRG KVG'!D:D,C31,'Grundlage Swiss DRG KVG'!K:K),"")</f>
        <v/>
      </c>
      <c r="M31" s="130">
        <f>IF(SUMIF('Grundlage Swiss DRG KVG'!D:D,C31,'Grundlage Swiss DRG KVG'!L:L)&gt;0,SUMIF('Grundlage Swiss DRG KVG'!D:D,C31,'Grundlage Swiss DRG KVG'!L:L),"")</f>
        <v>10105.869707419</v>
      </c>
      <c r="N31" s="192">
        <f t="shared" si="0"/>
        <v>9152.4969999999994</v>
      </c>
      <c r="O31" s="61" t="str">
        <f t="shared" si="1"/>
        <v>-</v>
      </c>
      <c r="P31" s="61">
        <f t="shared" si="2"/>
        <v>9152.4969999999994</v>
      </c>
      <c r="Q31" s="189"/>
      <c r="R31" s="189"/>
      <c r="S31" s="189"/>
      <c r="U31" s="193">
        <f t="shared" si="3"/>
        <v>10422.196797140001</v>
      </c>
      <c r="V31" s="193">
        <f t="shared" si="4"/>
        <v>10772.439134570061</v>
      </c>
      <c r="W31" s="193">
        <f t="shared" si="5"/>
        <v>10564.90771636385</v>
      </c>
    </row>
    <row r="32" spans="1:23" ht="10" x14ac:dyDescent="0.2">
      <c r="A32" s="190">
        <v>21</v>
      </c>
      <c r="B32" s="194" t="s">
        <v>227</v>
      </c>
      <c r="C32" s="194" t="s">
        <v>227</v>
      </c>
      <c r="D32" s="194" t="s">
        <v>228</v>
      </c>
      <c r="E32" s="194" t="s">
        <v>17</v>
      </c>
      <c r="F32" s="112">
        <f>IF(SUMIF('Grundlage Swiss DRG ohne Anlage'!D:D,C32,'Grundlage Swiss DRG ohne Anlage'!I:I)&gt;0,SUMIF('Grundlage Swiss DRG ohne Anlage'!D:D,C32,'Grundlage Swiss DRG ohne Anlage'!I:I),"")</f>
        <v>22201236.268490002</v>
      </c>
      <c r="G32" s="112">
        <f>IF(SUMIF('Grundlage Swiss DRG KVG'!D:D,C32,'Grundlage Swiss DRG KVG'!G:G)&gt;0,SUMIF('Grundlage Swiss DRG KVG'!D:D,C32,'Grundlage Swiss DRG KVG'!G:G),)</f>
        <v>14567278.440576</v>
      </c>
      <c r="H32" s="112">
        <f>IF(SUMIF('Grundlage Swiss DRG KVG'!D:D,C32,'Grundlage Swiss DRG KVG'!H:H)&gt;0,SUMIF('Grundlage Swiss DRG KVG'!D:D,C32,'Grundlage Swiss DRG KVG'!H:H),)</f>
        <v>14511066.849096</v>
      </c>
      <c r="I32" s="112">
        <f>IF(SUMIF('Grundlage Swiss DRG KVG'!D:D,C32,'Grundlage Swiss DRG KVG'!I:I)&gt;0,SUMIF('Grundlage Swiss DRG KVG'!D:D,C32,'Grundlage Swiss DRG KVG'!I:I),"")</f>
        <v>1577.7550000000001</v>
      </c>
      <c r="J32" s="112">
        <f>IF(SUMIF('Grundlage Swiss DRG KVG'!D:D,C32,'Grundlage Swiss DRG KVG'!J:J)&gt;0,SUMIF('Grundlage Swiss DRG KVG'!D:D,C32,'Grundlage Swiss DRG KVG'!J:J),"")</f>
        <v>1492</v>
      </c>
      <c r="K32" s="130">
        <f>IF(SUMIF('Grundlage Swiss DRG ohne Anlage'!D:D,C32,'Grundlage Swiss DRG ohne Anlage'!J:J)&gt;0,SUMIF('Grundlage Swiss DRG ohne Anlage'!D:D,C32,'Grundlage Swiss DRG ohne Anlage'!J:J),"")</f>
        <v>9489.5529979079001</v>
      </c>
      <c r="L32" s="130">
        <f>IF(SUMIF('Grundlage Swiss DRG KVG'!D:D,C32,'Grundlage Swiss DRG KVG'!K:K)&gt;0,SUMIF('Grundlage Swiss DRG KVG'!D:D,C32,'Grundlage Swiss DRG KVG'!K:K),"")</f>
        <v>9232.9154023130995</v>
      </c>
      <c r="M32" s="130">
        <f>IF(SUMIF('Grundlage Swiss DRG KVG'!D:D,C32,'Grundlage Swiss DRG KVG'!L:L)&gt;0,SUMIF('Grundlage Swiss DRG KVG'!D:D,C32,'Grundlage Swiss DRG KVG'!L:L),"")</f>
        <v>9197.2878229486996</v>
      </c>
      <c r="N32" s="192">
        <f t="shared" si="0"/>
        <v>1577.7550000000001</v>
      </c>
      <c r="O32" s="61">
        <f t="shared" si="1"/>
        <v>1577.7550000000001</v>
      </c>
      <c r="P32" s="61">
        <f t="shared" si="2"/>
        <v>1577.7550000000001</v>
      </c>
      <c r="Q32" s="189"/>
      <c r="R32" s="189"/>
      <c r="S32" s="189"/>
      <c r="U32" s="193">
        <f t="shared" si="3"/>
        <v>10422.196797140001</v>
      </c>
      <c r="V32" s="193">
        <f t="shared" si="4"/>
        <v>10772.439134570061</v>
      </c>
      <c r="W32" s="193">
        <f t="shared" si="5"/>
        <v>10564.90771636385</v>
      </c>
    </row>
    <row r="33" spans="1:23" ht="10" x14ac:dyDescent="0.2">
      <c r="A33" s="190">
        <v>22</v>
      </c>
      <c r="B33" s="194" t="s">
        <v>247</v>
      </c>
      <c r="C33" s="194" t="s">
        <v>247</v>
      </c>
      <c r="D33" s="194" t="s">
        <v>70</v>
      </c>
      <c r="E33" s="194" t="s">
        <v>45</v>
      </c>
      <c r="F33" s="112">
        <v>81894498</v>
      </c>
      <c r="G33" s="112">
        <f>IF(SUMIF('Grundlage Swiss DRG KVG'!D:D,C33,'Grundlage Swiss DRG KVG'!G:G)&gt;0,SUMIF('Grundlage Swiss DRG KVG'!D:D,C33,'Grundlage Swiss DRG KVG'!G:G),)</f>
        <v>86656951.991117999</v>
      </c>
      <c r="H33" s="112">
        <v>87353168</v>
      </c>
      <c r="I33" s="112">
        <v>8608</v>
      </c>
      <c r="J33" s="112">
        <v>10119</v>
      </c>
      <c r="K33" s="130">
        <v>9514</v>
      </c>
      <c r="L33" s="130">
        <f>IF(SUMIF('Grundlage Swiss DRG KVG'!D:D,C33,'Grundlage Swiss DRG KVG'!K:K)&gt;0,SUMIF('Grundlage Swiss DRG KVG'!D:D,C33,'Grundlage Swiss DRG KVG'!K:K),"")</f>
        <v>10066.986498671</v>
      </c>
      <c r="M33" s="130">
        <v>10148</v>
      </c>
      <c r="N33" s="192">
        <f t="shared" si="0"/>
        <v>8608</v>
      </c>
      <c r="O33" s="61">
        <f t="shared" si="1"/>
        <v>8608</v>
      </c>
      <c r="P33" s="61">
        <f t="shared" si="2"/>
        <v>8608</v>
      </c>
      <c r="Q33" s="189"/>
      <c r="R33" s="189"/>
      <c r="S33" s="189"/>
      <c r="U33" s="193">
        <f t="shared" si="3"/>
        <v>10422.196797140001</v>
      </c>
      <c r="V33" s="193">
        <f t="shared" si="4"/>
        <v>10772.439134570061</v>
      </c>
      <c r="W33" s="193">
        <f t="shared" si="5"/>
        <v>10564.90771636385</v>
      </c>
    </row>
    <row r="34" spans="1:23" ht="10" x14ac:dyDescent="0.2">
      <c r="A34" s="190">
        <v>23</v>
      </c>
      <c r="B34" s="194" t="s">
        <v>269</v>
      </c>
      <c r="C34" s="194" t="s">
        <v>269</v>
      </c>
      <c r="D34" s="194" t="s">
        <v>70</v>
      </c>
      <c r="E34" s="194" t="s">
        <v>45</v>
      </c>
      <c r="F34" s="112">
        <f>IF(SUMIF('Grundlage Swiss DRG ohne Anlage'!D:D,C34,'Grundlage Swiss DRG ohne Anlage'!I:I)&gt;0,SUMIF('Grundlage Swiss DRG ohne Anlage'!D:D,C34,'Grundlage Swiss DRG ohne Anlage'!I:I),"")</f>
        <v>232098939.83769</v>
      </c>
      <c r="G34" s="112">
        <f>IF(SUMIF('Grundlage Swiss DRG KVG'!D:D,C34,'Grundlage Swiss DRG KVG'!G:G)&gt;0,SUMIF('Grundlage Swiss DRG KVG'!D:D,C34,'Grundlage Swiss DRG KVG'!G:G),)</f>
        <v>0</v>
      </c>
      <c r="H34" s="112">
        <f>IF(SUMIF('Grundlage Swiss DRG KVG'!D:D,C34,'Grundlage Swiss DRG KVG'!H:H)&gt;0,SUMIF('Grundlage Swiss DRG KVG'!D:D,C34,'Grundlage Swiss DRG KVG'!H:H),)</f>
        <v>247870782.83769</v>
      </c>
      <c r="I34" s="112">
        <f>IF(SUMIF('Grundlage Swiss DRG KVG'!D:D,C34,'Grundlage Swiss DRG KVG'!I:I)&gt;0,SUMIF('Grundlage Swiss DRG KVG'!D:D,C34,'Grundlage Swiss DRG KVG'!I:I),"")</f>
        <v>24416.9745</v>
      </c>
      <c r="J34" s="112">
        <f>IF(SUMIF('Grundlage Swiss DRG KVG'!D:D,C34,'Grundlage Swiss DRG KVG'!J:J)&gt;0,SUMIF('Grundlage Swiss DRG KVG'!D:D,C34,'Grundlage Swiss DRG KVG'!J:J),"")</f>
        <v>22086</v>
      </c>
      <c r="K34" s="130">
        <f>IF(SUMIF('Grundlage Swiss DRG ohne Anlage'!D:D,C34,'Grundlage Swiss DRG ohne Anlage'!J:J)&gt;0,SUMIF('Grundlage Swiss DRG ohne Anlage'!D:D,C34,'Grundlage Swiss DRG ohne Anlage'!J:J),"")</f>
        <v>9505.6387857424997</v>
      </c>
      <c r="L34" s="130" t="str">
        <f>IF(SUMIF('Grundlage Swiss DRG KVG'!D:D,C34,'Grundlage Swiss DRG KVG'!K:K)&gt;0,SUMIF('Grundlage Swiss DRG KVG'!D:D,C34,'Grundlage Swiss DRG KVG'!K:K),"")</f>
        <v/>
      </c>
      <c r="M34" s="130">
        <f>IF(SUMIF('Grundlage Swiss DRG KVG'!D:D,C34,'Grundlage Swiss DRG KVG'!L:L)&gt;0,SUMIF('Grundlage Swiss DRG KVG'!D:D,C34,'Grundlage Swiss DRG KVG'!L:L),"")</f>
        <v>10151.576430474001</v>
      </c>
      <c r="N34" s="192">
        <f t="shared" si="0"/>
        <v>24416.9745</v>
      </c>
      <c r="O34" s="61" t="str">
        <f t="shared" si="1"/>
        <v>-</v>
      </c>
      <c r="P34" s="61">
        <f t="shared" si="2"/>
        <v>24416.9745</v>
      </c>
      <c r="Q34" s="189"/>
      <c r="R34" s="189"/>
      <c r="S34" s="189"/>
      <c r="U34" s="193">
        <f t="shared" si="3"/>
        <v>10422.196797140001</v>
      </c>
      <c r="V34" s="193">
        <f t="shared" si="4"/>
        <v>10772.439134570061</v>
      </c>
      <c r="W34" s="193">
        <f t="shared" si="5"/>
        <v>10564.90771636385</v>
      </c>
    </row>
    <row r="35" spans="1:23" ht="10" x14ac:dyDescent="0.2">
      <c r="A35" s="190">
        <v>24</v>
      </c>
      <c r="B35" s="194" t="s">
        <v>130</v>
      </c>
      <c r="C35" s="194" t="s">
        <v>130</v>
      </c>
      <c r="D35" s="194" t="s">
        <v>131</v>
      </c>
      <c r="E35" s="194" t="s">
        <v>17</v>
      </c>
      <c r="F35" s="112">
        <f>IF(SUMIF('Grundlage Swiss DRG ohne Anlage'!D:D,C35,'Grundlage Swiss DRG ohne Anlage'!I:I)&gt;0,SUMIF('Grundlage Swiss DRG ohne Anlage'!D:D,C35,'Grundlage Swiss DRG ohne Anlage'!I:I),"")</f>
        <v>38036073.349374004</v>
      </c>
      <c r="G35" s="112">
        <f>IF(SUMIF('Grundlage Swiss DRG KVG'!D:D,C35,'Grundlage Swiss DRG KVG'!G:G)&gt;0,SUMIF('Grundlage Swiss DRG KVG'!D:D,C35,'Grundlage Swiss DRG KVG'!G:G),)</f>
        <v>0</v>
      </c>
      <c r="H35" s="112">
        <f>IF(SUMIF('Grundlage Swiss DRG KVG'!D:D,C35,'Grundlage Swiss DRG KVG'!H:H)&gt;0,SUMIF('Grundlage Swiss DRG KVG'!D:D,C35,'Grundlage Swiss DRG KVG'!H:H),)</f>
        <v>0</v>
      </c>
      <c r="I35" s="112" t="str">
        <f>IF(SUMIF('Grundlage Swiss DRG KVG'!D:D,C35,'Grundlage Swiss DRG KVG'!I:I)&gt;0,SUMIF('Grundlage Swiss DRG KVG'!D:D,C35,'Grundlage Swiss DRG KVG'!I:I),"")</f>
        <v/>
      </c>
      <c r="J35" s="112" t="str">
        <f>IF(SUMIF('Grundlage Swiss DRG KVG'!D:D,C35,'Grundlage Swiss DRG KVG'!J:J)&gt;0,SUMIF('Grundlage Swiss DRG KVG'!D:D,C35,'Grundlage Swiss DRG KVG'!J:J),"")</f>
        <v/>
      </c>
      <c r="K35" s="130">
        <f>IF(SUMIF('Grundlage Swiss DRG ohne Anlage'!D:D,C35,'Grundlage Swiss DRG ohne Anlage'!J:J)&gt;0,SUMIF('Grundlage Swiss DRG ohne Anlage'!D:D,C35,'Grundlage Swiss DRG ohne Anlage'!J:J),"")</f>
        <v>9125.5775389187002</v>
      </c>
      <c r="L35" s="130" t="str">
        <f>IF(SUMIF('Grundlage Swiss DRG KVG'!D:D,C35,'Grundlage Swiss DRG KVG'!K:K)&gt;0,SUMIF('Grundlage Swiss DRG KVG'!D:D,C35,'Grundlage Swiss DRG KVG'!K:K),"")</f>
        <v/>
      </c>
      <c r="M35" s="130" t="str">
        <f>IF(SUMIF('Grundlage Swiss DRG KVG'!D:D,C35,'Grundlage Swiss DRG KVG'!L:L)&gt;0,SUMIF('Grundlage Swiss DRG KVG'!D:D,C35,'Grundlage Swiss DRG KVG'!L:L),"")</f>
        <v/>
      </c>
      <c r="N35" s="192" t="str">
        <f t="shared" si="0"/>
        <v/>
      </c>
      <c r="O35" s="61" t="str">
        <f t="shared" si="1"/>
        <v>-</v>
      </c>
      <c r="P35" s="61" t="str">
        <f t="shared" si="2"/>
        <v>-</v>
      </c>
      <c r="Q35" s="189"/>
      <c r="R35" s="189"/>
      <c r="S35" s="189"/>
      <c r="U35" s="193">
        <f t="shared" si="3"/>
        <v>10422.196797140001</v>
      </c>
      <c r="V35" s="193">
        <f t="shared" si="4"/>
        <v>10772.439134570061</v>
      </c>
      <c r="W35" s="193">
        <f t="shared" si="5"/>
        <v>10564.90771636385</v>
      </c>
    </row>
    <row r="36" spans="1:23" ht="10" x14ac:dyDescent="0.2">
      <c r="A36" s="190">
        <v>25</v>
      </c>
      <c r="B36" s="194" t="s">
        <v>134</v>
      </c>
      <c r="C36" s="194" t="s">
        <v>134</v>
      </c>
      <c r="D36" s="194" t="s">
        <v>34</v>
      </c>
      <c r="E36" s="194" t="s">
        <v>45</v>
      </c>
      <c r="F36" s="112">
        <f>IF(SUMIF('Grundlage Swiss DRG ohne Anlage'!D:D,C36,'Grundlage Swiss DRG ohne Anlage'!I:I)&gt;0,SUMIF('Grundlage Swiss DRG ohne Anlage'!D:D,C36,'Grundlage Swiss DRG ohne Anlage'!I:I),"")</f>
        <v>149362509.04567</v>
      </c>
      <c r="G36" s="112">
        <f>IF(SUMIF('Grundlage Swiss DRG KVG'!D:D,C36,'Grundlage Swiss DRG KVG'!G:G)&gt;0,SUMIF('Grundlage Swiss DRG KVG'!D:D,C36,'Grundlage Swiss DRG KVG'!G:G),)</f>
        <v>168831029.69567001</v>
      </c>
      <c r="H36" s="112">
        <f>IF(SUMIF('Grundlage Swiss DRG KVG'!D:D,C36,'Grundlage Swiss DRG KVG'!H:H)&gt;0,SUMIF('Grundlage Swiss DRG KVG'!D:D,C36,'Grundlage Swiss DRG KVG'!H:H),)</f>
        <v>162820761.98223999</v>
      </c>
      <c r="I36" s="112">
        <f>IF(SUMIF('Grundlage Swiss DRG KVG'!D:D,C36,'Grundlage Swiss DRG KVG'!I:I)&gt;0,SUMIF('Grundlage Swiss DRG KVG'!D:D,C36,'Grundlage Swiss DRG KVG'!I:I),"")</f>
        <v>15946.502</v>
      </c>
      <c r="J36" s="112">
        <f>IF(SUMIF('Grundlage Swiss DRG KVG'!D:D,C36,'Grundlage Swiss DRG KVG'!J:J)&gt;0,SUMIF('Grundlage Swiss DRG KVG'!D:D,C36,'Grundlage Swiss DRG KVG'!J:J),"")</f>
        <v>15406</v>
      </c>
      <c r="K36" s="130">
        <f>IF(SUMIF('Grundlage Swiss DRG ohne Anlage'!D:D,C36,'Grundlage Swiss DRG ohne Anlage'!J:J)&gt;0,SUMIF('Grundlage Swiss DRG ohne Anlage'!D:D,C36,'Grundlage Swiss DRG ohne Anlage'!J:J),"")</f>
        <v>9366.4747946392999</v>
      </c>
      <c r="L36" s="130">
        <f>IF(SUMIF('Grundlage Swiss DRG KVG'!D:D,C36,'Grundlage Swiss DRG KVG'!K:K)&gt;0,SUMIF('Grundlage Swiss DRG KVG'!D:D,C36,'Grundlage Swiss DRG KVG'!K:K),"")</f>
        <v>10587.339448844001</v>
      </c>
      <c r="M36" s="130">
        <f>IF(SUMIF('Grundlage Swiss DRG KVG'!D:D,C36,'Grundlage Swiss DRG KVG'!L:L)&gt;0,SUMIF('Grundlage Swiss DRG KVG'!D:D,C36,'Grundlage Swiss DRG KVG'!L:L),"")</f>
        <v>10210.437497969</v>
      </c>
      <c r="N36" s="192">
        <f t="shared" si="0"/>
        <v>15946.502</v>
      </c>
      <c r="O36" s="61">
        <f t="shared" si="1"/>
        <v>15946.502</v>
      </c>
      <c r="P36" s="61">
        <f t="shared" si="2"/>
        <v>15946.502</v>
      </c>
      <c r="Q36" s="189"/>
      <c r="R36" s="189"/>
      <c r="S36" s="189"/>
      <c r="U36" s="193">
        <f t="shared" si="3"/>
        <v>10422.196797140001</v>
      </c>
      <c r="V36" s="193">
        <f t="shared" si="4"/>
        <v>10772.439134570061</v>
      </c>
      <c r="W36" s="193">
        <f t="shared" si="5"/>
        <v>10564.90771636385</v>
      </c>
    </row>
    <row r="37" spans="1:23" ht="10" x14ac:dyDescent="0.2">
      <c r="A37" s="190">
        <v>26</v>
      </c>
      <c r="B37" s="194" t="s">
        <v>218</v>
      </c>
      <c r="C37" s="194" t="s">
        <v>218</v>
      </c>
      <c r="D37" s="194" t="s">
        <v>70</v>
      </c>
      <c r="E37" s="194" t="s">
        <v>45</v>
      </c>
      <c r="F37" s="112">
        <f>IF(SUMIF('Grundlage Swiss DRG ohne Anlage'!D:D,C37,'Grundlage Swiss DRG ohne Anlage'!I:I)&gt;0,SUMIF('Grundlage Swiss DRG ohne Anlage'!D:D,C37,'Grundlage Swiss DRG ohne Anlage'!I:I),"")</f>
        <v>73165238.736589998</v>
      </c>
      <c r="G37" s="112">
        <f>IF(SUMIF('Grundlage Swiss DRG KVG'!D:D,C37,'Grundlage Swiss DRG KVG'!G:G)&gt;0,SUMIF('Grundlage Swiss DRG KVG'!D:D,C37,'Grundlage Swiss DRG KVG'!G:G),)</f>
        <v>115896432.96292999</v>
      </c>
      <c r="H37" s="112">
        <f>IF(SUMIF('Grundlage Swiss DRG KVG'!D:D,C37,'Grundlage Swiss DRG KVG'!H:H)&gt;0,SUMIF('Grundlage Swiss DRG KVG'!D:D,C37,'Grundlage Swiss DRG KVG'!H:H),)</f>
        <v>110740930.34842999</v>
      </c>
      <c r="I37" s="112">
        <f>IF(SUMIF('Grundlage Swiss DRG KVG'!D:D,C37,'Grundlage Swiss DRG KVG'!I:I)&gt;0,SUMIF('Grundlage Swiss DRG KVG'!D:D,C37,'Grundlage Swiss DRG KVG'!I:I),"")</f>
        <v>10758.429599999999</v>
      </c>
      <c r="J37" s="112">
        <f>IF(SUMIF('Grundlage Swiss DRG KVG'!D:D,C37,'Grundlage Swiss DRG KVG'!J:J)&gt;0,SUMIF('Grundlage Swiss DRG KVG'!D:D,C37,'Grundlage Swiss DRG KVG'!J:J),"")</f>
        <v>11567</v>
      </c>
      <c r="K37" s="130">
        <f>IF(SUMIF('Grundlage Swiss DRG ohne Anlage'!D:D,C37,'Grundlage Swiss DRG ohne Anlage'!J:J)&gt;0,SUMIF('Grundlage Swiss DRG ohne Anlage'!D:D,C37,'Grundlage Swiss DRG ohne Anlage'!J:J),"")</f>
        <v>9176.4072769606992</v>
      </c>
      <c r="L37" s="130">
        <f>IF(SUMIF('Grundlage Swiss DRG KVG'!D:D,C37,'Grundlage Swiss DRG KVG'!K:K)&gt;0,SUMIF('Grundlage Swiss DRG KVG'!D:D,C37,'Grundlage Swiss DRG KVG'!K:K),"")</f>
        <v>10772.616196970001</v>
      </c>
      <c r="M37" s="130">
        <f>IF(SUMIF('Grundlage Swiss DRG KVG'!D:D,C37,'Grundlage Swiss DRG KVG'!L:L)&gt;0,SUMIF('Grundlage Swiss DRG KVG'!D:D,C37,'Grundlage Swiss DRG KVG'!L:L),"")</f>
        <v>10293.410327137</v>
      </c>
      <c r="N37" s="192">
        <f t="shared" si="0"/>
        <v>10758.429599999999</v>
      </c>
      <c r="O37" s="61">
        <f t="shared" si="1"/>
        <v>10758.429599999999</v>
      </c>
      <c r="P37" s="61">
        <f t="shared" si="2"/>
        <v>10758.429599999999</v>
      </c>
      <c r="Q37" s="189"/>
      <c r="R37" s="189"/>
      <c r="S37" s="189"/>
      <c r="U37" s="193">
        <f t="shared" si="3"/>
        <v>10422.196797140001</v>
      </c>
      <c r="V37" s="193">
        <f t="shared" si="4"/>
        <v>10772.439134570061</v>
      </c>
      <c r="W37" s="193">
        <f t="shared" si="5"/>
        <v>10564.90771636385</v>
      </c>
    </row>
    <row r="38" spans="1:23" ht="10" x14ac:dyDescent="0.2">
      <c r="A38" s="190">
        <v>27</v>
      </c>
      <c r="B38" s="194" t="s">
        <v>120</v>
      </c>
      <c r="C38" s="194" t="s">
        <v>120</v>
      </c>
      <c r="D38" s="194" t="s">
        <v>66</v>
      </c>
      <c r="E38" s="194" t="s">
        <v>45</v>
      </c>
      <c r="F38" s="112">
        <f>IF(SUMIF('Grundlage Swiss DRG ohne Anlage'!D:D,C38,'Grundlage Swiss DRG ohne Anlage'!I:I)&gt;0,SUMIF('Grundlage Swiss DRG ohne Anlage'!D:D,C38,'Grundlage Swiss DRG ohne Anlage'!I:I),"")</f>
        <v>157802561.44187</v>
      </c>
      <c r="G38" s="112">
        <f>IF(SUMIF('Grundlage Swiss DRG KVG'!D:D,C38,'Grundlage Swiss DRG KVG'!G:G)&gt;0,SUMIF('Grundlage Swiss DRG KVG'!D:D,C38,'Grundlage Swiss DRG KVG'!G:G),)</f>
        <v>0</v>
      </c>
      <c r="H38" s="112">
        <f>IF(SUMIF('Grundlage Swiss DRG KVG'!D:D,C38,'Grundlage Swiss DRG KVG'!H:H)&gt;0,SUMIF('Grundlage Swiss DRG KVG'!D:D,C38,'Grundlage Swiss DRG KVG'!H:H),)</f>
        <v>0</v>
      </c>
      <c r="I38" s="112" t="str">
        <f>IF(SUMIF('Grundlage Swiss DRG KVG'!D:D,C38,'Grundlage Swiss DRG KVG'!I:I)&gt;0,SUMIF('Grundlage Swiss DRG KVG'!D:D,C38,'Grundlage Swiss DRG KVG'!I:I),"")</f>
        <v/>
      </c>
      <c r="J38" s="112" t="str">
        <f>IF(SUMIF('Grundlage Swiss DRG KVG'!D:D,C38,'Grundlage Swiss DRG KVG'!J:J)&gt;0,SUMIF('Grundlage Swiss DRG KVG'!D:D,C38,'Grundlage Swiss DRG KVG'!J:J),"")</f>
        <v/>
      </c>
      <c r="K38" s="130">
        <f>IF(SUMIF('Grundlage Swiss DRG ohne Anlage'!D:D,C38,'Grundlage Swiss DRG ohne Anlage'!J:J)&gt;0,SUMIF('Grundlage Swiss DRG ohne Anlage'!D:D,C38,'Grundlage Swiss DRG ohne Anlage'!J:J),"")</f>
        <v>9633.9736408181998</v>
      </c>
      <c r="L38" s="130" t="str">
        <f>IF(SUMIF('Grundlage Swiss DRG KVG'!D:D,C38,'Grundlage Swiss DRG KVG'!K:K)&gt;0,SUMIF('Grundlage Swiss DRG KVG'!D:D,C38,'Grundlage Swiss DRG KVG'!K:K),"")</f>
        <v/>
      </c>
      <c r="M38" s="130" t="str">
        <f>IF(SUMIF('Grundlage Swiss DRG KVG'!D:D,C38,'Grundlage Swiss DRG KVG'!L:L)&gt;0,SUMIF('Grundlage Swiss DRG KVG'!D:D,C38,'Grundlage Swiss DRG KVG'!L:L),"")</f>
        <v/>
      </c>
      <c r="N38" s="192" t="str">
        <f t="shared" si="0"/>
        <v/>
      </c>
      <c r="O38" s="61" t="str">
        <f t="shared" si="1"/>
        <v>-</v>
      </c>
      <c r="P38" s="61" t="str">
        <f t="shared" si="2"/>
        <v>-</v>
      </c>
      <c r="Q38" s="189"/>
      <c r="R38" s="189"/>
      <c r="S38" s="189"/>
      <c r="U38" s="193">
        <f t="shared" si="3"/>
        <v>10422.196797140001</v>
      </c>
      <c r="V38" s="193">
        <f t="shared" si="4"/>
        <v>10772.439134570061</v>
      </c>
      <c r="W38" s="193">
        <f t="shared" si="5"/>
        <v>10564.90771636385</v>
      </c>
    </row>
    <row r="39" spans="1:23" ht="10" x14ac:dyDescent="0.2">
      <c r="A39" s="190">
        <v>28</v>
      </c>
      <c r="B39" s="194" t="s">
        <v>276</v>
      </c>
      <c r="C39" s="194" t="s">
        <v>276</v>
      </c>
      <c r="D39" s="194" t="s">
        <v>55</v>
      </c>
      <c r="E39" s="194" t="s">
        <v>45</v>
      </c>
      <c r="F39" s="112">
        <f>IF(SUMIF('Grundlage Swiss DRG ohne Anlage'!D:D,C39,'Grundlage Swiss DRG ohne Anlage'!I:I)&gt;0,SUMIF('Grundlage Swiss DRG ohne Anlage'!D:D,C39,'Grundlage Swiss DRG ohne Anlage'!I:I),"")</f>
        <v>102751767.56189001</v>
      </c>
      <c r="G39" s="112">
        <f>IF(SUMIF('Grundlage Swiss DRG KVG'!D:D,C39,'Grundlage Swiss DRG KVG'!G:G)&gt;0,SUMIF('Grundlage Swiss DRG KVG'!D:D,C39,'Grundlage Swiss DRG KVG'!G:G),)</f>
        <v>83490615.354053006</v>
      </c>
      <c r="H39" s="112">
        <f>IF(SUMIF('Grundlage Swiss DRG KVG'!D:D,C39,'Grundlage Swiss DRG KVG'!H:H)&gt;0,SUMIF('Grundlage Swiss DRG KVG'!D:D,C39,'Grundlage Swiss DRG KVG'!H:H),)</f>
        <v>82637417.191015005</v>
      </c>
      <c r="I39" s="112">
        <f>IF(SUMIF('Grundlage Swiss DRG KVG'!D:D,C39,'Grundlage Swiss DRG KVG'!I:I)&gt;0,SUMIF('Grundlage Swiss DRG KVG'!D:D,C39,'Grundlage Swiss DRG KVG'!I:I),"")</f>
        <v>8629.4</v>
      </c>
      <c r="J39" s="112">
        <f>IF(SUMIF('Grundlage Swiss DRG KVG'!D:D,C39,'Grundlage Swiss DRG KVG'!J:J)&gt;0,SUMIF('Grundlage Swiss DRG KVG'!D:D,C39,'Grundlage Swiss DRG KVG'!J:J),"")</f>
        <v>9816</v>
      </c>
      <c r="K39" s="130">
        <f>IF(SUMIF('Grundlage Swiss DRG ohne Anlage'!D:D,C39,'Grundlage Swiss DRG ohne Anlage'!J:J)&gt;0,SUMIF('Grundlage Swiss DRG ohne Anlage'!D:D,C39,'Grundlage Swiss DRG ohne Anlage'!J:J),"")</f>
        <v>9550.8146990047007</v>
      </c>
      <c r="L39" s="130">
        <f>IF(SUMIF('Grundlage Swiss DRG KVG'!D:D,C39,'Grundlage Swiss DRG KVG'!K:K)&gt;0,SUMIF('Grundlage Swiss DRG KVG'!D:D,C39,'Grundlage Swiss DRG KVG'!K:K),"")</f>
        <v>9675.1356240356999</v>
      </c>
      <c r="M39" s="130">
        <f>IF(SUMIF('Grundlage Swiss DRG KVG'!D:D,C39,'Grundlage Swiss DRG KVG'!L:L)&gt;0,SUMIF('Grundlage Swiss DRG KVG'!D:D,C39,'Grundlage Swiss DRG KVG'!L:L),"")</f>
        <v>9576.2645364701002</v>
      </c>
      <c r="N39" s="192">
        <f t="shared" si="0"/>
        <v>8629.4</v>
      </c>
      <c r="O39" s="61">
        <f t="shared" si="1"/>
        <v>8629.4</v>
      </c>
      <c r="P39" s="61">
        <f t="shared" si="2"/>
        <v>8629.4</v>
      </c>
      <c r="Q39" s="189"/>
      <c r="R39" s="189"/>
      <c r="S39" s="189"/>
      <c r="U39" s="193">
        <f t="shared" si="3"/>
        <v>10422.196797140001</v>
      </c>
      <c r="V39" s="193">
        <f t="shared" si="4"/>
        <v>10772.439134570061</v>
      </c>
      <c r="W39" s="193">
        <f t="shared" si="5"/>
        <v>10564.90771636385</v>
      </c>
    </row>
    <row r="40" spans="1:23" ht="10" x14ac:dyDescent="0.2">
      <c r="A40" s="190">
        <v>29</v>
      </c>
      <c r="B40" s="194" t="s">
        <v>272</v>
      </c>
      <c r="C40" s="194" t="s">
        <v>272</v>
      </c>
      <c r="D40" s="194" t="s">
        <v>273</v>
      </c>
      <c r="E40" s="194" t="s">
        <v>27</v>
      </c>
      <c r="F40" s="112">
        <f>IF(SUMIF('Grundlage Swiss DRG ohne Anlage'!D:D,C40,'Grundlage Swiss DRG ohne Anlage'!I:I)&gt;0,SUMIF('Grundlage Swiss DRG ohne Anlage'!D:D,C40,'Grundlage Swiss DRG ohne Anlage'!I:I),"")</f>
        <v>55702026.375616997</v>
      </c>
      <c r="G40" s="112">
        <f>IF(SUMIF('Grundlage Swiss DRG KVG'!D:D,C40,'Grundlage Swiss DRG KVG'!G:G)&gt;0,SUMIF('Grundlage Swiss DRG KVG'!D:D,C40,'Grundlage Swiss DRG KVG'!G:G),)</f>
        <v>33195538.503851</v>
      </c>
      <c r="H40" s="112">
        <f>IF(SUMIF('Grundlage Swiss DRG KVG'!D:D,C40,'Grundlage Swiss DRG KVG'!H:H)&gt;0,SUMIF('Grundlage Swiss DRG KVG'!D:D,C40,'Grundlage Swiss DRG KVG'!H:H),)</f>
        <v>33195538.503851</v>
      </c>
      <c r="I40" s="112">
        <f>IF(SUMIF('Grundlage Swiss DRG KVG'!D:D,C40,'Grundlage Swiss DRG KVG'!I:I)&gt;0,SUMIF('Grundlage Swiss DRG KVG'!D:D,C40,'Grundlage Swiss DRG KVG'!I:I),"")</f>
        <v>3139.0895</v>
      </c>
      <c r="J40" s="112">
        <f>IF(SUMIF('Grundlage Swiss DRG KVG'!D:D,C40,'Grundlage Swiss DRG KVG'!J:J)&gt;0,SUMIF('Grundlage Swiss DRG KVG'!D:D,C40,'Grundlage Swiss DRG KVG'!J:J),"")</f>
        <v>4583</v>
      </c>
      <c r="K40" s="130">
        <f>IF(SUMIF('Grundlage Swiss DRG ohne Anlage'!D:D,C40,'Grundlage Swiss DRG ohne Anlage'!J:J)&gt;0,SUMIF('Grundlage Swiss DRG ohne Anlage'!D:D,C40,'Grundlage Swiss DRG ohne Anlage'!J:J),"")</f>
        <v>9512.8931005609993</v>
      </c>
      <c r="L40" s="130">
        <f>IF(SUMIF('Grundlage Swiss DRG KVG'!D:D,C40,'Grundlage Swiss DRG KVG'!K:K)&gt;0,SUMIF('Grundlage Swiss DRG KVG'!D:D,C40,'Grundlage Swiss DRG KVG'!K:K),"")</f>
        <v>10574.893931457</v>
      </c>
      <c r="M40" s="130">
        <f>IF(SUMIF('Grundlage Swiss DRG KVG'!D:D,C40,'Grundlage Swiss DRG KVG'!L:L)&gt;0,SUMIF('Grundlage Swiss DRG KVG'!D:D,C40,'Grundlage Swiss DRG KVG'!L:L),"")</f>
        <v>10574.893931457</v>
      </c>
      <c r="N40" s="192">
        <f t="shared" si="0"/>
        <v>3139.0895</v>
      </c>
      <c r="O40" s="61">
        <f t="shared" si="1"/>
        <v>3139.0895</v>
      </c>
      <c r="P40" s="61">
        <f t="shared" si="2"/>
        <v>3139.0895</v>
      </c>
      <c r="Q40" s="189"/>
      <c r="R40" s="189"/>
      <c r="S40" s="189"/>
      <c r="U40" s="193">
        <f t="shared" si="3"/>
        <v>10422.196797140001</v>
      </c>
      <c r="V40" s="193">
        <f t="shared" si="4"/>
        <v>10772.439134570061</v>
      </c>
      <c r="W40" s="193">
        <f t="shared" si="5"/>
        <v>10564.90771636385</v>
      </c>
    </row>
    <row r="41" spans="1:23" ht="10" x14ac:dyDescent="0.2">
      <c r="A41" s="190">
        <v>30</v>
      </c>
      <c r="B41" s="194" t="s">
        <v>263</v>
      </c>
      <c r="C41" s="194" t="s">
        <v>263</v>
      </c>
      <c r="D41" s="194" t="s">
        <v>34</v>
      </c>
      <c r="E41" s="194" t="s">
        <v>35</v>
      </c>
      <c r="F41" s="112">
        <f>IF(SUMIF('Grundlage Swiss DRG ohne Anlage'!D:D,C41,'Grundlage Swiss DRG ohne Anlage'!I:I)&gt;0,SUMIF('Grundlage Swiss DRG ohne Anlage'!D:D,C41,'Grundlage Swiss DRG ohne Anlage'!I:I),"")</f>
        <v>10479085.803515</v>
      </c>
      <c r="G41" s="112">
        <f>IF(SUMIF('Grundlage Swiss DRG KVG'!D:D,C41,'Grundlage Swiss DRG KVG'!G:G)&gt;0,SUMIF('Grundlage Swiss DRG KVG'!D:D,C41,'Grundlage Swiss DRG KVG'!G:G),)</f>
        <v>0</v>
      </c>
      <c r="H41" s="112">
        <f>IF(SUMIF('Grundlage Swiss DRG KVG'!D:D,C41,'Grundlage Swiss DRG KVG'!H:H)&gt;0,SUMIF('Grundlage Swiss DRG KVG'!D:D,C41,'Grundlage Swiss DRG KVG'!H:H),)</f>
        <v>0</v>
      </c>
      <c r="I41" s="112" t="str">
        <f>IF(SUMIF('Grundlage Swiss DRG KVG'!D:D,C41,'Grundlage Swiss DRG KVG'!I:I)&gt;0,SUMIF('Grundlage Swiss DRG KVG'!D:D,C41,'Grundlage Swiss DRG KVG'!I:I),"")</f>
        <v/>
      </c>
      <c r="J41" s="112" t="str">
        <f>IF(SUMIF('Grundlage Swiss DRG KVG'!D:D,C41,'Grundlage Swiss DRG KVG'!J:J)&gt;0,SUMIF('Grundlage Swiss DRG KVG'!D:D,C41,'Grundlage Swiss DRG KVG'!J:J),"")</f>
        <v/>
      </c>
      <c r="K41" s="130">
        <f>IF(SUMIF('Grundlage Swiss DRG ohne Anlage'!D:D,C41,'Grundlage Swiss DRG ohne Anlage'!J:J)&gt;0,SUMIF('Grundlage Swiss DRG ohne Anlage'!D:D,C41,'Grundlage Swiss DRG ohne Anlage'!J:J),"")</f>
        <v>9198.3127378910995</v>
      </c>
      <c r="L41" s="130" t="str">
        <f>IF(SUMIF('Grundlage Swiss DRG KVG'!D:D,C41,'Grundlage Swiss DRG KVG'!K:K)&gt;0,SUMIF('Grundlage Swiss DRG KVG'!D:D,C41,'Grundlage Swiss DRG KVG'!K:K),"")</f>
        <v/>
      </c>
      <c r="M41" s="130" t="str">
        <f>IF(SUMIF('Grundlage Swiss DRG KVG'!D:D,C41,'Grundlage Swiss DRG KVG'!L:L)&gt;0,SUMIF('Grundlage Swiss DRG KVG'!D:D,C41,'Grundlage Swiss DRG KVG'!L:L),"")</f>
        <v/>
      </c>
      <c r="N41" s="192" t="str">
        <f t="shared" si="0"/>
        <v/>
      </c>
      <c r="O41" s="61" t="str">
        <f t="shared" si="1"/>
        <v>-</v>
      </c>
      <c r="P41" s="61" t="str">
        <f t="shared" si="2"/>
        <v>-</v>
      </c>
      <c r="Q41" s="189"/>
      <c r="R41" s="189"/>
      <c r="S41" s="189"/>
      <c r="U41" s="193">
        <f t="shared" si="3"/>
        <v>10422.196797140001</v>
      </c>
      <c r="V41" s="193">
        <f t="shared" si="4"/>
        <v>10772.439134570061</v>
      </c>
      <c r="W41" s="193">
        <f t="shared" si="5"/>
        <v>10564.90771636385</v>
      </c>
    </row>
    <row r="42" spans="1:23" ht="10" x14ac:dyDescent="0.2">
      <c r="A42" s="190">
        <v>31</v>
      </c>
      <c r="B42" s="194" t="s">
        <v>65</v>
      </c>
      <c r="C42" s="194" t="s">
        <v>65</v>
      </c>
      <c r="D42" s="194" t="s">
        <v>66</v>
      </c>
      <c r="E42" s="194" t="s">
        <v>27</v>
      </c>
      <c r="F42" s="112">
        <f>IF(SUMIF('Grundlage Swiss DRG ohne Anlage'!D:D,C42,'Grundlage Swiss DRG ohne Anlage'!I:I)&gt;0,SUMIF('Grundlage Swiss DRG ohne Anlage'!D:D,C42,'Grundlage Swiss DRG ohne Anlage'!I:I),"")</f>
        <v>49056677.477105998</v>
      </c>
      <c r="G42" s="112">
        <f>IF(SUMIF('Grundlage Swiss DRG KVG'!D:D,C42,'Grundlage Swiss DRG KVG'!G:G)&gt;0,SUMIF('Grundlage Swiss DRG KVG'!D:D,C42,'Grundlage Swiss DRG KVG'!G:G),)</f>
        <v>7654713.2001208002</v>
      </c>
      <c r="H42" s="112">
        <f>IF(SUMIF('Grundlage Swiss DRG KVG'!D:D,C42,'Grundlage Swiss DRG KVG'!H:H)&gt;0,SUMIF('Grundlage Swiss DRG KVG'!D:D,C42,'Grundlage Swiss DRG KVG'!H:H),)</f>
        <v>7530869.0308502</v>
      </c>
      <c r="I42" s="112">
        <f>IF(SUMIF('Grundlage Swiss DRG KVG'!D:D,C42,'Grundlage Swiss DRG KVG'!I:I)&gt;0,SUMIF('Grundlage Swiss DRG KVG'!D:D,C42,'Grundlage Swiss DRG KVG'!I:I),"")</f>
        <v>497.17860000000002</v>
      </c>
      <c r="J42" s="112">
        <f>IF(SUMIF('Grundlage Swiss DRG KVG'!D:D,C42,'Grundlage Swiss DRG KVG'!J:J)&gt;0,SUMIF('Grundlage Swiss DRG KVG'!D:D,C42,'Grundlage Swiss DRG KVG'!J:J),"")</f>
        <v>139</v>
      </c>
      <c r="K42" s="130">
        <f>IF(SUMIF('Grundlage Swiss DRG ohne Anlage'!D:D,C42,'Grundlage Swiss DRG ohne Anlage'!J:J)&gt;0,SUMIF('Grundlage Swiss DRG ohne Anlage'!D:D,C42,'Grundlage Swiss DRG ohne Anlage'!J:J),"")</f>
        <v>9491.8864370575993</v>
      </c>
      <c r="L42" s="130">
        <f>IF(SUMIF('Grundlage Swiss DRG KVG'!D:D,C42,'Grundlage Swiss DRG KVG'!K:K)&gt;0,SUMIF('Grundlage Swiss DRG KVG'!D:D,C42,'Grundlage Swiss DRG KVG'!K:K),"")</f>
        <v>15396.304668224</v>
      </c>
      <c r="M42" s="130">
        <f>IF(SUMIF('Grundlage Swiss DRG KVG'!D:D,C42,'Grundlage Swiss DRG KVG'!L:L)&gt;0,SUMIF('Grundlage Swiss DRG KVG'!D:D,C42,'Grundlage Swiss DRG KVG'!L:L),"")</f>
        <v>15147.210742478001</v>
      </c>
      <c r="N42" s="192">
        <f t="shared" si="0"/>
        <v>497.17860000000002</v>
      </c>
      <c r="O42" s="61">
        <f t="shared" si="1"/>
        <v>497.17860000000002</v>
      </c>
      <c r="P42" s="61">
        <f t="shared" si="2"/>
        <v>497.17860000000002</v>
      </c>
      <c r="Q42" s="189"/>
      <c r="R42" s="189"/>
      <c r="S42" s="189"/>
      <c r="U42" s="193">
        <f t="shared" si="3"/>
        <v>10422.196797140001</v>
      </c>
      <c r="V42" s="193">
        <f t="shared" si="4"/>
        <v>10772.439134570061</v>
      </c>
      <c r="W42" s="193">
        <f t="shared" si="5"/>
        <v>10564.90771636385</v>
      </c>
    </row>
    <row r="43" spans="1:23" ht="10" x14ac:dyDescent="0.2">
      <c r="A43" s="190">
        <v>32</v>
      </c>
      <c r="B43" s="194" t="s">
        <v>140</v>
      </c>
      <c r="C43" s="194" t="s">
        <v>140</v>
      </c>
      <c r="D43" s="194" t="s">
        <v>141</v>
      </c>
      <c r="E43" s="194" t="s">
        <v>17</v>
      </c>
      <c r="F43" s="112">
        <f>IF(SUMIF('Grundlage Swiss DRG ohne Anlage'!D:D,C43,'Grundlage Swiss DRG ohne Anlage'!I:I)&gt;0,SUMIF('Grundlage Swiss DRG ohne Anlage'!D:D,C43,'Grundlage Swiss DRG ohne Anlage'!I:I),"")</f>
        <v>35207382.592483997</v>
      </c>
      <c r="G43" s="112">
        <f>IF(SUMIF('Grundlage Swiss DRG KVG'!D:D,C43,'Grundlage Swiss DRG KVG'!G:G)&gt;0,SUMIF('Grundlage Swiss DRG KVG'!D:D,C43,'Grundlage Swiss DRG KVG'!G:G),)</f>
        <v>0</v>
      </c>
      <c r="H43" s="112">
        <f>IF(SUMIF('Grundlage Swiss DRG KVG'!D:D,C43,'Grundlage Swiss DRG KVG'!H:H)&gt;0,SUMIF('Grundlage Swiss DRG KVG'!D:D,C43,'Grundlage Swiss DRG KVG'!H:H),)</f>
        <v>0</v>
      </c>
      <c r="I43" s="112" t="str">
        <f>IF(SUMIF('Grundlage Swiss DRG KVG'!D:D,C43,'Grundlage Swiss DRG KVG'!I:I)&gt;0,SUMIF('Grundlage Swiss DRG KVG'!D:D,C43,'Grundlage Swiss DRG KVG'!I:I),"")</f>
        <v/>
      </c>
      <c r="J43" s="112" t="str">
        <f>IF(SUMIF('Grundlage Swiss DRG KVG'!D:D,C43,'Grundlage Swiss DRG KVG'!J:J)&gt;0,SUMIF('Grundlage Swiss DRG KVG'!D:D,C43,'Grundlage Swiss DRG KVG'!J:J),"")</f>
        <v/>
      </c>
      <c r="K43" s="130">
        <f>IF(SUMIF('Grundlage Swiss DRG ohne Anlage'!D:D,C43,'Grundlage Swiss DRG ohne Anlage'!J:J)&gt;0,SUMIF('Grundlage Swiss DRG ohne Anlage'!D:D,C43,'Grundlage Swiss DRG ohne Anlage'!J:J),"")</f>
        <v>9353.8718802302992</v>
      </c>
      <c r="L43" s="130" t="str">
        <f>IF(SUMIF('Grundlage Swiss DRG KVG'!D:D,C43,'Grundlage Swiss DRG KVG'!K:K)&gt;0,SUMIF('Grundlage Swiss DRG KVG'!D:D,C43,'Grundlage Swiss DRG KVG'!K:K),"")</f>
        <v/>
      </c>
      <c r="M43" s="130" t="str">
        <f>IF(SUMIF('Grundlage Swiss DRG KVG'!D:D,C43,'Grundlage Swiss DRG KVG'!L:L)&gt;0,SUMIF('Grundlage Swiss DRG KVG'!D:D,C43,'Grundlage Swiss DRG KVG'!L:L),"")</f>
        <v/>
      </c>
      <c r="N43" s="192" t="str">
        <f t="shared" si="0"/>
        <v/>
      </c>
      <c r="O43" s="61" t="str">
        <f t="shared" si="1"/>
        <v>-</v>
      </c>
      <c r="P43" s="61" t="str">
        <f t="shared" si="2"/>
        <v>-</v>
      </c>
      <c r="Q43" s="189"/>
      <c r="R43" s="189"/>
      <c r="S43" s="189"/>
      <c r="U43" s="193">
        <f t="shared" si="3"/>
        <v>10422.196797140001</v>
      </c>
      <c r="V43" s="193">
        <f t="shared" si="4"/>
        <v>10772.439134570061</v>
      </c>
      <c r="W43" s="193">
        <f t="shared" si="5"/>
        <v>10564.90771636385</v>
      </c>
    </row>
    <row r="44" spans="1:23" ht="10" x14ac:dyDescent="0.2">
      <c r="A44" s="190">
        <v>33</v>
      </c>
      <c r="B44" s="194" t="s">
        <v>332</v>
      </c>
      <c r="C44" s="194" t="s">
        <v>332</v>
      </c>
      <c r="D44" s="194" t="s">
        <v>34</v>
      </c>
      <c r="E44" s="194" t="s">
        <v>35</v>
      </c>
      <c r="F44" s="112">
        <f>IF(SUMIF('Grundlage Swiss DRG ohne Anlage'!D:D,C44,'Grundlage Swiss DRG ohne Anlage'!I:I)&gt;0,SUMIF('Grundlage Swiss DRG ohne Anlage'!D:D,C44,'Grundlage Swiss DRG ohne Anlage'!I:I),"")</f>
        <v>2894008.3286227998</v>
      </c>
      <c r="G44" s="112">
        <f>IF(SUMIF('Grundlage Swiss DRG KVG'!D:D,C44,'Grundlage Swiss DRG KVG'!G:G)&gt;0,SUMIF('Grundlage Swiss DRG KVG'!D:D,C44,'Grundlage Swiss DRG KVG'!G:G),)</f>
        <v>3240655.3286227998</v>
      </c>
      <c r="H44" s="112">
        <f>IF(SUMIF('Grundlage Swiss DRG KVG'!D:D,C44,'Grundlage Swiss DRG KVG'!H:H)&gt;0,SUMIF('Grundlage Swiss DRG KVG'!D:D,C44,'Grundlage Swiss DRG KVG'!H:H),)</f>
        <v>3217509.3286227998</v>
      </c>
      <c r="I44" s="112">
        <f>IF(SUMIF('Grundlage Swiss DRG KVG'!D:D,C44,'Grundlage Swiss DRG KVG'!I:I)&gt;0,SUMIF('Grundlage Swiss DRG KVG'!D:D,C44,'Grundlage Swiss DRG KVG'!I:I),"")</f>
        <v>308.71699999999998</v>
      </c>
      <c r="J44" s="112">
        <f>IF(SUMIF('Grundlage Swiss DRG KVG'!D:D,C44,'Grundlage Swiss DRG KVG'!J:J)&gt;0,SUMIF('Grundlage Swiss DRG KVG'!D:D,C44,'Grundlage Swiss DRG KVG'!J:J),"")</f>
        <v>464</v>
      </c>
      <c r="K44" s="130">
        <f>IF(SUMIF('Grundlage Swiss DRG ohne Anlage'!D:D,C44,'Grundlage Swiss DRG ohne Anlage'!J:J)&gt;0,SUMIF('Grundlage Swiss DRG ohne Anlage'!D:D,C44,'Grundlage Swiss DRG ohne Anlage'!J:J),"")</f>
        <v>9374.3082778816006</v>
      </c>
      <c r="L44" s="130">
        <f>IF(SUMIF('Grundlage Swiss DRG KVG'!D:D,C44,'Grundlage Swiss DRG KVG'!K:K)&gt;0,SUMIF('Grundlage Swiss DRG KVG'!D:D,C44,'Grundlage Swiss DRG KVG'!K:K),"")</f>
        <v>10497.171612262</v>
      </c>
      <c r="M44" s="130">
        <f>IF(SUMIF('Grundlage Swiss DRG KVG'!D:D,C44,'Grundlage Swiss DRG KVG'!L:L)&gt;0,SUMIF('Grundlage Swiss DRG KVG'!D:D,C44,'Grundlage Swiss DRG KVG'!L:L),"")</f>
        <v>10422.196797140001</v>
      </c>
      <c r="N44" s="192">
        <f t="shared" si="0"/>
        <v>308.71699999999998</v>
      </c>
      <c r="O44" s="61">
        <f t="shared" si="1"/>
        <v>308.71699999999998</v>
      </c>
      <c r="P44" s="61">
        <f t="shared" si="2"/>
        <v>308.71699999999998</v>
      </c>
      <c r="Q44" s="189"/>
      <c r="R44" s="189"/>
      <c r="S44" s="189"/>
      <c r="U44" s="193">
        <f t="shared" si="3"/>
        <v>10422.196797140001</v>
      </c>
      <c r="V44" s="193">
        <f t="shared" si="4"/>
        <v>10772.439134570061</v>
      </c>
      <c r="W44" s="193">
        <f t="shared" si="5"/>
        <v>10564.90771636385</v>
      </c>
    </row>
    <row r="45" spans="1:23" ht="10" x14ac:dyDescent="0.2">
      <c r="A45" s="190">
        <v>34</v>
      </c>
      <c r="B45" s="194" t="s">
        <v>77</v>
      </c>
      <c r="C45" s="194" t="s">
        <v>77</v>
      </c>
      <c r="D45" s="194" t="s">
        <v>70</v>
      </c>
      <c r="E45" s="194" t="s">
        <v>45</v>
      </c>
      <c r="F45" s="112">
        <f>IF(SUMIF('Grundlage Swiss DRG ohne Anlage'!D:D,C45,'Grundlage Swiss DRG ohne Anlage'!I:I)&gt;0,SUMIF('Grundlage Swiss DRG ohne Anlage'!D:D,C45,'Grundlage Swiss DRG ohne Anlage'!I:I),"")</f>
        <v>221743746.97613999</v>
      </c>
      <c r="G45" s="112">
        <f>IF(SUMIF('Grundlage Swiss DRG KVG'!D:D,C45,'Grundlage Swiss DRG KVG'!G:G)&gt;0,SUMIF('Grundlage Swiss DRG KVG'!D:D,C45,'Grundlage Swiss DRG KVG'!G:G),)</f>
        <v>45645422.707497999</v>
      </c>
      <c r="H45" s="112">
        <f>IF(SUMIF('Grundlage Swiss DRG KVG'!D:D,C45,'Grundlage Swiss DRG KVG'!H:H)&gt;0,SUMIF('Grundlage Swiss DRG KVG'!D:D,C45,'Grundlage Swiss DRG KVG'!H:H),)</f>
        <v>42313618.939599</v>
      </c>
      <c r="I45" s="112">
        <f>IF(SUMIF('Grundlage Swiss DRG KVG'!D:D,C45,'Grundlage Swiss DRG KVG'!I:I)&gt;0,SUMIF('Grundlage Swiss DRG KVG'!D:D,C45,'Grundlage Swiss DRG KVG'!I:I),"")</f>
        <v>4362.7439999999997</v>
      </c>
      <c r="J45" s="112">
        <f>IF(SUMIF('Grundlage Swiss DRG KVG'!D:D,C45,'Grundlage Swiss DRG KVG'!J:J)&gt;0,SUMIF('Grundlage Swiss DRG KVG'!D:D,C45,'Grundlage Swiss DRG KVG'!J:J),"")</f>
        <v>4731</v>
      </c>
      <c r="K45" s="130">
        <f>IF(SUMIF('Grundlage Swiss DRG ohne Anlage'!D:D,C45,'Grundlage Swiss DRG ohne Anlage'!J:J)&gt;0,SUMIF('Grundlage Swiss DRG ohne Anlage'!D:D,C45,'Grundlage Swiss DRG ohne Anlage'!J:J),"")</f>
        <v>9507.9215751710999</v>
      </c>
      <c r="L45" s="130">
        <f>IF(SUMIF('Grundlage Swiss DRG KVG'!D:D,C45,'Grundlage Swiss DRG KVG'!K:K)&gt;0,SUMIF('Grundlage Swiss DRG KVG'!D:D,C45,'Grundlage Swiss DRG KVG'!K:K),"")</f>
        <v>10462.548961731</v>
      </c>
      <c r="M45" s="130">
        <f>IF(SUMIF('Grundlage Swiss DRG KVG'!D:D,C45,'Grundlage Swiss DRG KVG'!L:L)&gt;0,SUMIF('Grundlage Swiss DRG KVG'!D:D,C45,'Grundlage Swiss DRG KVG'!L:L),"")</f>
        <v>9698.8544227209004</v>
      </c>
      <c r="N45" s="192">
        <f t="shared" si="0"/>
        <v>4362.7439999999997</v>
      </c>
      <c r="O45" s="61">
        <f t="shared" si="1"/>
        <v>4362.7439999999997</v>
      </c>
      <c r="P45" s="61">
        <f t="shared" si="2"/>
        <v>4362.7439999999997</v>
      </c>
      <c r="Q45" s="189"/>
      <c r="R45" s="189"/>
      <c r="S45" s="189"/>
      <c r="U45" s="193">
        <f t="shared" si="3"/>
        <v>10422.196797140001</v>
      </c>
      <c r="V45" s="193">
        <f t="shared" si="4"/>
        <v>10772.439134570061</v>
      </c>
      <c r="W45" s="193">
        <f t="shared" si="5"/>
        <v>10564.90771636385</v>
      </c>
    </row>
    <row r="46" spans="1:23" ht="10" x14ac:dyDescent="0.2">
      <c r="A46" s="190">
        <v>35</v>
      </c>
      <c r="B46" s="194" t="s">
        <v>260</v>
      </c>
      <c r="C46" s="194" t="s">
        <v>260</v>
      </c>
      <c r="D46" s="196" t="s">
        <v>127</v>
      </c>
      <c r="E46" s="194" t="s">
        <v>45</v>
      </c>
      <c r="F46" s="112">
        <f>IF(SUMIF('Grundlage Swiss DRG ohne Anlage'!D:D,C46,'Grundlage Swiss DRG ohne Anlage'!I:I)&gt;0,SUMIF('Grundlage Swiss DRG ohne Anlage'!D:D,C46,'Grundlage Swiss DRG ohne Anlage'!I:I),"")</f>
        <v>213486248.17778</v>
      </c>
      <c r="G46" s="112">
        <f>IF(SUMIF('Grundlage Swiss DRG KVG'!D:D,C46,'Grundlage Swiss DRG KVG'!G:G)&gt;0,SUMIF('Grundlage Swiss DRG KVG'!D:D,C46,'Grundlage Swiss DRG KVG'!G:G),)</f>
        <v>0</v>
      </c>
      <c r="H46" s="112">
        <f>IF(SUMIF('Grundlage Swiss DRG KVG'!D:D,C46,'Grundlage Swiss DRG KVG'!H:H)&gt;0,SUMIF('Grundlage Swiss DRG KVG'!D:D,C46,'Grundlage Swiss DRG KVG'!H:H),)</f>
        <v>233101999.55034</v>
      </c>
      <c r="I46" s="112">
        <f>IF(SUMIF('Grundlage Swiss DRG KVG'!D:D,C46,'Grundlage Swiss DRG KVG'!I:I)&gt;0,SUMIF('Grundlage Swiss DRG KVG'!D:D,C46,'Grundlage Swiss DRG KVG'!I:I),"")</f>
        <v>22306</v>
      </c>
      <c r="J46" s="112">
        <f>IF(SUMIF('Grundlage Swiss DRG KVG'!D:D,C46,'Grundlage Swiss DRG KVG'!J:J)&gt;0,SUMIF('Grundlage Swiss DRG KVG'!D:D,C46,'Grundlage Swiss DRG KVG'!J:J),"")</f>
        <v>24698</v>
      </c>
      <c r="K46" s="130">
        <f>IF(SUMIF('Grundlage Swiss DRG ohne Anlage'!D:D,C46,'Grundlage Swiss DRG ohne Anlage'!J:J)&gt;0,SUMIF('Grundlage Swiss DRG ohne Anlage'!D:D,C46,'Grundlage Swiss DRG ohne Anlage'!J:J),"")</f>
        <v>9570.7992548097009</v>
      </c>
      <c r="L46" s="130" t="str">
        <f>IF(SUMIF('Grundlage Swiss DRG KVG'!D:D,C46,'Grundlage Swiss DRG KVG'!K:K)&gt;0,SUMIF('Grundlage Swiss DRG KVG'!D:D,C46,'Grundlage Swiss DRG KVG'!K:K),"")</f>
        <v/>
      </c>
      <c r="M46" s="130">
        <f>IF(SUMIF('Grundlage Swiss DRG KVG'!D:D,C46,'Grundlage Swiss DRG KVG'!L:L)&gt;0,SUMIF('Grundlage Swiss DRG KVG'!D:D,C46,'Grundlage Swiss DRG KVG'!L:L),"")</f>
        <v>10450.192753085999</v>
      </c>
      <c r="N46" s="192">
        <f t="shared" si="0"/>
        <v>22306</v>
      </c>
      <c r="O46" s="61" t="str">
        <f t="shared" si="1"/>
        <v>-</v>
      </c>
      <c r="P46" s="61">
        <f t="shared" si="2"/>
        <v>22306</v>
      </c>
      <c r="Q46" s="189"/>
      <c r="R46" s="189"/>
      <c r="S46" s="189"/>
      <c r="U46" s="193">
        <f t="shared" si="3"/>
        <v>10422.196797140001</v>
      </c>
      <c r="V46" s="193">
        <f t="shared" si="4"/>
        <v>10772.439134570061</v>
      </c>
      <c r="W46" s="193">
        <f t="shared" si="5"/>
        <v>10564.90771636385</v>
      </c>
    </row>
    <row r="47" spans="1:23" ht="10" x14ac:dyDescent="0.2">
      <c r="A47" s="190">
        <v>36</v>
      </c>
      <c r="B47" s="194" t="s">
        <v>240</v>
      </c>
      <c r="C47" s="194" t="s">
        <v>240</v>
      </c>
      <c r="D47" s="194" t="s">
        <v>55</v>
      </c>
      <c r="E47" s="194" t="s">
        <v>45</v>
      </c>
      <c r="F47" s="112">
        <f>IF(SUMIF('Grundlage Swiss DRG ohne Anlage'!D:D,C47,'Grundlage Swiss DRG ohne Anlage'!I:I)&gt;0,SUMIF('Grundlage Swiss DRG ohne Anlage'!D:D,C47,'Grundlage Swiss DRG ohne Anlage'!I:I),"")</f>
        <v>159002730.12191999</v>
      </c>
      <c r="G47" s="112">
        <f>IF(SUMIF('Grundlage Swiss DRG KVG'!D:D,C47,'Grundlage Swiss DRG KVG'!G:G)&gt;0,SUMIF('Grundlage Swiss DRG KVG'!D:D,C47,'Grundlage Swiss DRG KVG'!G:G),)</f>
        <v>172275707.93788999</v>
      </c>
      <c r="H47" s="112">
        <f>IF(SUMIF('Grundlage Swiss DRG KVG'!D:D,C47,'Grundlage Swiss DRG KVG'!H:H)&gt;0,SUMIF('Grundlage Swiss DRG KVG'!D:D,C47,'Grundlage Swiss DRG KVG'!H:H),)</f>
        <v>170070923.76431999</v>
      </c>
      <c r="I47" s="112">
        <f>IF(SUMIF('Grundlage Swiss DRG KVG'!D:D,C47,'Grundlage Swiss DRG KVG'!I:I)&gt;0,SUMIF('Grundlage Swiss DRG KVG'!D:D,C47,'Grundlage Swiss DRG KVG'!I:I),"")</f>
        <v>16253.61</v>
      </c>
      <c r="J47" s="112">
        <f>IF(SUMIF('Grundlage Swiss DRG KVG'!D:D,C47,'Grundlage Swiss DRG KVG'!J:J)&gt;0,SUMIF('Grundlage Swiss DRG KVG'!D:D,C47,'Grundlage Swiss DRG KVG'!J:J),"")</f>
        <v>16981</v>
      </c>
      <c r="K47" s="130">
        <f>IF(SUMIF('Grundlage Swiss DRG ohne Anlage'!D:D,C47,'Grundlage Swiss DRG ohne Anlage'!J:J)&gt;0,SUMIF('Grundlage Swiss DRG ohne Anlage'!D:D,C47,'Grundlage Swiss DRG ohne Anlage'!J:J),"")</f>
        <v>9782.6101476483</v>
      </c>
      <c r="L47" s="130">
        <f>IF(SUMIF('Grundlage Swiss DRG KVG'!D:D,C47,'Grundlage Swiss DRG KVG'!K:K)&gt;0,SUMIF('Grundlage Swiss DRG KVG'!D:D,C47,'Grundlage Swiss DRG KVG'!K:K),"")</f>
        <v>10599.227367821</v>
      </c>
      <c r="M47" s="130">
        <f>IF(SUMIF('Grundlage Swiss DRG KVG'!D:D,C47,'Grundlage Swiss DRG KVG'!L:L)&gt;0,SUMIF('Grundlage Swiss DRG KVG'!D:D,C47,'Grundlage Swiss DRG KVG'!L:L),"")</f>
        <v>10463.578476678</v>
      </c>
      <c r="N47" s="192">
        <f t="shared" si="0"/>
        <v>16253.61</v>
      </c>
      <c r="O47" s="61">
        <f t="shared" si="1"/>
        <v>16253.61</v>
      </c>
      <c r="P47" s="61">
        <f t="shared" si="2"/>
        <v>16253.61</v>
      </c>
      <c r="Q47" s="189"/>
      <c r="R47" s="189"/>
      <c r="S47" s="189"/>
      <c r="U47" s="193">
        <f t="shared" si="3"/>
        <v>10422.196797140001</v>
      </c>
      <c r="V47" s="193">
        <f t="shared" si="4"/>
        <v>10772.439134570061</v>
      </c>
      <c r="W47" s="193">
        <f t="shared" si="5"/>
        <v>10564.90771636385</v>
      </c>
    </row>
    <row r="48" spans="1:23" ht="10" x14ac:dyDescent="0.2">
      <c r="A48" s="190">
        <v>37</v>
      </c>
      <c r="B48" s="194" t="s">
        <v>329</v>
      </c>
      <c r="C48" s="194" t="s">
        <v>329</v>
      </c>
      <c r="D48" s="194" t="s">
        <v>55</v>
      </c>
      <c r="E48" s="194" t="s">
        <v>17</v>
      </c>
      <c r="F48" s="112">
        <f>IF(SUMIF('Grundlage Swiss DRG ohne Anlage'!D:D,C48,'Grundlage Swiss DRG ohne Anlage'!I:I)&gt;0,SUMIF('Grundlage Swiss DRG ohne Anlage'!D:D,C48,'Grundlage Swiss DRG ohne Anlage'!I:I),"")</f>
        <v>41596183.220751002</v>
      </c>
      <c r="G48" s="112">
        <f>IF(SUMIF('Grundlage Swiss DRG KVG'!D:D,C48,'Grundlage Swiss DRG KVG'!G:G)&gt;0,SUMIF('Grundlage Swiss DRG KVG'!D:D,C48,'Grundlage Swiss DRG KVG'!G:G),)</f>
        <v>45901936.220751002</v>
      </c>
      <c r="H48" s="112">
        <f>IF(SUMIF('Grundlage Swiss DRG KVG'!D:D,C48,'Grundlage Swiss DRG KVG'!H:H)&gt;0,SUMIF('Grundlage Swiss DRG KVG'!D:D,C48,'Grundlage Swiss DRG KVG'!H:H),)</f>
        <v>45430950.316211</v>
      </c>
      <c r="I48" s="112">
        <f>IF(SUMIF('Grundlage Swiss DRG KVG'!D:D,C48,'Grundlage Swiss DRG KVG'!I:I)&gt;0,SUMIF('Grundlage Swiss DRG KVG'!D:D,C48,'Grundlage Swiss DRG KVG'!I:I),"")</f>
        <v>4324</v>
      </c>
      <c r="J48" s="112">
        <f>IF(SUMIF('Grundlage Swiss DRG KVG'!D:D,C48,'Grundlage Swiss DRG KVG'!J:J)&gt;0,SUMIF('Grundlage Swiss DRG KVG'!D:D,C48,'Grundlage Swiss DRG KVG'!J:J),"")</f>
        <v>5231</v>
      </c>
      <c r="K48" s="130">
        <f>IF(SUMIF('Grundlage Swiss DRG ohne Anlage'!D:D,C48,'Grundlage Swiss DRG ohne Anlage'!J:J)&gt;0,SUMIF('Grundlage Swiss DRG ohne Anlage'!D:D,C48,'Grundlage Swiss DRG ohne Anlage'!J:J),"")</f>
        <v>9619.8388577129008</v>
      </c>
      <c r="L48" s="130">
        <f>IF(SUMIF('Grundlage Swiss DRG KVG'!D:D,C48,'Grundlage Swiss DRG KVG'!K:K)&gt;0,SUMIF('Grundlage Swiss DRG KVG'!D:D,C48,'Grundlage Swiss DRG KVG'!K:K),"")</f>
        <v>10615.618922468</v>
      </c>
      <c r="M48" s="130">
        <f>IF(SUMIF('Grundlage Swiss DRG KVG'!D:D,C48,'Grundlage Swiss DRG KVG'!L:L)&gt;0,SUMIF('Grundlage Swiss DRG KVG'!D:D,C48,'Grundlage Swiss DRG KVG'!L:L),"")</f>
        <v>10506.695262769001</v>
      </c>
      <c r="N48" s="192">
        <f t="shared" si="0"/>
        <v>4324</v>
      </c>
      <c r="O48" s="61">
        <f t="shared" si="1"/>
        <v>4324</v>
      </c>
      <c r="P48" s="61">
        <f t="shared" si="2"/>
        <v>4324</v>
      </c>
      <c r="Q48" s="189"/>
      <c r="R48" s="189"/>
      <c r="S48" s="189"/>
      <c r="U48" s="193">
        <f t="shared" si="3"/>
        <v>10422.196797140001</v>
      </c>
      <c r="V48" s="193">
        <f t="shared" si="4"/>
        <v>10772.439134570061</v>
      </c>
      <c r="W48" s="193">
        <f t="shared" si="5"/>
        <v>10564.90771636385</v>
      </c>
    </row>
    <row r="49" spans="1:23" ht="10" x14ac:dyDescent="0.2">
      <c r="A49" s="190">
        <v>38</v>
      </c>
      <c r="B49" s="194" t="s">
        <v>279</v>
      </c>
      <c r="C49" s="194" t="s">
        <v>279</v>
      </c>
      <c r="D49" s="194" t="s">
        <v>70</v>
      </c>
      <c r="E49" s="194" t="s">
        <v>45</v>
      </c>
      <c r="F49" s="112">
        <f>IF(SUMIF('Grundlage Swiss DRG ohne Anlage'!D:D,C49,'Grundlage Swiss DRG ohne Anlage'!I:I)&gt;0,SUMIF('Grundlage Swiss DRG ohne Anlage'!D:D,C49,'Grundlage Swiss DRG ohne Anlage'!I:I),"")</f>
        <v>73529735.313073993</v>
      </c>
      <c r="G49" s="112">
        <f>IF(SUMIF('Grundlage Swiss DRG KVG'!D:D,C49,'Grundlage Swiss DRG KVG'!G:G)&gt;0,SUMIF('Grundlage Swiss DRG KVG'!D:D,C49,'Grundlage Swiss DRG KVG'!G:G),)</f>
        <v>0</v>
      </c>
      <c r="H49" s="112">
        <f>IF(SUMIF('Grundlage Swiss DRG KVG'!D:D,C49,'Grundlage Swiss DRG KVG'!H:H)&gt;0,SUMIF('Grundlage Swiss DRG KVG'!D:D,C49,'Grundlage Swiss DRG KVG'!H:H),)</f>
        <v>62324054.249113999</v>
      </c>
      <c r="I49" s="112">
        <f>IF(SUMIF('Grundlage Swiss DRG KVG'!D:D,C49,'Grundlage Swiss DRG KVG'!I:I)&gt;0,SUMIF('Grundlage Swiss DRG KVG'!D:D,C49,'Grundlage Swiss DRG KVG'!I:I),"")</f>
        <v>5729.23</v>
      </c>
      <c r="J49" s="112">
        <f>IF(SUMIF('Grundlage Swiss DRG KVG'!D:D,C49,'Grundlage Swiss DRG KVG'!J:J)&gt;0,SUMIF('Grundlage Swiss DRG KVG'!D:D,C49,'Grundlage Swiss DRG KVG'!J:J),"")</f>
        <v>2834</v>
      </c>
      <c r="K49" s="130">
        <f>IF(SUMIF('Grundlage Swiss DRG ohne Anlage'!D:D,C49,'Grundlage Swiss DRG ohne Anlage'!J:J)&gt;0,SUMIF('Grundlage Swiss DRG ohne Anlage'!D:D,C49,'Grundlage Swiss DRG ohne Anlage'!J:J),"")</f>
        <v>9626.3495741735005</v>
      </c>
      <c r="L49" s="130" t="str">
        <f>IF(SUMIF('Grundlage Swiss DRG KVG'!D:D,C49,'Grundlage Swiss DRG KVG'!K:K)&gt;0,SUMIF('Grundlage Swiss DRG KVG'!D:D,C49,'Grundlage Swiss DRG KVG'!K:K),"")</f>
        <v/>
      </c>
      <c r="M49" s="130">
        <f>IF(SUMIF('Grundlage Swiss DRG KVG'!D:D,C49,'Grundlage Swiss DRG KVG'!L:L)&gt;0,SUMIF('Grundlage Swiss DRG KVG'!D:D,C49,'Grundlage Swiss DRG KVG'!L:L),"")</f>
        <v>10878.260123806</v>
      </c>
      <c r="N49" s="192">
        <f t="shared" si="0"/>
        <v>5729.23</v>
      </c>
      <c r="O49" s="61" t="str">
        <f t="shared" si="1"/>
        <v>-</v>
      </c>
      <c r="P49" s="61">
        <f t="shared" si="2"/>
        <v>5729.23</v>
      </c>
      <c r="Q49" s="189"/>
      <c r="R49" s="189"/>
      <c r="S49" s="189"/>
      <c r="U49" s="193">
        <f t="shared" si="3"/>
        <v>10422.196797140001</v>
      </c>
      <c r="V49" s="193">
        <f t="shared" si="4"/>
        <v>10772.439134570061</v>
      </c>
      <c r="W49" s="193">
        <f t="shared" si="5"/>
        <v>10564.90771636385</v>
      </c>
    </row>
    <row r="50" spans="1:23" ht="10" x14ac:dyDescent="0.2">
      <c r="A50" s="190">
        <v>39</v>
      </c>
      <c r="B50" s="194" t="s">
        <v>243</v>
      </c>
      <c r="C50" s="194" t="s">
        <v>243</v>
      </c>
      <c r="D50" s="194" t="s">
        <v>244</v>
      </c>
      <c r="E50" s="194" t="s">
        <v>45</v>
      </c>
      <c r="F50" s="112">
        <f>IF(SUMIF('Grundlage Swiss DRG ohne Anlage'!D:D,C50,'Grundlage Swiss DRG ohne Anlage'!I:I)&gt;0,SUMIF('Grundlage Swiss DRG ohne Anlage'!D:D,C50,'Grundlage Swiss DRG ohne Anlage'!I:I),"")</f>
        <v>228991971.53110999</v>
      </c>
      <c r="G50" s="112">
        <f>IF(SUMIF('Grundlage Swiss DRG KVG'!D:D,C50,'Grundlage Swiss DRG KVG'!G:G)&gt;0,SUMIF('Grundlage Swiss DRG KVG'!D:D,C50,'Grundlage Swiss DRG KVG'!G:G),)</f>
        <v>245906011.53110999</v>
      </c>
      <c r="H50" s="112">
        <f>IF(SUMIF('Grundlage Swiss DRG KVG'!D:D,C50,'Grundlage Swiss DRG KVG'!H:H)&gt;0,SUMIF('Grundlage Swiss DRG KVG'!D:D,C50,'Grundlage Swiss DRG KVG'!H:H),)</f>
        <v>245656011.53110999</v>
      </c>
      <c r="I50" s="112">
        <f>IF(SUMIF('Grundlage Swiss DRG KVG'!D:D,C50,'Grundlage Swiss DRG KVG'!I:I)&gt;0,SUMIF('Grundlage Swiss DRG KVG'!D:D,C50,'Grundlage Swiss DRG KVG'!I:I),"")</f>
        <v>23025</v>
      </c>
      <c r="J50" s="112">
        <f>IF(SUMIF('Grundlage Swiss DRG KVG'!D:D,C50,'Grundlage Swiss DRG KVG'!J:J)&gt;0,SUMIF('Grundlage Swiss DRG KVG'!D:D,C50,'Grundlage Swiss DRG KVG'!J:J),"")</f>
        <v>23572</v>
      </c>
      <c r="K50" s="130">
        <f>IF(SUMIF('Grundlage Swiss DRG ohne Anlage'!D:D,C50,'Grundlage Swiss DRG ohne Anlage'!J:J)&gt;0,SUMIF('Grundlage Swiss DRG ohne Anlage'!D:D,C50,'Grundlage Swiss DRG ohne Anlage'!J:J),"")</f>
        <v>9945.3624986365994</v>
      </c>
      <c r="L50" s="130">
        <f>IF(SUMIF('Grundlage Swiss DRG KVG'!D:D,C50,'Grundlage Swiss DRG KVG'!K:K)&gt;0,SUMIF('Grundlage Swiss DRG KVG'!D:D,C50,'Grundlage Swiss DRG KVG'!K:K),"")</f>
        <v>10679.957069755001</v>
      </c>
      <c r="M50" s="130">
        <f>IF(SUMIF('Grundlage Swiss DRG KVG'!D:D,C50,'Grundlage Swiss DRG KVG'!L:L)&gt;0,SUMIF('Grundlage Swiss DRG KVG'!D:D,C50,'Grundlage Swiss DRG KVG'!L:L),"")</f>
        <v>10669.099306454</v>
      </c>
      <c r="N50" s="192">
        <f t="shared" si="0"/>
        <v>23025</v>
      </c>
      <c r="O50" s="61">
        <f t="shared" si="1"/>
        <v>23025</v>
      </c>
      <c r="P50" s="61">
        <f t="shared" si="2"/>
        <v>23025</v>
      </c>
      <c r="Q50" s="189"/>
      <c r="R50" s="189"/>
      <c r="S50" s="189"/>
      <c r="U50" s="193">
        <f t="shared" si="3"/>
        <v>10422.196797140001</v>
      </c>
      <c r="V50" s="193">
        <f t="shared" si="4"/>
        <v>10772.439134570061</v>
      </c>
      <c r="W50" s="193">
        <f t="shared" si="5"/>
        <v>10564.90771636385</v>
      </c>
    </row>
    <row r="51" spans="1:23" ht="10" x14ac:dyDescent="0.2">
      <c r="A51" s="190">
        <v>40</v>
      </c>
      <c r="B51" s="194" t="s">
        <v>291</v>
      </c>
      <c r="C51" s="194" t="s">
        <v>291</v>
      </c>
      <c r="D51" s="194" t="s">
        <v>16</v>
      </c>
      <c r="E51" s="194" t="s">
        <v>22</v>
      </c>
      <c r="F51" s="112">
        <f>IF(SUMIF('Grundlage Swiss DRG ohne Anlage'!D:D,C51,'Grundlage Swiss DRG ohne Anlage'!I:I)&gt;0,SUMIF('Grundlage Swiss DRG ohne Anlage'!D:D,C51,'Grundlage Swiss DRG ohne Anlage'!I:I),"")</f>
        <v>428228253.49379998</v>
      </c>
      <c r="G51" s="112">
        <f>IF(SUMIF('Grundlage Swiss DRG KVG'!D:D,C51,'Grundlage Swiss DRG KVG'!G:G)&gt;0,SUMIF('Grundlage Swiss DRG KVG'!D:D,C51,'Grundlage Swiss DRG KVG'!G:G),)</f>
        <v>472057779.53465998</v>
      </c>
      <c r="H51" s="112">
        <f>IF(SUMIF('Grundlage Swiss DRG KVG'!D:D,C51,'Grundlage Swiss DRG KVG'!H:H)&gt;0,SUMIF('Grundlage Swiss DRG KVG'!D:D,C51,'Grundlage Swiss DRG KVG'!H:H),)</f>
        <v>452189985.72153997</v>
      </c>
      <c r="I51" s="112">
        <f>IF(SUMIF('Grundlage Swiss DRG KVG'!D:D,C51,'Grundlage Swiss DRG KVG'!I:I)&gt;0,SUMIF('Grundlage Swiss DRG KVG'!D:D,C51,'Grundlage Swiss DRG KVG'!I:I),"")</f>
        <v>42373.058999998997</v>
      </c>
      <c r="J51" s="112">
        <f>IF(SUMIF('Grundlage Swiss DRG KVG'!D:D,C51,'Grundlage Swiss DRG KVG'!J:J)&gt;0,SUMIF('Grundlage Swiss DRG KVG'!D:D,C51,'Grundlage Swiss DRG KVG'!J:J),"")</f>
        <v>31302</v>
      </c>
      <c r="K51" s="130">
        <f>IF(SUMIF('Grundlage Swiss DRG ohne Anlage'!D:D,C51,'Grundlage Swiss DRG ohne Anlage'!J:J)&gt;0,SUMIF('Grundlage Swiss DRG ohne Anlage'!D:D,C51,'Grundlage Swiss DRG ohne Anlage'!J:J),"")</f>
        <v>10106.144413454</v>
      </c>
      <c r="L51" s="130">
        <f>IF(SUMIF('Grundlage Swiss DRG KVG'!D:D,C51,'Grundlage Swiss DRG KVG'!K:K)&gt;0,SUMIF('Grundlage Swiss DRG KVG'!D:D,C51,'Grundlage Swiss DRG KVG'!K:K),"")</f>
        <v>11140.516891515001</v>
      </c>
      <c r="M51" s="130">
        <f>IF(SUMIF('Grundlage Swiss DRG KVG'!D:D,C51,'Grundlage Swiss DRG KVG'!L:L)&gt;0,SUMIF('Grundlage Swiss DRG KVG'!D:D,C51,'Grundlage Swiss DRG KVG'!L:L),"")</f>
        <v>10671.638923250001</v>
      </c>
      <c r="N51" s="192">
        <f t="shared" si="0"/>
        <v>42373.058999998997</v>
      </c>
      <c r="O51" s="61">
        <f t="shared" si="1"/>
        <v>42373.058999998997</v>
      </c>
      <c r="P51" s="61">
        <f t="shared" si="2"/>
        <v>42373.058999998997</v>
      </c>
      <c r="Q51" s="189"/>
      <c r="R51" s="189"/>
      <c r="S51" s="189"/>
      <c r="U51" s="193">
        <f t="shared" si="3"/>
        <v>10422.196797140001</v>
      </c>
      <c r="V51" s="193">
        <f t="shared" si="4"/>
        <v>10772.439134570061</v>
      </c>
      <c r="W51" s="193">
        <f t="shared" si="5"/>
        <v>10564.90771636385</v>
      </c>
    </row>
    <row r="52" spans="1:23" ht="10" x14ac:dyDescent="0.2">
      <c r="A52" s="190">
        <v>41</v>
      </c>
      <c r="B52" s="194" t="s">
        <v>58</v>
      </c>
      <c r="C52" s="194" t="s">
        <v>58</v>
      </c>
      <c r="D52" s="194" t="s">
        <v>21</v>
      </c>
      <c r="E52" s="194" t="s">
        <v>27</v>
      </c>
      <c r="F52" s="112">
        <f>IF(SUMIF('Grundlage Swiss DRG ohne Anlage'!D:D,C52,'Grundlage Swiss DRG ohne Anlage'!I:I)&gt;0,SUMIF('Grundlage Swiss DRG ohne Anlage'!D:D,C52,'Grundlage Swiss DRG ohne Anlage'!I:I),"")</f>
        <v>53473384.717370003</v>
      </c>
      <c r="G52" s="112">
        <f>IF(SUMIF('Grundlage Swiss DRG KVG'!D:D,C52,'Grundlage Swiss DRG KVG'!G:G)&gt;0,SUMIF('Grundlage Swiss DRG KVG'!D:D,C52,'Grundlage Swiss DRG KVG'!G:G),)</f>
        <v>59286578.717370003</v>
      </c>
      <c r="H52" s="112">
        <f>IF(SUMIF('Grundlage Swiss DRG KVG'!D:D,C52,'Grundlage Swiss DRG KVG'!H:H)&gt;0,SUMIF('Grundlage Swiss DRG KVG'!D:D,C52,'Grundlage Swiss DRG KVG'!H:H),)</f>
        <v>59135843.717370003</v>
      </c>
      <c r="I52" s="112">
        <f>IF(SUMIF('Grundlage Swiss DRG KVG'!D:D,C52,'Grundlage Swiss DRG KVG'!I:I)&gt;0,SUMIF('Grundlage Swiss DRG KVG'!D:D,C52,'Grundlage Swiss DRG KVG'!I:I),"")</f>
        <v>5528.4970000000003</v>
      </c>
      <c r="J52" s="112">
        <f>IF(SUMIF('Grundlage Swiss DRG KVG'!D:D,C52,'Grundlage Swiss DRG KVG'!J:J)&gt;0,SUMIF('Grundlage Swiss DRG KVG'!D:D,C52,'Grundlage Swiss DRG KVG'!J:J),"")</f>
        <v>6751</v>
      </c>
      <c r="K52" s="130">
        <f>IF(SUMIF('Grundlage Swiss DRG ohne Anlage'!D:D,C52,'Grundlage Swiss DRG ohne Anlage'!J:J)&gt;0,SUMIF('Grundlage Swiss DRG ohne Anlage'!D:D,C52,'Grundlage Swiss DRG ohne Anlage'!J:J),"")</f>
        <v>9672.3186640726999</v>
      </c>
      <c r="L52" s="130">
        <f>IF(SUMIF('Grundlage Swiss DRG KVG'!D:D,C52,'Grundlage Swiss DRG KVG'!K:K)&gt;0,SUMIF('Grundlage Swiss DRG KVG'!D:D,C52,'Grundlage Swiss DRG KVG'!K:K),"")</f>
        <v>10723.814938738</v>
      </c>
      <c r="M52" s="130">
        <f>IF(SUMIF('Grundlage Swiss DRG KVG'!D:D,C52,'Grundlage Swiss DRG KVG'!L:L)&gt;0,SUMIF('Grundlage Swiss DRG KVG'!D:D,C52,'Grundlage Swiss DRG KVG'!L:L),"")</f>
        <v>10696.549842999</v>
      </c>
      <c r="N52" s="192">
        <f t="shared" si="0"/>
        <v>5528.4970000000003</v>
      </c>
      <c r="O52" s="61">
        <f t="shared" si="1"/>
        <v>5528.4970000000003</v>
      </c>
      <c r="P52" s="61">
        <f t="shared" si="2"/>
        <v>5528.4970000000003</v>
      </c>
      <c r="Q52" s="189"/>
      <c r="R52" s="189"/>
      <c r="S52" s="189"/>
      <c r="U52" s="193">
        <f t="shared" si="3"/>
        <v>10422.196797140001</v>
      </c>
      <c r="V52" s="193">
        <f t="shared" si="4"/>
        <v>10772.439134570061</v>
      </c>
      <c r="W52" s="193">
        <f t="shared" si="5"/>
        <v>10564.90771636385</v>
      </c>
    </row>
    <row r="53" spans="1:23" ht="10" x14ac:dyDescent="0.2">
      <c r="A53" s="190">
        <v>42</v>
      </c>
      <c r="B53" s="194" t="s">
        <v>117</v>
      </c>
      <c r="C53" s="194" t="s">
        <v>117</v>
      </c>
      <c r="D53" s="194" t="s">
        <v>66</v>
      </c>
      <c r="E53" s="194" t="s">
        <v>45</v>
      </c>
      <c r="F53" s="112">
        <f>IF(SUMIF('Grundlage Swiss DRG ohne Anlage'!D:D,C53,'Grundlage Swiss DRG ohne Anlage'!I:I)&gt;0,SUMIF('Grundlage Swiss DRG ohne Anlage'!D:D,C53,'Grundlage Swiss DRG ohne Anlage'!I:I),"")</f>
        <v>283093267.80921</v>
      </c>
      <c r="G53" s="112">
        <f>IF(SUMIF('Grundlage Swiss DRG KVG'!D:D,C53,'Grundlage Swiss DRG KVG'!G:G)&gt;0,SUMIF('Grundlage Swiss DRG KVG'!D:D,C53,'Grundlage Swiss DRG KVG'!G:G),)</f>
        <v>0</v>
      </c>
      <c r="H53" s="112">
        <f>IF(SUMIF('Grundlage Swiss DRG KVG'!D:D,C53,'Grundlage Swiss DRG KVG'!H:H)&gt;0,SUMIF('Grundlage Swiss DRG KVG'!D:D,C53,'Grundlage Swiss DRG KVG'!H:H),)</f>
        <v>0</v>
      </c>
      <c r="I53" s="112" t="str">
        <f>IF(SUMIF('Grundlage Swiss DRG KVG'!D:D,C53,'Grundlage Swiss DRG KVG'!I:I)&gt;0,SUMIF('Grundlage Swiss DRG KVG'!D:D,C53,'Grundlage Swiss DRG KVG'!I:I),"")</f>
        <v/>
      </c>
      <c r="J53" s="112" t="str">
        <f>IF(SUMIF('Grundlage Swiss DRG KVG'!D:D,C53,'Grundlage Swiss DRG KVG'!J:J)&gt;0,SUMIF('Grundlage Swiss DRG KVG'!D:D,C53,'Grundlage Swiss DRG KVG'!J:J),"")</f>
        <v/>
      </c>
      <c r="K53" s="130">
        <f>IF(SUMIF('Grundlage Swiss DRG ohne Anlage'!D:D,C53,'Grundlage Swiss DRG ohne Anlage'!J:J)&gt;0,SUMIF('Grundlage Swiss DRG ohne Anlage'!D:D,C53,'Grundlage Swiss DRG ohne Anlage'!J:J),"")</f>
        <v>10127.473538054001</v>
      </c>
      <c r="L53" s="130" t="str">
        <f>IF(SUMIF('Grundlage Swiss DRG KVG'!D:D,C53,'Grundlage Swiss DRG KVG'!K:K)&gt;0,SUMIF('Grundlage Swiss DRG KVG'!D:D,C53,'Grundlage Swiss DRG KVG'!K:K),"")</f>
        <v/>
      </c>
      <c r="M53" s="130" t="str">
        <f>IF(SUMIF('Grundlage Swiss DRG KVG'!D:D,C53,'Grundlage Swiss DRG KVG'!L:L)&gt;0,SUMIF('Grundlage Swiss DRG KVG'!D:D,C53,'Grundlage Swiss DRG KVG'!L:L),"")</f>
        <v/>
      </c>
      <c r="N53" s="192" t="str">
        <f t="shared" si="0"/>
        <v/>
      </c>
      <c r="O53" s="61" t="str">
        <f t="shared" si="1"/>
        <v>-</v>
      </c>
      <c r="P53" s="61" t="str">
        <f t="shared" si="2"/>
        <v>-</v>
      </c>
      <c r="Q53" s="189"/>
      <c r="R53" s="189"/>
      <c r="S53" s="189"/>
      <c r="U53" s="193">
        <f t="shared" si="3"/>
        <v>10422.196797140001</v>
      </c>
      <c r="V53" s="193">
        <f t="shared" si="4"/>
        <v>10772.439134570061</v>
      </c>
      <c r="W53" s="193">
        <f t="shared" si="5"/>
        <v>10564.90771636385</v>
      </c>
    </row>
    <row r="54" spans="1:23" ht="10" x14ac:dyDescent="0.2">
      <c r="A54" s="190">
        <v>43</v>
      </c>
      <c r="B54" s="194" t="s">
        <v>144</v>
      </c>
      <c r="C54" s="194" t="s">
        <v>144</v>
      </c>
      <c r="D54" s="194" t="s">
        <v>145</v>
      </c>
      <c r="E54" s="194" t="s">
        <v>17</v>
      </c>
      <c r="F54" s="112">
        <f>IF(SUMIF('Grundlage Swiss DRG ohne Anlage'!D:D,C54,'Grundlage Swiss DRG ohne Anlage'!I:I)&gt;0,SUMIF('Grundlage Swiss DRG ohne Anlage'!D:D,C54,'Grundlage Swiss DRG ohne Anlage'!I:I),"")</f>
        <v>21279538.926789999</v>
      </c>
      <c r="G54" s="112">
        <f>IF(SUMIF('Grundlage Swiss DRG KVG'!D:D,C54,'Grundlage Swiss DRG KVG'!G:G)&gt;0,SUMIF('Grundlage Swiss DRG KVG'!D:D,C54,'Grundlage Swiss DRG KVG'!G:G),)</f>
        <v>0</v>
      </c>
      <c r="H54" s="112">
        <f>IF(SUMIF('Grundlage Swiss DRG KVG'!D:D,C54,'Grundlage Swiss DRG KVG'!H:H)&gt;0,SUMIF('Grundlage Swiss DRG KVG'!D:D,C54,'Grundlage Swiss DRG KVG'!H:H),)</f>
        <v>0</v>
      </c>
      <c r="I54" s="112" t="str">
        <f>IF(SUMIF('Grundlage Swiss DRG KVG'!D:D,C54,'Grundlage Swiss DRG KVG'!I:I)&gt;0,SUMIF('Grundlage Swiss DRG KVG'!D:D,C54,'Grundlage Swiss DRG KVG'!I:I),"")</f>
        <v/>
      </c>
      <c r="J54" s="112" t="str">
        <f>IF(SUMIF('Grundlage Swiss DRG KVG'!D:D,C54,'Grundlage Swiss DRG KVG'!J:J)&gt;0,SUMIF('Grundlage Swiss DRG KVG'!D:D,C54,'Grundlage Swiss DRG KVG'!J:J),"")</f>
        <v/>
      </c>
      <c r="K54" s="130">
        <f>IF(SUMIF('Grundlage Swiss DRG ohne Anlage'!D:D,C54,'Grundlage Swiss DRG ohne Anlage'!J:J)&gt;0,SUMIF('Grundlage Swiss DRG ohne Anlage'!D:D,C54,'Grundlage Swiss DRG ohne Anlage'!J:J),"")</f>
        <v>9614.3517400004002</v>
      </c>
      <c r="L54" s="130" t="str">
        <f>IF(SUMIF('Grundlage Swiss DRG KVG'!D:D,C54,'Grundlage Swiss DRG KVG'!K:K)&gt;0,SUMIF('Grundlage Swiss DRG KVG'!D:D,C54,'Grundlage Swiss DRG KVG'!K:K),"")</f>
        <v/>
      </c>
      <c r="M54" s="130" t="str">
        <f>IF(SUMIF('Grundlage Swiss DRG KVG'!D:D,C54,'Grundlage Swiss DRG KVG'!L:L)&gt;0,SUMIF('Grundlage Swiss DRG KVG'!D:D,C54,'Grundlage Swiss DRG KVG'!L:L),"")</f>
        <v/>
      </c>
      <c r="N54" s="192" t="str">
        <f t="shared" si="0"/>
        <v/>
      </c>
      <c r="O54" s="61" t="str">
        <f t="shared" si="1"/>
        <v>-</v>
      </c>
      <c r="P54" s="61" t="str">
        <f t="shared" si="2"/>
        <v>-</v>
      </c>
      <c r="Q54" s="189"/>
      <c r="R54" s="189"/>
      <c r="S54" s="189"/>
      <c r="U54" s="193">
        <f t="shared" si="3"/>
        <v>10422.196797140001</v>
      </c>
      <c r="V54" s="193">
        <f t="shared" si="4"/>
        <v>10772.439134570061</v>
      </c>
      <c r="W54" s="193">
        <f t="shared" si="5"/>
        <v>10564.90771636385</v>
      </c>
    </row>
    <row r="55" spans="1:23" ht="10" x14ac:dyDescent="0.2">
      <c r="A55" s="190">
        <v>44</v>
      </c>
      <c r="B55" s="194" t="s">
        <v>102</v>
      </c>
      <c r="C55" s="194" t="s">
        <v>102</v>
      </c>
      <c r="D55" s="194" t="s">
        <v>55</v>
      </c>
      <c r="E55" s="194" t="s">
        <v>22</v>
      </c>
      <c r="F55" s="112">
        <f>IF(SUMIF('Grundlage Swiss DRG ohne Anlage'!D:D,C55,'Grundlage Swiss DRG ohne Anlage'!I:I)&gt;0,SUMIF('Grundlage Swiss DRG ohne Anlage'!D:D,C55,'Grundlage Swiss DRG ohne Anlage'!I:I),"")</f>
        <v>550472051.26856005</v>
      </c>
      <c r="G55" s="112">
        <f>IF(SUMIF('Grundlage Swiss DRG KVG'!D:D,C55,'Grundlage Swiss DRG KVG'!G:G)&gt;0,SUMIF('Grundlage Swiss DRG KVG'!D:D,C55,'Grundlage Swiss DRG KVG'!G:G),)</f>
        <v>68327672.084380001</v>
      </c>
      <c r="H55" s="112">
        <f>IF(SUMIF('Grundlage Swiss DRG KVG'!D:D,C55,'Grundlage Swiss DRG KVG'!H:H)&gt;0,SUMIF('Grundlage Swiss DRG KVG'!D:D,C55,'Grundlage Swiss DRG KVG'!H:H),)</f>
        <v>65411564.084380001</v>
      </c>
      <c r="I55" s="112">
        <f>IF(SUMIF('Grundlage Swiss DRG KVG'!D:D,C55,'Grundlage Swiss DRG KVG'!I:I)&gt;0,SUMIF('Grundlage Swiss DRG KVG'!D:D,C55,'Grundlage Swiss DRG KVG'!I:I),"")</f>
        <v>6936.8130000000001</v>
      </c>
      <c r="J55" s="112">
        <f>IF(SUMIF('Grundlage Swiss DRG KVG'!D:D,C55,'Grundlage Swiss DRG KVG'!J:J)&gt;0,SUMIF('Grundlage Swiss DRG KVG'!D:D,C55,'Grundlage Swiss DRG KVG'!J:J),"")</f>
        <v>7615</v>
      </c>
      <c r="K55" s="130">
        <f>IF(SUMIF('Grundlage Swiss DRG ohne Anlage'!D:D,C55,'Grundlage Swiss DRG ohne Anlage'!J:J)&gt;0,SUMIF('Grundlage Swiss DRG ohne Anlage'!D:D,C55,'Grundlage Swiss DRG ohne Anlage'!J:J),"")</f>
        <v>9993.8129849799006</v>
      </c>
      <c r="L55" s="130">
        <f>IF(SUMIF('Grundlage Swiss DRG KVG'!D:D,C55,'Grundlage Swiss DRG KVG'!K:K)&gt;0,SUMIF('Grundlage Swiss DRG KVG'!D:D,C55,'Grundlage Swiss DRG KVG'!K:K),"")</f>
        <v>9850.0092310950004</v>
      </c>
      <c r="M55" s="130">
        <f>IF(SUMIF('Grundlage Swiss DRG KVG'!D:D,C55,'Grundlage Swiss DRG KVG'!L:L)&gt;0,SUMIF('Grundlage Swiss DRG KVG'!D:D,C55,'Grundlage Swiss DRG KVG'!L:L),"")</f>
        <v>9429.6277100708994</v>
      </c>
      <c r="N55" s="192">
        <f t="shared" si="0"/>
        <v>6936.8130000000001</v>
      </c>
      <c r="O55" s="61">
        <f t="shared" si="1"/>
        <v>6936.8130000000001</v>
      </c>
      <c r="P55" s="61">
        <f t="shared" si="2"/>
        <v>6936.8130000000001</v>
      </c>
      <c r="Q55" s="189"/>
      <c r="R55" s="189"/>
      <c r="S55" s="189"/>
      <c r="U55" s="193">
        <f t="shared" si="3"/>
        <v>10422.196797140001</v>
      </c>
      <c r="V55" s="193">
        <f t="shared" si="4"/>
        <v>10772.439134570061</v>
      </c>
      <c r="W55" s="193">
        <f t="shared" si="5"/>
        <v>10564.90771636385</v>
      </c>
    </row>
    <row r="56" spans="1:23" ht="10" x14ac:dyDescent="0.2">
      <c r="A56" s="190">
        <v>45</v>
      </c>
      <c r="B56" s="194" t="s">
        <v>51</v>
      </c>
      <c r="C56" s="194" t="s">
        <v>51</v>
      </c>
      <c r="D56" s="194" t="s">
        <v>26</v>
      </c>
      <c r="E56" s="194" t="s">
        <v>35</v>
      </c>
      <c r="F56" s="112">
        <f>IF(SUMIF('Grundlage Swiss DRG ohne Anlage'!D:D,C56,'Grundlage Swiss DRG ohne Anlage'!I:I)&gt;0,SUMIF('Grundlage Swiss DRG ohne Anlage'!D:D,C56,'Grundlage Swiss DRG ohne Anlage'!I:I),"")</f>
        <v>59000878.249113999</v>
      </c>
      <c r="G56" s="112">
        <f>IF(SUMIF('Grundlage Swiss DRG KVG'!D:D,C56,'Grundlage Swiss DRG KVG'!G:G)&gt;0,SUMIF('Grundlage Swiss DRG KVG'!D:D,C56,'Grundlage Swiss DRG KVG'!G:G),)</f>
        <v>320382362.80914998</v>
      </c>
      <c r="H56" s="112">
        <f>IF(SUMIF('Grundlage Swiss DRG KVG'!D:D,C56,'Grundlage Swiss DRG KVG'!H:H)&gt;0,SUMIF('Grundlage Swiss DRG KVG'!D:D,C56,'Grundlage Swiss DRG KVG'!H:H),)</f>
        <v>301385981.55014002</v>
      </c>
      <c r="I56" s="112">
        <f>IF(SUMIF('Grundlage Swiss DRG KVG'!D:D,C56,'Grundlage Swiss DRG KVG'!I:I)&gt;0,SUMIF('Grundlage Swiss DRG KVG'!D:D,C56,'Grundlage Swiss DRG KVG'!I:I),"")</f>
        <v>27953</v>
      </c>
      <c r="J56" s="112">
        <f>IF(SUMIF('Grundlage Swiss DRG KVG'!D:D,C56,'Grundlage Swiss DRG KVG'!J:J)&gt;0,SUMIF('Grundlage Swiss DRG KVG'!D:D,C56,'Grundlage Swiss DRG KVG'!J:J),"")</f>
        <v>24624</v>
      </c>
      <c r="K56" s="130">
        <f>IF(SUMIF('Grundlage Swiss DRG ohne Anlage'!D:D,C56,'Grundlage Swiss DRG ohne Anlage'!J:J)&gt;0,SUMIF('Grundlage Swiss DRG ohne Anlage'!D:D,C56,'Grundlage Swiss DRG ohne Anlage'!J:J),"")</f>
        <v>10298.221270417</v>
      </c>
      <c r="L56" s="130">
        <f>IF(SUMIF('Grundlage Swiss DRG KVG'!D:D,C56,'Grundlage Swiss DRG KVG'!K:K)&gt;0,SUMIF('Grundlage Swiss DRG KVG'!D:D,C56,'Grundlage Swiss DRG KVG'!K:K),"")</f>
        <v>11461.466132764001</v>
      </c>
      <c r="M56" s="130">
        <f>IF(SUMIF('Grundlage Swiss DRG KVG'!D:D,C56,'Grundlage Swiss DRG KVG'!L:L)&gt;0,SUMIF('Grundlage Swiss DRG KVG'!D:D,C56,'Grundlage Swiss DRG KVG'!L:L),"")</f>
        <v>10781.883216476001</v>
      </c>
      <c r="N56" s="192">
        <f t="shared" si="0"/>
        <v>27953</v>
      </c>
      <c r="O56" s="61">
        <f t="shared" si="1"/>
        <v>27953</v>
      </c>
      <c r="P56" s="61">
        <f t="shared" si="2"/>
        <v>27953</v>
      </c>
      <c r="Q56" s="189"/>
      <c r="R56" s="189"/>
      <c r="S56" s="189"/>
      <c r="U56" s="193">
        <f t="shared" si="3"/>
        <v>10422.196797140001</v>
      </c>
      <c r="V56" s="193">
        <f t="shared" si="4"/>
        <v>10772.439134570061</v>
      </c>
      <c r="W56" s="193">
        <f t="shared" si="5"/>
        <v>10564.90771636385</v>
      </c>
    </row>
    <row r="57" spans="1:23" ht="10" x14ac:dyDescent="0.2">
      <c r="A57" s="190">
        <v>46</v>
      </c>
      <c r="B57" s="194" t="s">
        <v>294</v>
      </c>
      <c r="C57" s="194" t="s">
        <v>294</v>
      </c>
      <c r="D57" s="194" t="s">
        <v>70</v>
      </c>
      <c r="E57" s="194" t="s">
        <v>22</v>
      </c>
      <c r="F57" s="112">
        <f>IF(SUMIF('Grundlage Swiss DRG ohne Anlage'!D:D,C57,'Grundlage Swiss DRG ohne Anlage'!I:I)&gt;0,SUMIF('Grundlage Swiss DRG ohne Anlage'!D:D,C57,'Grundlage Swiss DRG ohne Anlage'!I:I),"")</f>
        <v>525139317.12436002</v>
      </c>
      <c r="G57" s="112">
        <f>IF(SUMIF('Grundlage Swiss DRG KVG'!D:D,C57,'Grundlage Swiss DRG KVG'!G:G)&gt;0,SUMIF('Grundlage Swiss DRG KVG'!D:D,C57,'Grundlage Swiss DRG KVG'!G:G),)</f>
        <v>443629682.63981003</v>
      </c>
      <c r="H57" s="112">
        <f>IF(SUMIF('Grundlage Swiss DRG KVG'!D:D,C57,'Grundlage Swiss DRG KVG'!H:H)&gt;0,SUMIF('Grundlage Swiss DRG KVG'!D:D,C57,'Grundlage Swiss DRG KVG'!H:H),)</f>
        <v>0</v>
      </c>
      <c r="I57" s="112">
        <f>IF(SUMIF('Grundlage Swiss DRG KVG'!D:D,C57,'Grundlage Swiss DRG KVG'!I:I)&gt;0,SUMIF('Grundlage Swiss DRG KVG'!D:D,C57,'Grundlage Swiss DRG KVG'!I:I),"")</f>
        <v>38660</v>
      </c>
      <c r="J57" s="112">
        <f>IF(SUMIF('Grundlage Swiss DRG KVG'!D:D,C57,'Grundlage Swiss DRG KVG'!J:J)&gt;0,SUMIF('Grundlage Swiss DRG KVG'!D:D,C57,'Grundlage Swiss DRG KVG'!J:J),"")</f>
        <v>32037</v>
      </c>
      <c r="K57" s="130">
        <f>IF(SUMIF('Grundlage Swiss DRG ohne Anlage'!D:D,C57,'Grundlage Swiss DRG ohne Anlage'!J:J)&gt;0,SUMIF('Grundlage Swiss DRG ohne Anlage'!D:D,C57,'Grundlage Swiss DRG ohne Anlage'!J:J),"")</f>
        <v>10108.747370003999</v>
      </c>
      <c r="L57" s="130">
        <f>IF(SUMIF('Grundlage Swiss DRG KVG'!D:D,C57,'Grundlage Swiss DRG KVG'!K:K)&gt;0,SUMIF('Grundlage Swiss DRG KVG'!D:D,C57,'Grundlage Swiss DRG KVG'!K:K),"")</f>
        <v>11475.159923429999</v>
      </c>
      <c r="M57" s="130" t="str">
        <f>IF(SUMIF('Grundlage Swiss DRG KVG'!D:D,C57,'Grundlage Swiss DRG KVG'!L:L)&gt;0,SUMIF('Grundlage Swiss DRG KVG'!D:D,C57,'Grundlage Swiss DRG KVG'!L:L),"")</f>
        <v/>
      </c>
      <c r="N57" s="192">
        <f t="shared" si="0"/>
        <v>38660</v>
      </c>
      <c r="O57" s="61">
        <f t="shared" si="1"/>
        <v>38660</v>
      </c>
      <c r="P57" s="61" t="str">
        <f t="shared" si="2"/>
        <v>-</v>
      </c>
      <c r="Q57" s="189"/>
      <c r="R57" s="189"/>
      <c r="S57" s="189"/>
      <c r="U57" s="193">
        <f t="shared" si="3"/>
        <v>10422.196797140001</v>
      </c>
      <c r="V57" s="193">
        <f t="shared" si="4"/>
        <v>10772.439134570061</v>
      </c>
      <c r="W57" s="193">
        <f t="shared" si="5"/>
        <v>10564.90771636385</v>
      </c>
    </row>
    <row r="58" spans="1:23" ht="10" x14ac:dyDescent="0.2">
      <c r="A58" s="190">
        <v>47</v>
      </c>
      <c r="B58" s="194" t="s">
        <v>165</v>
      </c>
      <c r="C58" s="194" t="s">
        <v>165</v>
      </c>
      <c r="D58" s="194" t="s">
        <v>95</v>
      </c>
      <c r="E58" s="194" t="s">
        <v>27</v>
      </c>
      <c r="F58" s="112">
        <f>IF(SUMIF('Grundlage Swiss DRG ohne Anlage'!D:D,C58,'Grundlage Swiss DRG ohne Anlage'!I:I)&gt;0,SUMIF('Grundlage Swiss DRG ohne Anlage'!D:D,C58,'Grundlage Swiss DRG ohne Anlage'!I:I),"")</f>
        <v>55796268.152456</v>
      </c>
      <c r="G58" s="112">
        <f>IF(SUMIF('Grundlage Swiss DRG KVG'!D:D,C58,'Grundlage Swiss DRG KVG'!G:G)&gt;0,SUMIF('Grundlage Swiss DRG KVG'!D:D,C58,'Grundlage Swiss DRG KVG'!G:G),)</f>
        <v>46068911.535755001</v>
      </c>
      <c r="H58" s="112">
        <f>IF(SUMIF('Grundlage Swiss DRG KVG'!D:D,C58,'Grundlage Swiss DRG KVG'!H:H)&gt;0,SUMIF('Grundlage Swiss DRG KVG'!D:D,C58,'Grundlage Swiss DRG KVG'!H:H),)</f>
        <v>45398062.535755001</v>
      </c>
      <c r="I58" s="112">
        <f>IF(SUMIF('Grundlage Swiss DRG KVG'!D:D,C58,'Grundlage Swiss DRG KVG'!I:I)&gt;0,SUMIF('Grundlage Swiss DRG KVG'!D:D,C58,'Grundlage Swiss DRG KVG'!I:I),"")</f>
        <v>4197.174</v>
      </c>
      <c r="J58" s="112">
        <f>IF(SUMIF('Grundlage Swiss DRG KVG'!D:D,C58,'Grundlage Swiss DRG KVG'!J:J)&gt;0,SUMIF('Grundlage Swiss DRG KVG'!D:D,C58,'Grundlage Swiss DRG KVG'!J:J),"")</f>
        <v>4965</v>
      </c>
      <c r="K58" s="130">
        <f>IF(SUMIF('Grundlage Swiss DRG ohne Anlage'!D:D,C58,'Grundlage Swiss DRG ohne Anlage'!J:J)&gt;0,SUMIF('Grundlage Swiss DRG ohne Anlage'!D:D,C58,'Grundlage Swiss DRG ohne Anlage'!J:J),"")</f>
        <v>11041.436861773</v>
      </c>
      <c r="L58" s="130">
        <f>IF(SUMIF('Grundlage Swiss DRG KVG'!D:D,C58,'Grundlage Swiss DRG KVG'!K:K)&gt;0,SUMIF('Grundlage Swiss DRG KVG'!D:D,C58,'Grundlage Swiss DRG KVG'!K:K),"")</f>
        <v>10976.173857876</v>
      </c>
      <c r="M58" s="130">
        <f>IF(SUMIF('Grundlage Swiss DRG KVG'!D:D,C58,'Grundlage Swiss DRG KVG'!L:L)&gt;0,SUMIF('Grundlage Swiss DRG KVG'!D:D,C58,'Grundlage Swiss DRG KVG'!L:L),"")</f>
        <v>10816.340360384</v>
      </c>
      <c r="N58" s="192">
        <f t="shared" si="0"/>
        <v>4197.174</v>
      </c>
      <c r="O58" s="61">
        <f t="shared" si="1"/>
        <v>4197.174</v>
      </c>
      <c r="P58" s="61">
        <f t="shared" si="2"/>
        <v>4197.174</v>
      </c>
      <c r="Q58" s="189"/>
      <c r="R58" s="189"/>
      <c r="S58" s="189"/>
      <c r="U58" s="193">
        <f t="shared" si="3"/>
        <v>10422.196797140001</v>
      </c>
      <c r="V58" s="193">
        <f t="shared" si="4"/>
        <v>10772.439134570061</v>
      </c>
      <c r="W58" s="193">
        <f t="shared" si="5"/>
        <v>10564.90771636385</v>
      </c>
    </row>
    <row r="59" spans="1:23" ht="10" x14ac:dyDescent="0.2">
      <c r="A59" s="190">
        <v>48</v>
      </c>
      <c r="B59" s="194" t="s">
        <v>155</v>
      </c>
      <c r="C59" s="194" t="s">
        <v>155</v>
      </c>
      <c r="D59" s="194" t="s">
        <v>156</v>
      </c>
      <c r="E59" s="194" t="s">
        <v>17</v>
      </c>
      <c r="F59" s="112">
        <f>IF(SUMIF('Grundlage Swiss DRG ohne Anlage'!D:D,C59,'Grundlage Swiss DRG ohne Anlage'!I:I)&gt;0,SUMIF('Grundlage Swiss DRG ohne Anlage'!D:D,C59,'Grundlage Swiss DRG ohne Anlage'!I:I),"")</f>
        <v>29738724.878114</v>
      </c>
      <c r="G59" s="112">
        <f>IF(SUMIF('Grundlage Swiss DRG KVG'!D:D,C59,'Grundlage Swiss DRG KVG'!G:G)&gt;0,SUMIF('Grundlage Swiss DRG KVG'!D:D,C59,'Grundlage Swiss DRG KVG'!G:G),)</f>
        <v>247450560.97613999</v>
      </c>
      <c r="H59" s="112">
        <f>IF(SUMIF('Grundlage Swiss DRG KVG'!D:D,C59,'Grundlage Swiss DRG KVG'!H:H)&gt;0,SUMIF('Grundlage Swiss DRG KVG'!D:D,C59,'Grundlage Swiss DRG KVG'!H:H),)</f>
        <v>243242145.97613999</v>
      </c>
      <c r="I59" s="112">
        <f>IF(SUMIF('Grundlage Swiss DRG KVG'!D:D,C59,'Grundlage Swiss DRG KVG'!I:I)&gt;0,SUMIF('Grundlage Swiss DRG KVG'!D:D,C59,'Grundlage Swiss DRG KVG'!I:I),"")</f>
        <v>23322</v>
      </c>
      <c r="J59" s="112">
        <f>IF(SUMIF('Grundlage Swiss DRG KVG'!D:D,C59,'Grundlage Swiss DRG KVG'!J:J)&gt;0,SUMIF('Grundlage Swiss DRG KVG'!D:D,C59,'Grundlage Swiss DRG KVG'!J:J),"")</f>
        <v>16490</v>
      </c>
      <c r="K59" s="130">
        <f>IF(SUMIF('Grundlage Swiss DRG ohne Anlage'!D:D,C59,'Grundlage Swiss DRG ohne Anlage'!J:J)&gt;0,SUMIF('Grundlage Swiss DRG ohne Anlage'!D:D,C59,'Grundlage Swiss DRG ohne Anlage'!J:J),"")</f>
        <v>10037.984930938999</v>
      </c>
      <c r="L59" s="130">
        <f>IF(SUMIF('Grundlage Swiss DRG KVG'!D:D,C59,'Grundlage Swiss DRG KVG'!K:K)&gt;0,SUMIF('Grundlage Swiss DRG KVG'!D:D,C59,'Grundlage Swiss DRG KVG'!K:K),"")</f>
        <v>10610.177556647999</v>
      </c>
      <c r="M59" s="130">
        <f>IF(SUMIF('Grundlage Swiss DRG KVG'!D:D,C59,'Grundlage Swiss DRG KVG'!L:L)&gt;0,SUMIF('Grundlage Swiss DRG KVG'!D:D,C59,'Grundlage Swiss DRG KVG'!L:L),"")</f>
        <v>10429.729267479001</v>
      </c>
      <c r="N59" s="192">
        <f t="shared" si="0"/>
        <v>23322</v>
      </c>
      <c r="O59" s="61">
        <f t="shared" si="1"/>
        <v>23322</v>
      </c>
      <c r="P59" s="61">
        <f t="shared" si="2"/>
        <v>23322</v>
      </c>
      <c r="Q59" s="189"/>
      <c r="R59" s="189"/>
      <c r="S59" s="189"/>
      <c r="U59" s="193">
        <f t="shared" si="3"/>
        <v>10422.196797140001</v>
      </c>
      <c r="V59" s="193">
        <f t="shared" si="4"/>
        <v>10772.439134570061</v>
      </c>
      <c r="W59" s="193">
        <f t="shared" si="5"/>
        <v>10564.90771636385</v>
      </c>
    </row>
    <row r="60" spans="1:23" ht="10" x14ac:dyDescent="0.2">
      <c r="A60" s="190">
        <v>49</v>
      </c>
      <c r="B60" s="194" t="s">
        <v>212</v>
      </c>
      <c r="C60" s="194" t="s">
        <v>212</v>
      </c>
      <c r="D60" s="194" t="s">
        <v>34</v>
      </c>
      <c r="E60" s="194" t="s">
        <v>35</v>
      </c>
      <c r="F60" s="112">
        <f>IF(SUMIF('Grundlage Swiss DRG ohne Anlage'!D:D,C60,'Grundlage Swiss DRG ohne Anlage'!I:I)&gt;0,SUMIF('Grundlage Swiss DRG ohne Anlage'!D:D,C60,'Grundlage Swiss DRG ohne Anlage'!I:I),"")</f>
        <v>17071795.358112</v>
      </c>
      <c r="G60" s="112">
        <f>IF(SUMIF('Grundlage Swiss DRG KVG'!D:D,C60,'Grundlage Swiss DRG KVG'!G:G)&gt;0,SUMIF('Grundlage Swiss DRG KVG'!D:D,C60,'Grundlage Swiss DRG KVG'!G:G),)</f>
        <v>0</v>
      </c>
      <c r="H60" s="112">
        <f>IF(SUMIF('Grundlage Swiss DRG KVG'!D:D,C60,'Grundlage Swiss DRG KVG'!H:H)&gt;0,SUMIF('Grundlage Swiss DRG KVG'!D:D,C60,'Grundlage Swiss DRG KVG'!H:H),)</f>
        <v>81572826.736589998</v>
      </c>
      <c r="I60" s="112">
        <f>IF(SUMIF('Grundlage Swiss DRG KVG'!D:D,C60,'Grundlage Swiss DRG KVG'!I:I)&gt;0,SUMIF('Grundlage Swiss DRG KVG'!D:D,C60,'Grundlage Swiss DRG KVG'!I:I),"")</f>
        <v>7973.19</v>
      </c>
      <c r="J60" s="112">
        <f>IF(SUMIF('Grundlage Swiss DRG KVG'!D:D,C60,'Grundlage Swiss DRG KVG'!J:J)&gt;0,SUMIF('Grundlage Swiss DRG KVG'!D:D,C60,'Grundlage Swiss DRG KVG'!J:J),"")</f>
        <v>9374</v>
      </c>
      <c r="K60" s="130">
        <f>IF(SUMIF('Grundlage Swiss DRG ohne Anlage'!D:D,C60,'Grundlage Swiss DRG ohne Anlage'!J:J)&gt;0,SUMIF('Grundlage Swiss DRG ohne Anlage'!D:D,C60,'Grundlage Swiss DRG ohne Anlage'!J:J),"")</f>
        <v>10315.284204297001</v>
      </c>
      <c r="L60" s="130" t="str">
        <f>IF(SUMIF('Grundlage Swiss DRG KVG'!D:D,C60,'Grundlage Swiss DRG KVG'!K:K)&gt;0,SUMIF('Grundlage Swiss DRG KVG'!D:D,C60,'Grundlage Swiss DRG KVG'!K:K),"")</f>
        <v/>
      </c>
      <c r="M60" s="130">
        <f>IF(SUMIF('Grundlage Swiss DRG KVG'!D:D,C60,'Grundlage Swiss DRG KVG'!L:L)&gt;0,SUMIF('Grundlage Swiss DRG KVG'!D:D,C60,'Grundlage Swiss DRG KVG'!L:L),"")</f>
        <v>10230.889610882001</v>
      </c>
      <c r="N60" s="192">
        <f t="shared" si="0"/>
        <v>7973.19</v>
      </c>
      <c r="O60" s="61" t="str">
        <f t="shared" si="1"/>
        <v>-</v>
      </c>
      <c r="P60" s="61">
        <f t="shared" si="2"/>
        <v>7973.19</v>
      </c>
      <c r="Q60" s="189"/>
      <c r="R60" s="189"/>
      <c r="S60" s="189"/>
      <c r="U60" s="193">
        <f t="shared" si="3"/>
        <v>10422.196797140001</v>
      </c>
      <c r="V60" s="193">
        <f t="shared" si="4"/>
        <v>10772.439134570061</v>
      </c>
      <c r="W60" s="193">
        <f t="shared" si="5"/>
        <v>10564.90771636385</v>
      </c>
    </row>
    <row r="61" spans="1:23" ht="10" x14ac:dyDescent="0.2">
      <c r="A61" s="190">
        <v>50</v>
      </c>
      <c r="B61" s="194" t="s">
        <v>83</v>
      </c>
      <c r="C61" s="194" t="s">
        <v>83</v>
      </c>
      <c r="D61" s="194" t="s">
        <v>84</v>
      </c>
      <c r="E61" s="194" t="s">
        <v>27</v>
      </c>
      <c r="F61" s="112">
        <f>IF(SUMIF('Grundlage Swiss DRG ohne Anlage'!D:D,C61,'Grundlage Swiss DRG ohne Anlage'!I:I)&gt;0,SUMIF('Grundlage Swiss DRG ohne Anlage'!D:D,C61,'Grundlage Swiss DRG ohne Anlage'!I:I),"")</f>
        <v>61037247.573937997</v>
      </c>
      <c r="G61" s="112">
        <f>IF(SUMIF('Grundlage Swiss DRG KVG'!D:D,C61,'Grundlage Swiss DRG KVG'!G:G)&gt;0,SUMIF('Grundlage Swiss DRG KVG'!D:D,C61,'Grundlage Swiss DRG KVG'!G:G),)</f>
        <v>67116233.473938003</v>
      </c>
      <c r="H61" s="112">
        <f>IF(SUMIF('Grundlage Swiss DRG KVG'!D:D,C61,'Grundlage Swiss DRG KVG'!H:H)&gt;0,SUMIF('Grundlage Swiss DRG KVG'!D:D,C61,'Grundlage Swiss DRG KVG'!H:H),)</f>
        <v>64890440.573937997</v>
      </c>
      <c r="I61" s="112">
        <f>IF(SUMIF('Grundlage Swiss DRG KVG'!D:D,C61,'Grundlage Swiss DRG KVG'!I:I)&gt;0,SUMIF('Grundlage Swiss DRG KVG'!D:D,C61,'Grundlage Swiss DRG KVG'!I:I),"")</f>
        <v>5813.8</v>
      </c>
      <c r="J61" s="112">
        <f>IF(SUMIF('Grundlage Swiss DRG KVG'!D:D,C61,'Grundlage Swiss DRG KVG'!J:J)&gt;0,SUMIF('Grundlage Swiss DRG KVG'!D:D,C61,'Grundlage Swiss DRG KVG'!J:J),"")</f>
        <v>6979</v>
      </c>
      <c r="K61" s="130">
        <f>IF(SUMIF('Grundlage Swiss DRG ohne Anlage'!D:D,C61,'Grundlage Swiss DRG ohne Anlage'!J:J)&gt;0,SUMIF('Grundlage Swiss DRG ohne Anlage'!D:D,C61,'Grundlage Swiss DRG ohne Anlage'!J:J),"")</f>
        <v>10498.683747968</v>
      </c>
      <c r="L61" s="130">
        <f>IF(SUMIF('Grundlage Swiss DRG KVG'!D:D,C61,'Grundlage Swiss DRG KVG'!K:K)&gt;0,SUMIF('Grundlage Swiss DRG KVG'!D:D,C61,'Grundlage Swiss DRG KVG'!K:K),"")</f>
        <v>11544.296926956</v>
      </c>
      <c r="M61" s="130">
        <f>IF(SUMIF('Grundlage Swiss DRG KVG'!D:D,C61,'Grundlage Swiss DRG KVG'!L:L)&gt;0,SUMIF('Grundlage Swiss DRG KVG'!D:D,C61,'Grundlage Swiss DRG KVG'!L:L),"")</f>
        <v>11161.450441008999</v>
      </c>
      <c r="N61" s="192">
        <f t="shared" si="0"/>
        <v>5813.8</v>
      </c>
      <c r="O61" s="61">
        <f t="shared" si="1"/>
        <v>5813.8</v>
      </c>
      <c r="P61" s="61">
        <f t="shared" si="2"/>
        <v>5813.8</v>
      </c>
      <c r="Q61" s="189"/>
      <c r="R61" s="189"/>
      <c r="S61" s="189"/>
      <c r="U61" s="193">
        <f t="shared" si="3"/>
        <v>10422.196797140001</v>
      </c>
      <c r="V61" s="193">
        <f t="shared" si="4"/>
        <v>10772.439134570061</v>
      </c>
      <c r="W61" s="193">
        <f t="shared" si="5"/>
        <v>10564.90771636385</v>
      </c>
    </row>
    <row r="62" spans="1:23" ht="10" x14ac:dyDescent="0.2">
      <c r="A62" s="190">
        <v>51</v>
      </c>
      <c r="B62" s="194" t="s">
        <v>344</v>
      </c>
      <c r="C62" s="194" t="s">
        <v>344</v>
      </c>
      <c r="D62" s="194" t="s">
        <v>70</v>
      </c>
      <c r="E62" s="194" t="s">
        <v>345</v>
      </c>
      <c r="F62" s="112">
        <f>IF(SUMIF('Grundlage Swiss DRG ohne Anlage'!D:D,C62,'Grundlage Swiss DRG ohne Anlage'!I:I)&gt;0,SUMIF('Grundlage Swiss DRG ohne Anlage'!D:D,C62,'Grundlage Swiss DRG ohne Anlage'!I:I),"")</f>
        <v>93680291.073999003</v>
      </c>
      <c r="G62" s="112">
        <f>IF(SUMIF('Grundlage Swiss DRG KVG'!D:D,C62,'Grundlage Swiss DRG KVG'!G:G)&gt;0,SUMIF('Grundlage Swiss DRG KVG'!D:D,C62,'Grundlage Swiss DRG KVG'!G:G),)</f>
        <v>0</v>
      </c>
      <c r="H62" s="112">
        <f>IF(SUMIF('Grundlage Swiss DRG KVG'!D:D,C62,'Grundlage Swiss DRG KVG'!H:H)&gt;0,SUMIF('Grundlage Swiss DRG KVG'!D:D,C62,'Grundlage Swiss DRG KVG'!H:H),)</f>
        <v>0</v>
      </c>
      <c r="I62" s="112" t="str">
        <f>IF(SUMIF('Grundlage Swiss DRG KVG'!D:D,C62,'Grundlage Swiss DRG KVG'!I:I)&gt;0,SUMIF('Grundlage Swiss DRG KVG'!D:D,C62,'Grundlage Swiss DRG KVG'!I:I),"")</f>
        <v/>
      </c>
      <c r="J62" s="112" t="str">
        <f>IF(SUMIF('Grundlage Swiss DRG KVG'!D:D,C62,'Grundlage Swiss DRG KVG'!J:J)&gt;0,SUMIF('Grundlage Swiss DRG KVG'!D:D,C62,'Grundlage Swiss DRG KVG'!J:J),"")</f>
        <v/>
      </c>
      <c r="K62" s="130">
        <f>IF(SUMIF('Grundlage Swiss DRG ohne Anlage'!D:D,C62,'Grundlage Swiss DRG ohne Anlage'!J:J)&gt;0,SUMIF('Grundlage Swiss DRG ohne Anlage'!D:D,C62,'Grundlage Swiss DRG ohne Anlage'!J:J),"")</f>
        <v>10382.755417787999</v>
      </c>
      <c r="L62" s="130" t="str">
        <f>IF(SUMIF('Grundlage Swiss DRG KVG'!D:D,C62,'Grundlage Swiss DRG KVG'!K:K)&gt;0,SUMIF('Grundlage Swiss DRG KVG'!D:D,C62,'Grundlage Swiss DRG KVG'!K:K),"")</f>
        <v/>
      </c>
      <c r="M62" s="130" t="str">
        <f>IF(SUMIF('Grundlage Swiss DRG KVG'!D:D,C62,'Grundlage Swiss DRG KVG'!L:L)&gt;0,SUMIF('Grundlage Swiss DRG KVG'!D:D,C62,'Grundlage Swiss DRG KVG'!L:L),"")</f>
        <v/>
      </c>
      <c r="N62" s="192" t="str">
        <f t="shared" si="0"/>
        <v/>
      </c>
      <c r="O62" s="61" t="str">
        <f t="shared" si="1"/>
        <v>-</v>
      </c>
      <c r="P62" s="61" t="str">
        <f t="shared" si="2"/>
        <v>-</v>
      </c>
      <c r="Q62" s="189"/>
      <c r="R62" s="189"/>
      <c r="S62" s="189"/>
      <c r="U62" s="193">
        <f t="shared" si="3"/>
        <v>10422.196797140001</v>
      </c>
      <c r="V62" s="193">
        <f t="shared" si="4"/>
        <v>10772.439134570061</v>
      </c>
      <c r="W62" s="193">
        <f t="shared" si="5"/>
        <v>10564.90771636385</v>
      </c>
    </row>
    <row r="63" spans="1:23" ht="10" x14ac:dyDescent="0.2">
      <c r="A63" s="190">
        <v>52</v>
      </c>
      <c r="B63" s="194" t="s">
        <v>20</v>
      </c>
      <c r="C63" s="194" t="s">
        <v>20</v>
      </c>
      <c r="D63" s="194" t="s">
        <v>21</v>
      </c>
      <c r="E63" s="194" t="s">
        <v>22</v>
      </c>
      <c r="F63" s="112">
        <f>IF(SUMIF('Grundlage Swiss DRG ohne Anlage'!D:D,C63,'Grundlage Swiss DRG ohne Anlage'!I:I)&gt;0,SUMIF('Grundlage Swiss DRG ohne Anlage'!D:D,C63,'Grundlage Swiss DRG ohne Anlage'!I:I),"")</f>
        <v>530806280.70955998</v>
      </c>
      <c r="G63" s="112">
        <f>IF(SUMIF('Grundlage Swiss DRG KVG'!D:D,C63,'Grundlage Swiss DRG KVG'!G:G)&gt;0,SUMIF('Grundlage Swiss DRG KVG'!D:D,C63,'Grundlage Swiss DRG KVG'!G:G),)</f>
        <v>20848012.158112001</v>
      </c>
      <c r="H63" s="112">
        <f>IF(SUMIF('Grundlage Swiss DRG KVG'!D:D,C63,'Grundlage Swiss DRG KVG'!H:H)&gt;0,SUMIF('Grundlage Swiss DRG KVG'!D:D,C63,'Grundlage Swiss DRG KVG'!H:H),)</f>
        <v>18322191.568112001</v>
      </c>
      <c r="I63" s="112">
        <f>IF(SUMIF('Grundlage Swiss DRG KVG'!D:D,C63,'Grundlage Swiss DRG KVG'!I:I)&gt;0,SUMIF('Grundlage Swiss DRG KVG'!D:D,C63,'Grundlage Swiss DRG KVG'!I:I),"")</f>
        <v>1655</v>
      </c>
      <c r="J63" s="112">
        <f>IF(SUMIF('Grundlage Swiss DRG KVG'!D:D,C63,'Grundlage Swiss DRG KVG'!J:J)&gt;0,SUMIF('Grundlage Swiss DRG KVG'!D:D,C63,'Grundlage Swiss DRG KVG'!J:J),"")</f>
        <v>2255</v>
      </c>
      <c r="K63" s="130">
        <f>IF(SUMIF('Grundlage Swiss DRG ohne Anlage'!D:D,C63,'Grundlage Swiss DRG ohne Anlage'!J:J)&gt;0,SUMIF('Grundlage Swiss DRG ohne Anlage'!D:D,C63,'Grundlage Swiss DRG ohne Anlage'!J:J),"")</f>
        <v>10962.701557500999</v>
      </c>
      <c r="L63" s="130">
        <f>IF(SUMIF('Grundlage Swiss DRG KVG'!D:D,C63,'Grundlage Swiss DRG KVG'!K:K)&gt;0,SUMIF('Grundlage Swiss DRG KVG'!D:D,C63,'Grundlage Swiss DRG KVG'!K:K),"")</f>
        <v>12596.986198254999</v>
      </c>
      <c r="M63" s="130">
        <f>IF(SUMIF('Grundlage Swiss DRG KVG'!D:D,C63,'Grundlage Swiss DRG KVG'!L:L)&gt;0,SUMIF('Grundlage Swiss DRG KVG'!D:D,C63,'Grundlage Swiss DRG KVG'!L:L),"")</f>
        <v>11070.810615173001</v>
      </c>
      <c r="N63" s="192">
        <f t="shared" si="0"/>
        <v>1655</v>
      </c>
      <c r="O63" s="61">
        <f t="shared" si="1"/>
        <v>1655</v>
      </c>
      <c r="P63" s="61">
        <f t="shared" si="2"/>
        <v>1655</v>
      </c>
      <c r="Q63" s="189"/>
      <c r="R63" s="189"/>
      <c r="S63" s="189"/>
      <c r="U63" s="193">
        <f t="shared" si="3"/>
        <v>10422.196797140001</v>
      </c>
      <c r="V63" s="193">
        <f t="shared" si="4"/>
        <v>10772.439134570061</v>
      </c>
      <c r="W63" s="193">
        <f t="shared" si="5"/>
        <v>10564.90771636385</v>
      </c>
    </row>
    <row r="64" spans="1:23" ht="10" x14ac:dyDescent="0.2">
      <c r="A64" s="190">
        <v>53</v>
      </c>
      <c r="B64" s="194" t="s">
        <v>109</v>
      </c>
      <c r="C64" s="194" t="s">
        <v>109</v>
      </c>
      <c r="D64" s="194" t="s">
        <v>110</v>
      </c>
      <c r="E64" s="194" t="s">
        <v>35</v>
      </c>
      <c r="F64" s="112">
        <f>IF(SUMIF('Grundlage Swiss DRG ohne Anlage'!D:D,C64,'Grundlage Swiss DRG ohne Anlage'!I:I)&gt;0,SUMIF('Grundlage Swiss DRG ohne Anlage'!D:D,C64,'Grundlage Swiss DRG ohne Anlage'!I:I),"")</f>
        <v>9061835.3235879</v>
      </c>
      <c r="G64" s="112">
        <f>IF(SUMIF('Grundlage Swiss DRG KVG'!D:D,C64,'Grundlage Swiss DRG KVG'!G:G)&gt;0,SUMIF('Grundlage Swiss DRG KVG'!D:D,C64,'Grundlage Swiss DRG KVG'!G:G),)</f>
        <v>182391843.23187</v>
      </c>
      <c r="H64" s="112">
        <f>IF(SUMIF('Grundlage Swiss DRG KVG'!D:D,C64,'Grundlage Swiss DRG KVG'!H:H)&gt;0,SUMIF('Grundlage Swiss DRG KVG'!D:D,C64,'Grundlage Swiss DRG KVG'!H:H),)</f>
        <v>167969008.31187001</v>
      </c>
      <c r="I64" s="112">
        <f>IF(SUMIF('Grundlage Swiss DRG KVG'!D:D,C64,'Grundlage Swiss DRG KVG'!I:I)&gt;0,SUMIF('Grundlage Swiss DRG KVG'!D:D,C64,'Grundlage Swiss DRG KVG'!I:I),"")</f>
        <v>16379.8</v>
      </c>
      <c r="J64" s="112">
        <f>IF(SUMIF('Grundlage Swiss DRG KVG'!D:D,C64,'Grundlage Swiss DRG KVG'!J:J)&gt;0,SUMIF('Grundlage Swiss DRG KVG'!D:D,C64,'Grundlage Swiss DRG KVG'!J:J),"")</f>
        <v>17762</v>
      </c>
      <c r="K64" s="130">
        <f>IF(SUMIF('Grundlage Swiss DRG ohne Anlage'!D:D,C64,'Grundlage Swiss DRG ohne Anlage'!J:J)&gt;0,SUMIF('Grundlage Swiss DRG ohne Anlage'!D:D,C64,'Grundlage Swiss DRG ohne Anlage'!J:J),"")</f>
        <v>10838.240240129</v>
      </c>
      <c r="L64" s="130">
        <f>IF(SUMIF('Grundlage Swiss DRG KVG'!D:D,C64,'Grundlage Swiss DRG KVG'!K:K)&gt;0,SUMIF('Grundlage Swiss DRG KVG'!D:D,C64,'Grundlage Swiss DRG KVG'!K:K),"")</f>
        <v>11135.169124890001</v>
      </c>
      <c r="M64" s="130">
        <f>IF(SUMIF('Grundlage Swiss DRG KVG'!D:D,C64,'Grundlage Swiss DRG KVG'!L:L)&gt;0,SUMIF('Grundlage Swiss DRG KVG'!D:D,C64,'Grundlage Swiss DRG KVG'!L:L),"")</f>
        <v>10254.643421279001</v>
      </c>
      <c r="N64" s="192">
        <f t="shared" si="0"/>
        <v>16379.8</v>
      </c>
      <c r="O64" s="61">
        <f t="shared" si="1"/>
        <v>16379.8</v>
      </c>
      <c r="P64" s="61">
        <f t="shared" si="2"/>
        <v>16379.8</v>
      </c>
      <c r="Q64" s="189"/>
      <c r="R64" s="189"/>
      <c r="S64" s="189"/>
      <c r="U64" s="193">
        <f t="shared" si="3"/>
        <v>10422.196797140001</v>
      </c>
      <c r="V64" s="193">
        <f t="shared" si="4"/>
        <v>10772.439134570061</v>
      </c>
      <c r="W64" s="193">
        <f t="shared" si="5"/>
        <v>10564.90771636385</v>
      </c>
    </row>
    <row r="65" spans="1:23" ht="10" x14ac:dyDescent="0.2">
      <c r="A65" s="190">
        <v>54</v>
      </c>
      <c r="B65" s="194" t="s">
        <v>234</v>
      </c>
      <c r="C65" s="194" t="s">
        <v>234</v>
      </c>
      <c r="D65" s="194" t="s">
        <v>70</v>
      </c>
      <c r="E65" s="194" t="s">
        <v>27</v>
      </c>
      <c r="F65" s="112">
        <f>IF(SUMIF('Grundlage Swiss DRG ohne Anlage'!D:D,C65,'Grundlage Swiss DRG ohne Anlage'!I:I)&gt;0,SUMIF('Grundlage Swiss DRG ohne Anlage'!D:D,C65,'Grundlage Swiss DRG ohne Anlage'!I:I),"")</f>
        <v>57606414.022100002</v>
      </c>
      <c r="G65" s="112">
        <f>IF(SUMIF('Grundlage Swiss DRG KVG'!D:D,C65,'Grundlage Swiss DRG KVG'!G:G)&gt;0,SUMIF('Grundlage Swiss DRG KVG'!D:D,C65,'Grundlage Swiss DRG KVG'!G:G),)</f>
        <v>69418620.022100002</v>
      </c>
      <c r="H65" s="112">
        <f>IF(SUMIF('Grundlage Swiss DRG KVG'!D:D,C65,'Grundlage Swiss DRG KVG'!H:H)&gt;0,SUMIF('Grundlage Swiss DRG KVG'!D:D,C65,'Grundlage Swiss DRG KVG'!H:H),)</f>
        <v>66251163.560275003</v>
      </c>
      <c r="I65" s="112">
        <f>IF(SUMIF('Grundlage Swiss DRG KVG'!D:D,C65,'Grundlage Swiss DRG KVG'!I:I)&gt;0,SUMIF('Grundlage Swiss DRG KVG'!D:D,C65,'Grundlage Swiss DRG KVG'!I:I),"")</f>
        <v>5622.0045</v>
      </c>
      <c r="J65" s="112">
        <f>IF(SUMIF('Grundlage Swiss DRG KVG'!D:D,C65,'Grundlage Swiss DRG KVG'!J:J)&gt;0,SUMIF('Grundlage Swiss DRG KVG'!D:D,C65,'Grundlage Swiss DRG KVG'!J:J),"")</f>
        <v>6733</v>
      </c>
      <c r="K65" s="130">
        <f>IF(SUMIF('Grundlage Swiss DRG ohne Anlage'!D:D,C65,'Grundlage Swiss DRG ohne Anlage'!J:J)&gt;0,SUMIF('Grundlage Swiss DRG ohne Anlage'!D:D,C65,'Grundlage Swiss DRG ohne Anlage'!J:J),"")</f>
        <v>10246.596925010999</v>
      </c>
      <c r="L65" s="130">
        <f>IF(SUMIF('Grundlage Swiss DRG KVG'!D:D,C65,'Grundlage Swiss DRG KVG'!K:K)&gt;0,SUMIF('Grundlage Swiss DRG KVG'!D:D,C65,'Grundlage Swiss DRG KVG'!K:K),"")</f>
        <v>12347.663546356</v>
      </c>
      <c r="M65" s="130">
        <f>IF(SUMIF('Grundlage Swiss DRG KVG'!D:D,C65,'Grundlage Swiss DRG KVG'!L:L)&gt;0,SUMIF('Grundlage Swiss DRG KVG'!D:D,C65,'Grundlage Swiss DRG KVG'!L:L),"")</f>
        <v>11784.260144272999</v>
      </c>
      <c r="N65" s="192">
        <f t="shared" si="0"/>
        <v>5622.0045</v>
      </c>
      <c r="O65" s="61">
        <f t="shared" si="1"/>
        <v>5622.0045</v>
      </c>
      <c r="P65" s="61">
        <f t="shared" si="2"/>
        <v>5622.0045</v>
      </c>
      <c r="Q65" s="189"/>
      <c r="R65" s="189"/>
      <c r="S65" s="189"/>
      <c r="U65" s="193">
        <f t="shared" si="3"/>
        <v>10422.196797140001</v>
      </c>
      <c r="V65" s="193">
        <f t="shared" si="4"/>
        <v>10772.439134570061</v>
      </c>
      <c r="W65" s="193">
        <f t="shared" si="5"/>
        <v>10564.90771636385</v>
      </c>
    </row>
    <row r="66" spans="1:23" ht="10" x14ac:dyDescent="0.2">
      <c r="A66" s="190">
        <v>55</v>
      </c>
      <c r="B66" s="194" t="s">
        <v>33</v>
      </c>
      <c r="C66" s="194" t="s">
        <v>33</v>
      </c>
      <c r="D66" s="194" t="s">
        <v>34</v>
      </c>
      <c r="E66" s="194" t="s">
        <v>35</v>
      </c>
      <c r="F66" s="112">
        <f>IF(SUMIF('Grundlage Swiss DRG ohne Anlage'!D:D,C66,'Grundlage Swiss DRG ohne Anlage'!I:I)&gt;0,SUMIF('Grundlage Swiss DRG ohne Anlage'!D:D,C66,'Grundlage Swiss DRG ohne Anlage'!I:I),"")</f>
        <v>7274881.8146553999</v>
      </c>
      <c r="G66" s="112">
        <f>IF(SUMIF('Grundlage Swiss DRG KVG'!D:D,C66,'Grundlage Swiss DRG KVG'!G:G)&gt;0,SUMIF('Grundlage Swiss DRG KVG'!D:D,C66,'Grundlage Swiss DRG KVG'!G:G),)</f>
        <v>8946116.9946554005</v>
      </c>
      <c r="H66" s="112">
        <f>IF(SUMIF('Grundlage Swiss DRG KVG'!D:D,C66,'Grundlage Swiss DRG KVG'!H:H)&gt;0,SUMIF('Grundlage Swiss DRG KVG'!D:D,C66,'Grundlage Swiss DRG KVG'!H:H),)</f>
        <v>8649639.8737234008</v>
      </c>
      <c r="I66" s="112">
        <f>IF(SUMIF('Grundlage Swiss DRG KVG'!D:D,C66,'Grundlage Swiss DRG KVG'!I:I)&gt;0,SUMIF('Grundlage Swiss DRG KVG'!D:D,C66,'Grundlage Swiss DRG KVG'!I:I),"")</f>
        <v>720.1671</v>
      </c>
      <c r="J66" s="112">
        <f>IF(SUMIF('Grundlage Swiss DRG KVG'!D:D,C66,'Grundlage Swiss DRG KVG'!J:J)&gt;0,SUMIF('Grundlage Swiss DRG KVG'!D:D,C66,'Grundlage Swiss DRG KVG'!J:J),"")</f>
        <v>933</v>
      </c>
      <c r="K66" s="130">
        <f>IF(SUMIF('Grundlage Swiss DRG ohne Anlage'!D:D,C66,'Grundlage Swiss DRG ohne Anlage'!J:J)&gt;0,SUMIF('Grundlage Swiss DRG ohne Anlage'!D:D,C66,'Grundlage Swiss DRG ohne Anlage'!J:J),"")</f>
        <v>10101.658093872</v>
      </c>
      <c r="L66" s="130">
        <f>IF(SUMIF('Grundlage Swiss DRG KVG'!D:D,C66,'Grundlage Swiss DRG KVG'!K:K)&gt;0,SUMIF('Grundlage Swiss DRG KVG'!D:D,C66,'Grundlage Swiss DRG KVG'!K:K),"")</f>
        <v>12422.279488546001</v>
      </c>
      <c r="M66" s="130">
        <f>IF(SUMIF('Grundlage Swiss DRG KVG'!D:D,C66,'Grundlage Swiss DRG KVG'!L:L)&gt;0,SUMIF('Grundlage Swiss DRG KVG'!D:D,C66,'Grundlage Swiss DRG KVG'!L:L),"")</f>
        <v>12010.601253131001</v>
      </c>
      <c r="N66" s="192">
        <f t="shared" si="0"/>
        <v>720.1671</v>
      </c>
      <c r="O66" s="61">
        <f t="shared" si="1"/>
        <v>720.1671</v>
      </c>
      <c r="P66" s="61">
        <f t="shared" si="2"/>
        <v>720.1671</v>
      </c>
      <c r="Q66" s="189"/>
      <c r="R66" s="189"/>
      <c r="S66" s="189"/>
      <c r="U66" s="193">
        <f t="shared" si="3"/>
        <v>10422.196797140001</v>
      </c>
      <c r="V66" s="193">
        <f t="shared" si="4"/>
        <v>10772.439134570061</v>
      </c>
      <c r="W66" s="193">
        <f t="shared" si="5"/>
        <v>10564.90771636385</v>
      </c>
    </row>
    <row r="67" spans="1:23" ht="10" x14ac:dyDescent="0.2">
      <c r="A67" s="190">
        <v>56</v>
      </c>
      <c r="B67" s="194" t="s">
        <v>209</v>
      </c>
      <c r="C67" s="194" t="s">
        <v>209</v>
      </c>
      <c r="D67" s="194" t="s">
        <v>34</v>
      </c>
      <c r="E67" s="194" t="s">
        <v>35</v>
      </c>
      <c r="F67" s="112">
        <f>IF(SUMIF('Grundlage Swiss DRG ohne Anlage'!D:D,C67,'Grundlage Swiss DRG ohne Anlage'!I:I)&gt;0,SUMIF('Grundlage Swiss DRG ohne Anlage'!D:D,C67,'Grundlage Swiss DRG ohne Anlage'!I:I),"")</f>
        <v>13960196.040739</v>
      </c>
      <c r="G67" s="112">
        <f>IF(SUMIF('Grundlage Swiss DRG KVG'!D:D,C67,'Grundlage Swiss DRG KVG'!G:G)&gt;0,SUMIF('Grundlage Swiss DRG KVG'!D:D,C67,'Grundlage Swiss DRG KVG'!G:G),)</f>
        <v>16116888.010739001</v>
      </c>
      <c r="H67" s="112">
        <f>IF(SUMIF('Grundlage Swiss DRG KVG'!D:D,C67,'Grundlage Swiss DRG KVG'!H:H)&gt;0,SUMIF('Grundlage Swiss DRG KVG'!D:D,C67,'Grundlage Swiss DRG KVG'!H:H),)</f>
        <v>15425282.040739</v>
      </c>
      <c r="I67" s="112">
        <f>IF(SUMIF('Grundlage Swiss DRG KVG'!D:D,C67,'Grundlage Swiss DRG KVG'!I:I)&gt;0,SUMIF('Grundlage Swiss DRG KVG'!D:D,C67,'Grundlage Swiss DRG KVG'!I:I),"")</f>
        <v>1265.4100000000001</v>
      </c>
      <c r="J67" s="112">
        <f>IF(SUMIF('Grundlage Swiss DRG KVG'!D:D,C67,'Grundlage Swiss DRG KVG'!J:J)&gt;0,SUMIF('Grundlage Swiss DRG KVG'!D:D,C67,'Grundlage Swiss DRG KVG'!J:J),"")</f>
        <v>1585</v>
      </c>
      <c r="K67" s="130">
        <f>IF(SUMIF('Grundlage Swiss DRG ohne Anlage'!D:D,C67,'Grundlage Swiss DRG ohne Anlage'!J:J)&gt;0,SUMIF('Grundlage Swiss DRG ohne Anlage'!D:D,C67,'Grundlage Swiss DRG ohne Anlage'!J:J),"")</f>
        <v>11032.152457100001</v>
      </c>
      <c r="L67" s="130">
        <f>IF(SUMIF('Grundlage Swiss DRG KVG'!D:D,C67,'Grundlage Swiss DRG KVG'!K:K)&gt;0,SUMIF('Grundlage Swiss DRG KVG'!D:D,C67,'Grundlage Swiss DRG KVG'!K:K),"")</f>
        <v>12736.494899470999</v>
      </c>
      <c r="M67" s="130">
        <f>IF(SUMIF('Grundlage Swiss DRG KVG'!D:D,C67,'Grundlage Swiss DRG KVG'!L:L)&gt;0,SUMIF('Grundlage Swiss DRG KVG'!D:D,C67,'Grundlage Swiss DRG KVG'!L:L),"")</f>
        <v>12189.947954212001</v>
      </c>
      <c r="N67" s="192">
        <f t="shared" si="0"/>
        <v>1265.4100000000001</v>
      </c>
      <c r="O67" s="61">
        <f t="shared" si="1"/>
        <v>1265.4100000000001</v>
      </c>
      <c r="P67" s="61">
        <f t="shared" si="2"/>
        <v>1265.4100000000001</v>
      </c>
      <c r="Q67" s="189"/>
      <c r="R67" s="189"/>
      <c r="S67" s="189"/>
      <c r="U67" s="193">
        <f t="shared" si="3"/>
        <v>10422.196797140001</v>
      </c>
      <c r="V67" s="193">
        <f t="shared" si="4"/>
        <v>10772.439134570061</v>
      </c>
      <c r="W67" s="193">
        <f t="shared" si="5"/>
        <v>10564.90771636385</v>
      </c>
    </row>
    <row r="68" spans="1:23" ht="10" x14ac:dyDescent="0.2">
      <c r="A68" s="190">
        <v>57</v>
      </c>
      <c r="B68" s="194" t="s">
        <v>317</v>
      </c>
      <c r="C68" s="194" t="s">
        <v>317</v>
      </c>
      <c r="D68" s="194" t="s">
        <v>34</v>
      </c>
      <c r="E68" s="194" t="s">
        <v>35</v>
      </c>
      <c r="F68" s="112">
        <f>IF(SUMIF('Grundlage Swiss DRG ohne Anlage'!D:D,C68,'Grundlage Swiss DRG ohne Anlage'!I:I)&gt;0,SUMIF('Grundlage Swiss DRG ohne Anlage'!D:D,C68,'Grundlage Swiss DRG ohne Anlage'!I:I),"")</f>
        <v>3810887.9188088998</v>
      </c>
      <c r="G68" s="112">
        <f>IF(SUMIF('Grundlage Swiss DRG KVG'!D:D,C68,'Grundlage Swiss DRG KVG'!G:G)&gt;0,SUMIF('Grundlage Swiss DRG KVG'!D:D,C68,'Grundlage Swiss DRG KVG'!G:G),)</f>
        <v>4626290.5864580004</v>
      </c>
      <c r="H68" s="112">
        <f>IF(SUMIF('Grundlage Swiss DRG KVG'!D:D,C68,'Grundlage Swiss DRG KVG'!H:H)&gt;0,SUMIF('Grundlage Swiss DRG KVG'!D:D,C68,'Grundlage Swiss DRG KVG'!H:H),)</f>
        <v>4460084.0164580001</v>
      </c>
      <c r="I68" s="112">
        <f>IF(SUMIF('Grundlage Swiss DRG KVG'!D:D,C68,'Grundlage Swiss DRG KVG'!I:I)&gt;0,SUMIF('Grundlage Swiss DRG KVG'!D:D,C68,'Grundlage Swiss DRG KVG'!I:I),"")</f>
        <v>363.92649999999998</v>
      </c>
      <c r="J68" s="112">
        <f>IF(SUMIF('Grundlage Swiss DRG KVG'!D:D,C68,'Grundlage Swiss DRG KVG'!J:J)&gt;0,SUMIF('Grundlage Swiss DRG KVG'!D:D,C68,'Grundlage Swiss DRG KVG'!J:J),"")</f>
        <v>516</v>
      </c>
      <c r="K68" s="130">
        <f>IF(SUMIF('Grundlage Swiss DRG ohne Anlage'!D:D,C68,'Grundlage Swiss DRG ohne Anlage'!J:J)&gt;0,SUMIF('Grundlage Swiss DRG ohne Anlage'!D:D,C68,'Grundlage Swiss DRG ohne Anlage'!J:J),"")</f>
        <v>10471.586759439</v>
      </c>
      <c r="L68" s="130">
        <f>IF(SUMIF('Grundlage Swiss DRG KVG'!D:D,C68,'Grundlage Swiss DRG KVG'!K:K)&gt;0,SUMIF('Grundlage Swiss DRG KVG'!D:D,C68,'Grundlage Swiss DRG KVG'!K:K),"")</f>
        <v>12712.156400971</v>
      </c>
      <c r="M68" s="130">
        <f>IF(SUMIF('Grundlage Swiss DRG KVG'!D:D,C68,'Grundlage Swiss DRG KVG'!L:L)&gt;0,SUMIF('Grundlage Swiss DRG KVG'!D:D,C68,'Grundlage Swiss DRG KVG'!L:L),"")</f>
        <v>12255.452725916</v>
      </c>
      <c r="N68" s="192">
        <f t="shared" si="0"/>
        <v>363.92649999999998</v>
      </c>
      <c r="O68" s="61">
        <f t="shared" si="1"/>
        <v>363.92649999999998</v>
      </c>
      <c r="P68" s="61">
        <f t="shared" si="2"/>
        <v>363.92649999999998</v>
      </c>
      <c r="Q68" s="189"/>
      <c r="R68" s="189"/>
      <c r="S68" s="189"/>
      <c r="U68" s="193">
        <f t="shared" si="3"/>
        <v>10422.196797140001</v>
      </c>
      <c r="V68" s="193">
        <f t="shared" si="4"/>
        <v>10772.439134570061</v>
      </c>
      <c r="W68" s="193">
        <f t="shared" si="5"/>
        <v>10564.90771636385</v>
      </c>
    </row>
    <row r="69" spans="1:23" ht="10" x14ac:dyDescent="0.2">
      <c r="A69" s="190">
        <v>58</v>
      </c>
      <c r="B69" s="194" t="s">
        <v>215</v>
      </c>
      <c r="C69" s="194" t="s">
        <v>215</v>
      </c>
      <c r="D69" s="194" t="s">
        <v>34</v>
      </c>
      <c r="E69" s="194" t="s">
        <v>17</v>
      </c>
      <c r="F69" s="112">
        <f>IF(SUMIF('Grundlage Swiss DRG ohne Anlage'!D:D,C69,'Grundlage Swiss DRG ohne Anlage'!I:I)&gt;0,SUMIF('Grundlage Swiss DRG ohne Anlage'!D:D,C69,'Grundlage Swiss DRG ohne Anlage'!I:I),"")</f>
        <v>22362206.374248002</v>
      </c>
      <c r="G69" s="112">
        <f>IF(SUMIF('Grundlage Swiss DRG KVG'!D:D,C69,'Grundlage Swiss DRG KVG'!G:G)&gt;0,SUMIF('Grundlage Swiss DRG KVG'!D:D,C69,'Grundlage Swiss DRG KVG'!G:G),)</f>
        <v>75177986.657823995</v>
      </c>
      <c r="H69" s="112">
        <f>IF(SUMIF('Grundlage Swiss DRG KVG'!D:D,C69,'Grundlage Swiss DRG KVG'!H:H)&gt;0,SUMIF('Grundlage Swiss DRG KVG'!D:D,C69,'Grundlage Swiss DRG KVG'!H:H),)</f>
        <v>72253884.447824001</v>
      </c>
      <c r="I69" s="112">
        <f>IF(SUMIF('Grundlage Swiss DRG KVG'!D:D,C69,'Grundlage Swiss DRG KVG'!I:I)&gt;0,SUMIF('Grundlage Swiss DRG KVG'!D:D,C69,'Grundlage Swiss DRG KVG'!I:I),"")</f>
        <v>7651.2695000000003</v>
      </c>
      <c r="J69" s="112">
        <f>IF(SUMIF('Grundlage Swiss DRG KVG'!D:D,C69,'Grundlage Swiss DRG KVG'!J:J)&gt;0,SUMIF('Grundlage Swiss DRG KVG'!D:D,C69,'Grundlage Swiss DRG KVG'!J:J),"")</f>
        <v>8846</v>
      </c>
      <c r="K69" s="130">
        <f>IF(SUMIF('Grundlage Swiss DRG ohne Anlage'!D:D,C69,'Grundlage Swiss DRG ohne Anlage'!J:J)&gt;0,SUMIF('Grundlage Swiss DRG ohne Anlage'!D:D,C69,'Grundlage Swiss DRG ohne Anlage'!J:J),"")</f>
        <v>11080.986474328</v>
      </c>
      <c r="L69" s="130">
        <f>IF(SUMIF('Grundlage Swiss DRG KVG'!D:D,C69,'Grundlage Swiss DRG KVG'!K:K)&gt;0,SUMIF('Grundlage Swiss DRG KVG'!D:D,C69,'Grundlage Swiss DRG KVG'!K:K),"")</f>
        <v>9825.5572696562995</v>
      </c>
      <c r="M69" s="130">
        <f>IF(SUMIF('Grundlage Swiss DRG KVG'!D:D,C69,'Grundlage Swiss DRG KVG'!L:L)&gt;0,SUMIF('Grundlage Swiss DRG KVG'!D:D,C69,'Grundlage Swiss DRG KVG'!L:L),"")</f>
        <v>9443.3851072458001</v>
      </c>
      <c r="N69" s="192">
        <f t="shared" si="0"/>
        <v>7651.2695000000003</v>
      </c>
      <c r="O69" s="61">
        <f t="shared" si="1"/>
        <v>7651.2695000000003</v>
      </c>
      <c r="P69" s="61">
        <f t="shared" si="2"/>
        <v>7651.2695000000003</v>
      </c>
      <c r="Q69" s="189"/>
      <c r="R69" s="189"/>
      <c r="S69" s="189"/>
      <c r="U69" s="193">
        <f t="shared" si="3"/>
        <v>10422.196797140001</v>
      </c>
      <c r="V69" s="193">
        <f t="shared" si="4"/>
        <v>10772.439134570061</v>
      </c>
      <c r="W69" s="193">
        <f t="shared" si="5"/>
        <v>10564.90771636385</v>
      </c>
    </row>
    <row r="70" spans="1:23" ht="10" x14ac:dyDescent="0.2">
      <c r="A70" s="190">
        <v>59</v>
      </c>
      <c r="B70" s="194" t="s">
        <v>38</v>
      </c>
      <c r="C70" s="194" t="s">
        <v>38</v>
      </c>
      <c r="D70" s="194" t="s">
        <v>34</v>
      </c>
      <c r="E70" s="194" t="s">
        <v>35</v>
      </c>
      <c r="F70" s="112">
        <f>IF(SUMIF('Grundlage Swiss DRG ohne Anlage'!D:D,C70,'Grundlage Swiss DRG ohne Anlage'!I:I)&gt;0,SUMIF('Grundlage Swiss DRG ohne Anlage'!D:D,C70,'Grundlage Swiss DRG ohne Anlage'!I:I),"")</f>
        <v>15506856.20836</v>
      </c>
      <c r="G70" s="112">
        <f>IF(SUMIF('Grundlage Swiss DRG KVG'!D:D,C70,'Grundlage Swiss DRG KVG'!G:G)&gt;0,SUMIF('Grundlage Swiss DRG KVG'!D:D,C70,'Grundlage Swiss DRG KVG'!G:G),)</f>
        <v>17648800.208360001</v>
      </c>
      <c r="H70" s="112">
        <f>IF(SUMIF('Grundlage Swiss DRG KVG'!D:D,C70,'Grundlage Swiss DRG KVG'!H:H)&gt;0,SUMIF('Grundlage Swiss DRG KVG'!D:D,C70,'Grundlage Swiss DRG KVG'!H:H),)</f>
        <v>17161147.208360001</v>
      </c>
      <c r="I70" s="112">
        <f>IF(SUMIF('Grundlage Swiss DRG KVG'!D:D,C70,'Grundlage Swiss DRG KVG'!I:I)&gt;0,SUMIF('Grundlage Swiss DRG KVG'!D:D,C70,'Grundlage Swiss DRG KVG'!I:I),"")</f>
        <v>1359.16</v>
      </c>
      <c r="J70" s="112">
        <f>IF(SUMIF('Grundlage Swiss DRG KVG'!D:D,C70,'Grundlage Swiss DRG KVG'!J:J)&gt;0,SUMIF('Grundlage Swiss DRG KVG'!D:D,C70,'Grundlage Swiss DRG KVG'!J:J),"")</f>
        <v>1782</v>
      </c>
      <c r="K70" s="130">
        <f>IF(SUMIF('Grundlage Swiss DRG ohne Anlage'!D:D,C70,'Grundlage Swiss DRG ohne Anlage'!J:J)&gt;0,SUMIF('Grundlage Swiss DRG ohne Anlage'!D:D,C70,'Grundlage Swiss DRG ohne Anlage'!J:J),"")</f>
        <v>11409.146979281</v>
      </c>
      <c r="L70" s="130">
        <f>IF(SUMIF('Grundlage Swiss DRG KVG'!D:D,C70,'Grundlage Swiss DRG KVG'!K:K)&gt;0,SUMIF('Grundlage Swiss DRG KVG'!D:D,C70,'Grundlage Swiss DRG KVG'!K:K),"")</f>
        <v>12985.079172694999</v>
      </c>
      <c r="M70" s="130">
        <f>IF(SUMIF('Grundlage Swiss DRG KVG'!D:D,C70,'Grundlage Swiss DRG KVG'!L:L)&gt;0,SUMIF('Grundlage Swiss DRG KVG'!D:D,C70,'Grundlage Swiss DRG KVG'!L:L),"")</f>
        <v>12626.289184761001</v>
      </c>
      <c r="N70" s="192">
        <f t="shared" si="0"/>
        <v>1359.16</v>
      </c>
      <c r="O70" s="61">
        <f t="shared" si="1"/>
        <v>1359.16</v>
      </c>
      <c r="P70" s="61">
        <f t="shared" si="2"/>
        <v>1359.16</v>
      </c>
      <c r="Q70" s="189"/>
      <c r="R70" s="189"/>
      <c r="S70" s="189"/>
      <c r="U70" s="193">
        <f t="shared" si="3"/>
        <v>10422.196797140001</v>
      </c>
      <c r="V70" s="193">
        <f t="shared" si="4"/>
        <v>10772.439134570061</v>
      </c>
      <c r="W70" s="193">
        <f t="shared" si="5"/>
        <v>10564.90771636385</v>
      </c>
    </row>
    <row r="71" spans="1:23" ht="10.5" x14ac:dyDescent="0.25">
      <c r="A71" s="190">
        <v>60</v>
      </c>
      <c r="B71" s="194" t="s">
        <v>87</v>
      </c>
      <c r="C71" s="194" t="s">
        <v>87</v>
      </c>
      <c r="D71" s="194" t="s">
        <v>88</v>
      </c>
      <c r="E71" s="194" t="s">
        <v>45</v>
      </c>
      <c r="F71" s="112">
        <v>154514596</v>
      </c>
      <c r="G71" s="112">
        <f>IF(SUMIF('Grundlage Swiss DRG alle'!D:D,C71,'Grundlage Swiss DRG alle'!G:G)&gt;0,SUMIF('Grundlage Swiss DRG alle'!D:D,C71,'Grundlage Swiss DRG alle'!G:G),)</f>
        <v>0</v>
      </c>
      <c r="H71" s="112">
        <v>169214290</v>
      </c>
      <c r="I71" s="112">
        <v>15184</v>
      </c>
      <c r="J71" s="112">
        <v>13391</v>
      </c>
      <c r="K71" s="130">
        <v>11539</v>
      </c>
      <c r="L71" s="130"/>
      <c r="M71" s="130">
        <v>12637</v>
      </c>
      <c r="N71" s="192">
        <f t="shared" si="0"/>
        <v>15184</v>
      </c>
      <c r="O71" s="61" t="str">
        <f t="shared" si="1"/>
        <v>-</v>
      </c>
      <c r="P71" s="61">
        <f t="shared" si="2"/>
        <v>15184</v>
      </c>
      <c r="Q71" s="189"/>
      <c r="R71" s="189"/>
      <c r="S71" s="189"/>
      <c r="T71" s="195" t="s">
        <v>650</v>
      </c>
      <c r="U71" s="193">
        <f t="shared" si="3"/>
        <v>10422.196797140001</v>
      </c>
      <c r="V71" s="193">
        <f t="shared" si="4"/>
        <v>10772.439134570061</v>
      </c>
      <c r="W71" s="193">
        <f t="shared" si="5"/>
        <v>10564.90771636385</v>
      </c>
    </row>
    <row r="72" spans="1:23" ht="10" x14ac:dyDescent="0.2">
      <c r="A72" s="190">
        <v>61</v>
      </c>
      <c r="B72" s="194" t="s">
        <v>73</v>
      </c>
      <c r="C72" s="194" t="s">
        <v>73</v>
      </c>
      <c r="D72" s="194" t="s">
        <v>74</v>
      </c>
      <c r="E72" s="194" t="s">
        <v>45</v>
      </c>
      <c r="F72" s="112">
        <f>IF(SUMIF('Grundlage Swiss DRG ohne Anlage'!D:D,C72,'Grundlage Swiss DRG ohne Anlage'!I:I)&gt;0,SUMIF('Grundlage Swiss DRG ohne Anlage'!D:D,C72,'Grundlage Swiss DRG ohne Anlage'!I:I),"")</f>
        <v>214084005.03073001</v>
      </c>
      <c r="G72" s="112">
        <f>IF(SUMIF('Grundlage Swiss DRG KVG'!D:D,C72,'Grundlage Swiss DRG KVG'!G:G)&gt;0,SUMIF('Grundlage Swiss DRG KVG'!D:D,C72,'Grundlage Swiss DRG KVG'!G:G),)</f>
        <v>0</v>
      </c>
      <c r="H72" s="112">
        <f>IF(SUMIF('Grundlage Swiss DRG KVG'!D:D,C72,'Grundlage Swiss DRG KVG'!H:H)&gt;0,SUMIF('Grundlage Swiss DRG KVG'!D:D,C72,'Grundlage Swiss DRG KVG'!H:H),)</f>
        <v>226121235.86072999</v>
      </c>
      <c r="I72" s="112">
        <f>IF(SUMIF('Grundlage Swiss DRG KVG'!D:D,C72,'Grundlage Swiss DRG KVG'!I:I)&gt;0,SUMIF('Grundlage Swiss DRG KVG'!D:D,C72,'Grundlage Swiss DRG KVG'!I:I),"")</f>
        <v>17856.163</v>
      </c>
      <c r="J72" s="112">
        <f>IF(SUMIF('Grundlage Swiss DRG KVG'!D:D,C72,'Grundlage Swiss DRG KVG'!J:J)&gt;0,SUMIF('Grundlage Swiss DRG KVG'!D:D,C72,'Grundlage Swiss DRG KVG'!J:J),"")</f>
        <v>16597</v>
      </c>
      <c r="K72" s="130">
        <f>IF(SUMIF('Grundlage Swiss DRG ohne Anlage'!D:D,C72,'Grundlage Swiss DRG ohne Anlage'!J:J)&gt;0,SUMIF('Grundlage Swiss DRG ohne Anlage'!D:D,C72,'Grundlage Swiss DRG ohne Anlage'!J:J),"")</f>
        <v>11989.362162001</v>
      </c>
      <c r="L72" s="130" t="str">
        <f>IF(SUMIF('Grundlage Swiss DRG KVG'!D:D,C72,'Grundlage Swiss DRG KVG'!K:K)&gt;0,SUMIF('Grundlage Swiss DRG KVG'!D:D,C72,'Grundlage Swiss DRG KVG'!K:K),"")</f>
        <v/>
      </c>
      <c r="M72" s="130">
        <f>IF(SUMIF('Grundlage Swiss DRG KVG'!D:D,C72,'Grundlage Swiss DRG KVG'!L:L)&gt;0,SUMIF('Grundlage Swiss DRG KVG'!D:D,C72,'Grundlage Swiss DRG KVG'!L:L),"")</f>
        <v>12663.484078899</v>
      </c>
      <c r="N72" s="192">
        <f t="shared" si="0"/>
        <v>17856.163</v>
      </c>
      <c r="O72" s="61" t="str">
        <f t="shared" si="1"/>
        <v>-</v>
      </c>
      <c r="P72" s="61">
        <f t="shared" si="2"/>
        <v>17856.163</v>
      </c>
      <c r="Q72" s="189"/>
      <c r="R72" s="189"/>
      <c r="S72" s="189"/>
      <c r="U72" s="193">
        <f t="shared" si="3"/>
        <v>10422.196797140001</v>
      </c>
      <c r="V72" s="193">
        <f t="shared" si="4"/>
        <v>10772.439134570061</v>
      </c>
      <c r="W72" s="193">
        <f t="shared" si="5"/>
        <v>10564.90771636385</v>
      </c>
    </row>
    <row r="73" spans="1:23" ht="10" x14ac:dyDescent="0.2">
      <c r="A73" s="190">
        <v>62</v>
      </c>
      <c r="B73" s="194" t="s">
        <v>250</v>
      </c>
      <c r="C73" s="194" t="s">
        <v>250</v>
      </c>
      <c r="D73" s="194" t="s">
        <v>169</v>
      </c>
      <c r="E73" s="194" t="s">
        <v>251</v>
      </c>
      <c r="F73" s="112">
        <f>IF(SUMIF('Grundlage Swiss DRG ohne Anlage'!D:D,C73,'Grundlage Swiss DRG ohne Anlage'!I:I)&gt;0,SUMIF('Grundlage Swiss DRG ohne Anlage'!D:D,C73,'Grundlage Swiss DRG ohne Anlage'!I:I),"")</f>
        <v>6867065.5074942</v>
      </c>
      <c r="G73" s="112">
        <f>IF(SUMIF('Grundlage Swiss DRG KVG'!D:D,C73,'Grundlage Swiss DRG KVG'!G:G)&gt;0,SUMIF('Grundlage Swiss DRG KVG'!D:D,C73,'Grundlage Swiss DRG KVG'!G:G),)</f>
        <v>574329352.41140997</v>
      </c>
      <c r="H73" s="112">
        <f>IF(SUMIF('Grundlage Swiss DRG KVG'!D:D,C73,'Grundlage Swiss DRG KVG'!H:H)&gt;0,SUMIF('Grundlage Swiss DRG KVG'!D:D,C73,'Grundlage Swiss DRG KVG'!H:H),)</f>
        <v>560420004.33354998</v>
      </c>
      <c r="I73" s="112">
        <f>IF(SUMIF('Grundlage Swiss DRG KVG'!D:D,C73,'Grundlage Swiss DRG KVG'!I:I)&gt;0,SUMIF('Grundlage Swiss DRG KVG'!D:D,C73,'Grundlage Swiss DRG KVG'!I:I),"")</f>
        <v>48419.294999997997</v>
      </c>
      <c r="J73" s="112">
        <f>IF(SUMIF('Grundlage Swiss DRG KVG'!D:D,C73,'Grundlage Swiss DRG KVG'!J:J)&gt;0,SUMIF('Grundlage Swiss DRG KVG'!D:D,C73,'Grundlage Swiss DRG KVG'!J:J),"")</f>
        <v>34100</v>
      </c>
      <c r="K73" s="130">
        <f>IF(SUMIF('Grundlage Swiss DRG ohne Anlage'!D:D,C73,'Grundlage Swiss DRG ohne Anlage'!J:J)&gt;0,SUMIF('Grundlage Swiss DRG ohne Anlage'!D:D,C73,'Grundlage Swiss DRG ohne Anlage'!J:J),"")</f>
        <v>13812.069762243</v>
      </c>
      <c r="L73" s="130">
        <f>IF(SUMIF('Grundlage Swiss DRG KVG'!D:D,C73,'Grundlage Swiss DRG KVG'!K:K)&gt;0,SUMIF('Grundlage Swiss DRG KVG'!D:D,C73,'Grundlage Swiss DRG KVG'!K:K),"")</f>
        <v>11861.580231836</v>
      </c>
      <c r="M73" s="130">
        <f>IF(SUMIF('Grundlage Swiss DRG KVG'!D:D,C73,'Grundlage Swiss DRG KVG'!L:L)&gt;0,SUMIF('Grundlage Swiss DRG KVG'!D:D,C73,'Grundlage Swiss DRG KVG'!L:L),"")</f>
        <v>11574.311528773</v>
      </c>
      <c r="N73" s="192">
        <f t="shared" si="0"/>
        <v>48419.294999997997</v>
      </c>
      <c r="O73" s="61">
        <f t="shared" si="1"/>
        <v>48419.294999997997</v>
      </c>
      <c r="P73" s="61">
        <f t="shared" si="2"/>
        <v>48419.294999997997</v>
      </c>
      <c r="Q73" s="189"/>
      <c r="R73" s="189"/>
      <c r="S73" s="189"/>
      <c r="U73" s="193">
        <f t="shared" si="3"/>
        <v>10422.196797140001</v>
      </c>
      <c r="V73" s="193">
        <f t="shared" si="4"/>
        <v>10772.439134570061</v>
      </c>
      <c r="W73" s="193">
        <f t="shared" si="5"/>
        <v>10564.90771636385</v>
      </c>
    </row>
    <row r="74" spans="1:23" ht="10" x14ac:dyDescent="0.2">
      <c r="A74" s="190">
        <v>63</v>
      </c>
      <c r="B74" s="194" t="s">
        <v>181</v>
      </c>
      <c r="C74" s="194" t="s">
        <v>181</v>
      </c>
      <c r="D74" s="194" t="s">
        <v>34</v>
      </c>
      <c r="E74" s="194" t="s">
        <v>35</v>
      </c>
      <c r="F74" s="112">
        <f>IF(SUMIF('Grundlage Swiss DRG ohne Anlage'!D:D,C74,'Grundlage Swiss DRG ohne Anlage'!I:I)&gt;0,SUMIF('Grundlage Swiss DRG ohne Anlage'!D:D,C74,'Grundlage Swiss DRG ohne Anlage'!I:I),"")</f>
        <v>698566.07656150998</v>
      </c>
      <c r="G74" s="112">
        <f>IF(SUMIF('Grundlage Swiss DRG KVG'!D:D,C74,'Grundlage Swiss DRG KVG'!G:G)&gt;0,SUMIF('Grundlage Swiss DRG KVG'!D:D,C74,'Grundlage Swiss DRG KVG'!G:G),)</f>
        <v>789137.20656150999</v>
      </c>
      <c r="H74" s="112">
        <f>IF(SUMIF('Grundlage Swiss DRG KVG'!D:D,C74,'Grundlage Swiss DRG KVG'!H:H)&gt;0,SUMIF('Grundlage Swiss DRG KVG'!D:D,C74,'Grundlage Swiss DRG KVG'!H:H),)</f>
        <v>771465.32656150998</v>
      </c>
      <c r="I74" s="112">
        <f>IF(SUMIF('Grundlage Swiss DRG KVG'!D:D,C74,'Grundlage Swiss DRG KVG'!I:I)&gt;0,SUMIF('Grundlage Swiss DRG KVG'!D:D,C74,'Grundlage Swiss DRG KVG'!I:I),"")</f>
        <v>47.974600000000002</v>
      </c>
      <c r="J74" s="112">
        <f>IF(SUMIF('Grundlage Swiss DRG KVG'!D:D,C74,'Grundlage Swiss DRG KVG'!J:J)&gt;0,SUMIF('Grundlage Swiss DRG KVG'!D:D,C74,'Grundlage Swiss DRG KVG'!J:J),"")</f>
        <v>46</v>
      </c>
      <c r="K74" s="130">
        <f>IF(SUMIF('Grundlage Swiss DRG ohne Anlage'!D:D,C74,'Grundlage Swiss DRG ohne Anlage'!J:J)&gt;0,SUMIF('Grundlage Swiss DRG ohne Anlage'!D:D,C74,'Grundlage Swiss DRG ohne Anlage'!J:J),"")</f>
        <v>14561.165211623</v>
      </c>
      <c r="L74" s="130">
        <f>IF(SUMIF('Grundlage Swiss DRG KVG'!D:D,C74,'Grundlage Swiss DRG KVG'!K:K)&gt;0,SUMIF('Grundlage Swiss DRG KVG'!D:D,C74,'Grundlage Swiss DRG KVG'!K:K),"")</f>
        <v>16449.062765744999</v>
      </c>
      <c r="M74" s="130">
        <f>IF(SUMIF('Grundlage Swiss DRG KVG'!D:D,C74,'Grundlage Swiss DRG KVG'!L:L)&gt;0,SUMIF('Grundlage Swiss DRG KVG'!D:D,C74,'Grundlage Swiss DRG KVG'!L:L),"")</f>
        <v>16080.703675727</v>
      </c>
      <c r="N74" s="192">
        <f t="shared" si="0"/>
        <v>47.974600000000002</v>
      </c>
      <c r="O74" s="61">
        <f t="shared" si="1"/>
        <v>47.974600000000002</v>
      </c>
      <c r="P74" s="61">
        <f t="shared" si="2"/>
        <v>47.974600000000002</v>
      </c>
      <c r="Q74" s="189"/>
      <c r="R74" s="189"/>
      <c r="S74" s="189"/>
      <c r="U74" s="193">
        <f t="shared" si="3"/>
        <v>10422.196797140001</v>
      </c>
      <c r="V74" s="193">
        <f t="shared" si="4"/>
        <v>10772.439134570061</v>
      </c>
      <c r="W74" s="193">
        <f t="shared" si="5"/>
        <v>10564.90771636385</v>
      </c>
    </row>
    <row r="75" spans="1:23" ht="10" x14ac:dyDescent="0.2">
      <c r="A75" s="190">
        <v>64</v>
      </c>
      <c r="B75" s="194" t="s">
        <v>320</v>
      </c>
      <c r="C75" s="194" t="s">
        <v>320</v>
      </c>
      <c r="D75" s="194" t="s">
        <v>34</v>
      </c>
      <c r="E75" s="194" t="s">
        <v>35</v>
      </c>
      <c r="F75" s="112">
        <f>IF(SUMIF('Grundlage Swiss DRG ohne Anlage'!D:D,C75,'Grundlage Swiss DRG ohne Anlage'!I:I)&gt;0,SUMIF('Grundlage Swiss DRG ohne Anlage'!D:D,C75,'Grundlage Swiss DRG ohne Anlage'!I:I),"")</f>
        <v>1094844.2394012001</v>
      </c>
      <c r="G75" s="112">
        <f>IF(SUMIF('Grundlage Swiss DRG KVG'!D:D,C75,'Grundlage Swiss DRG KVG'!G:G)&gt;0,SUMIF('Grundlage Swiss DRG KVG'!D:D,C75,'Grundlage Swiss DRG KVG'!G:G),)</f>
        <v>1276545.3822858999</v>
      </c>
      <c r="H75" s="112">
        <f>IF(SUMIF('Grundlage Swiss DRG KVG'!D:D,C75,'Grundlage Swiss DRG KVG'!H:H)&gt;0,SUMIF('Grundlage Swiss DRG KVG'!D:D,C75,'Grundlage Swiss DRG KVG'!H:H),)</f>
        <v>1264769.4222859</v>
      </c>
      <c r="I75" s="112">
        <f>IF(SUMIF('Grundlage Swiss DRG KVG'!D:D,C75,'Grundlage Swiss DRG KVG'!I:I)&gt;0,SUMIF('Grundlage Swiss DRG KVG'!D:D,C75,'Grundlage Swiss DRG KVG'!I:I),"")</f>
        <v>75.819999999999993</v>
      </c>
      <c r="J75" s="112">
        <f>IF(SUMIF('Grundlage Swiss DRG KVG'!D:D,C75,'Grundlage Swiss DRG KVG'!J:J)&gt;0,SUMIF('Grundlage Swiss DRG KVG'!D:D,C75,'Grundlage Swiss DRG KVG'!J:J),"")</f>
        <v>128</v>
      </c>
      <c r="K75" s="130">
        <f>IF(SUMIF('Grundlage Swiss DRG ohne Anlage'!D:D,C75,'Grundlage Swiss DRG ohne Anlage'!J:J)&gt;0,SUMIF('Grundlage Swiss DRG ohne Anlage'!D:D,C75,'Grundlage Swiss DRG ohne Anlage'!J:J),"")</f>
        <v>14440.045362717001</v>
      </c>
      <c r="L75" s="130">
        <f>IF(SUMIF('Grundlage Swiss DRG KVG'!D:D,C75,'Grundlage Swiss DRG KVG'!K:K)&gt;0,SUMIF('Grundlage Swiss DRG KVG'!D:D,C75,'Grundlage Swiss DRG KVG'!K:K),"")</f>
        <v>16836.525748956999</v>
      </c>
      <c r="M75" s="130">
        <f>IF(SUMIF('Grundlage Swiss DRG KVG'!D:D,C75,'Grundlage Swiss DRG KVG'!L:L)&gt;0,SUMIF('Grundlage Swiss DRG KVG'!D:D,C75,'Grundlage Swiss DRG KVG'!L:L),"")</f>
        <v>16681.211056264001</v>
      </c>
      <c r="N75" s="192">
        <f t="shared" si="0"/>
        <v>75.819999999999993</v>
      </c>
      <c r="O75" s="61">
        <f t="shared" si="1"/>
        <v>75.819999999999993</v>
      </c>
      <c r="P75" s="61">
        <f t="shared" si="2"/>
        <v>75.819999999999993</v>
      </c>
      <c r="Q75" s="189"/>
      <c r="R75" s="189"/>
      <c r="S75" s="189"/>
      <c r="U75" s="193">
        <f t="shared" si="3"/>
        <v>10422.196797140001</v>
      </c>
      <c r="V75" s="193">
        <f t="shared" si="4"/>
        <v>10772.439134570061</v>
      </c>
      <c r="W75" s="193">
        <f t="shared" si="5"/>
        <v>10564.90771636385</v>
      </c>
    </row>
    <row r="76" spans="1:23" ht="10" x14ac:dyDescent="0.2">
      <c r="A76" s="190">
        <v>65</v>
      </c>
      <c r="B76" s="194" t="s">
        <v>326</v>
      </c>
      <c r="C76" s="194" t="s">
        <v>326</v>
      </c>
      <c r="D76" s="194" t="s">
        <v>110</v>
      </c>
      <c r="E76" s="194" t="s">
        <v>251</v>
      </c>
      <c r="F76" s="112">
        <f>IF(SUMIF('Grundlage Swiss DRG ohne Anlage'!D:D,C76,'Grundlage Swiss DRG ohne Anlage'!I:I)&gt;0,SUMIF('Grundlage Swiss DRG ohne Anlage'!D:D,C76,'Grundlage Swiss DRG ohne Anlage'!I:I),"")</f>
        <v>5319509.2593804002</v>
      </c>
      <c r="G76" s="112">
        <f>IF(SUMIF('Grundlage Swiss DRG KVG'!D:D,C76,'Grundlage Swiss DRG KVG'!G:G)&gt;0,SUMIF('Grundlage Swiss DRG KVG'!D:D,C76,'Grundlage Swiss DRG KVG'!G:G),)</f>
        <v>39544389.652484</v>
      </c>
      <c r="H76" s="112">
        <f>IF(SUMIF('Grundlage Swiss DRG KVG'!D:D,C76,'Grundlage Swiss DRG KVG'!H:H)&gt;0,SUMIF('Grundlage Swiss DRG KVG'!D:D,C76,'Grundlage Swiss DRG KVG'!H:H),)</f>
        <v>39130745.462484002</v>
      </c>
      <c r="I76" s="112">
        <f>IF(SUMIF('Grundlage Swiss DRG KVG'!D:D,C76,'Grundlage Swiss DRG KVG'!I:I)&gt;0,SUMIF('Grundlage Swiss DRG KVG'!D:D,C76,'Grundlage Swiss DRG KVG'!I:I),"")</f>
        <v>3763.9367999999999</v>
      </c>
      <c r="J76" s="112">
        <f>IF(SUMIF('Grundlage Swiss DRG KVG'!D:D,C76,'Grundlage Swiss DRG KVG'!J:J)&gt;0,SUMIF('Grundlage Swiss DRG KVG'!D:D,C76,'Grundlage Swiss DRG KVG'!J:J),"")</f>
        <v>4464</v>
      </c>
      <c r="K76" s="130">
        <f>IF(SUMIF('Grundlage Swiss DRG ohne Anlage'!D:D,C76,'Grundlage Swiss DRG ohne Anlage'!J:J)&gt;0,SUMIF('Grundlage Swiss DRG ohne Anlage'!D:D,C76,'Grundlage Swiss DRG ohne Anlage'!J:J),"")</f>
        <v>8854.2408558718998</v>
      </c>
      <c r="L76" s="130">
        <f>IF(SUMIF('Grundlage Swiss DRG KVG'!D:D,C76,'Grundlage Swiss DRG KVG'!K:K)&gt;0,SUMIF('Grundlage Swiss DRG KVG'!D:D,C76,'Grundlage Swiss DRG KVG'!K:K),"")</f>
        <v>10506.124771405001</v>
      </c>
      <c r="M76" s="130">
        <f>IF(SUMIF('Grundlage Swiss DRG KVG'!D:D,C76,'Grundlage Swiss DRG KVG'!L:L)&gt;0,SUMIF('Grundlage Swiss DRG KVG'!D:D,C76,'Grundlage Swiss DRG KVG'!L:L),"")</f>
        <v>10396.228082916999</v>
      </c>
      <c r="N76" s="192">
        <f t="shared" ref="N76:N110" si="6">I76</f>
        <v>3763.9367999999999</v>
      </c>
      <c r="O76" s="61">
        <f t="shared" ref="O76:O110" si="7">IF(G76&gt;0,I76,"-")</f>
        <v>3763.9367999999999</v>
      </c>
      <c r="P76" s="61">
        <f t="shared" ref="P76:P110" si="8">IF(H76&gt;0,I76,"-")</f>
        <v>3763.9367999999999</v>
      </c>
      <c r="Q76" s="189"/>
      <c r="R76" s="189"/>
      <c r="S76" s="189"/>
    </row>
    <row r="77" spans="1:23" ht="10" x14ac:dyDescent="0.2">
      <c r="A77" s="190">
        <v>66</v>
      </c>
      <c r="B77" s="194" t="s">
        <v>30</v>
      </c>
      <c r="C77" s="194" t="s">
        <v>30</v>
      </c>
      <c r="D77" s="194" t="s">
        <v>26</v>
      </c>
      <c r="E77" s="194" t="s">
        <v>17</v>
      </c>
      <c r="F77" s="112">
        <f>IF(SUMIF('Grundlage Swiss DRG ohne Anlage'!D:D,C77,'Grundlage Swiss DRG ohne Anlage'!I:I)&gt;0,SUMIF('Grundlage Swiss DRG ohne Anlage'!D:D,C77,'Grundlage Swiss DRG ohne Anlage'!I:I),"")</f>
        <v>25606351.012977</v>
      </c>
      <c r="G77" s="112">
        <f>IF(SUMIF('Grundlage Swiss DRG KVG'!D:D,C77,'Grundlage Swiss DRG KVG'!G:G)&gt;0,SUMIF('Grundlage Swiss DRG KVG'!D:D,C77,'Grundlage Swiss DRG KVG'!G:G),)</f>
        <v>24197906.376789998</v>
      </c>
      <c r="H77" s="112">
        <f>IF(SUMIF('Grundlage Swiss DRG KVG'!D:D,C77,'Grundlage Swiss DRG KVG'!H:H)&gt;0,SUMIF('Grundlage Swiss DRG KVG'!D:D,C77,'Grundlage Swiss DRG KVG'!H:H),)</f>
        <v>23933962.79679</v>
      </c>
      <c r="I77" s="112">
        <f>IF(SUMIF('Grundlage Swiss DRG KVG'!D:D,C77,'Grundlage Swiss DRG KVG'!I:I)&gt;0,SUMIF('Grundlage Swiss DRG KVG'!D:D,C77,'Grundlage Swiss DRG KVG'!I:I),"")</f>
        <v>2213.3098</v>
      </c>
      <c r="J77" s="112">
        <f>IF(SUMIF('Grundlage Swiss DRG KVG'!D:D,C77,'Grundlage Swiss DRG KVG'!J:J)&gt;0,SUMIF('Grundlage Swiss DRG KVG'!D:D,C77,'Grundlage Swiss DRG KVG'!J:J),"")</f>
        <v>2798</v>
      </c>
      <c r="K77" s="130">
        <f>IF(SUMIF('Grundlage Swiss DRG ohne Anlage'!D:D,C77,'Grundlage Swiss DRG ohne Anlage'!J:J)&gt;0,SUMIF('Grundlage Swiss DRG ohne Anlage'!D:D,C77,'Grundlage Swiss DRG ohne Anlage'!J:J),"")</f>
        <v>8584.3605905596996</v>
      </c>
      <c r="L77" s="130">
        <f>IF(SUMIF('Grundlage Swiss DRG KVG'!D:D,C77,'Grundlage Swiss DRG KVG'!K:K)&gt;0,SUMIF('Grundlage Swiss DRG KVG'!D:D,C77,'Grundlage Swiss DRG KVG'!K:K),"")</f>
        <v>10932.905270103</v>
      </c>
      <c r="M77" s="130">
        <f>IF(SUMIF('Grundlage Swiss DRG KVG'!D:D,C77,'Grundlage Swiss DRG KVG'!L:L)&gt;0,SUMIF('Grundlage Swiss DRG KVG'!D:D,C77,'Grundlage Swiss DRG KVG'!L:L),"")</f>
        <v>10813.652384673</v>
      </c>
      <c r="N77" s="192">
        <f t="shared" si="6"/>
        <v>2213.3098</v>
      </c>
      <c r="O77" s="61">
        <f t="shared" si="7"/>
        <v>2213.3098</v>
      </c>
      <c r="P77" s="61">
        <f t="shared" si="8"/>
        <v>2213.3098</v>
      </c>
      <c r="Q77" s="189"/>
      <c r="R77" s="189"/>
      <c r="S77" s="189"/>
    </row>
    <row r="78" spans="1:23" ht="10" x14ac:dyDescent="0.2">
      <c r="A78" s="190">
        <v>67</v>
      </c>
      <c r="B78" s="194" t="s">
        <v>94</v>
      </c>
      <c r="C78" s="194" t="s">
        <v>94</v>
      </c>
      <c r="D78" s="194" t="s">
        <v>95</v>
      </c>
      <c r="E78" s="194" t="s">
        <v>22</v>
      </c>
      <c r="F78" s="112">
        <f>IF(SUMIF('Grundlage Swiss DRG ohne Anlage'!D:D,C78,'Grundlage Swiss DRG ohne Anlage'!I:I)&gt;0,SUMIF('Grundlage Swiss DRG ohne Anlage'!D:D,C78,'Grundlage Swiss DRG ohne Anlage'!I:I),"")</f>
        <v>450144445.01686001</v>
      </c>
      <c r="G78" s="112">
        <f>IF(SUMIF('Grundlage Swiss DRG KVG'!D:D,C78,'Grundlage Swiss DRG KVG'!G:G)&gt;0,SUMIF('Grundlage Swiss DRG KVG'!D:D,C78,'Grundlage Swiss DRG KVG'!G:G),)</f>
        <v>494786681.54938</v>
      </c>
      <c r="H78" s="112">
        <f>IF(SUMIF('Grundlage Swiss DRG KVG'!D:D,C78,'Grundlage Swiss DRG KVG'!H:H)&gt;0,SUMIF('Grundlage Swiss DRG KVG'!D:D,C78,'Grundlage Swiss DRG KVG'!H:H),)</f>
        <v>449214773.32853001</v>
      </c>
      <c r="I78" s="112">
        <f>IF(SUMIF('Grundlage Swiss DRG KVG'!D:D,C78,'Grundlage Swiss DRG KVG'!I:I)&gt;0,SUMIF('Grundlage Swiss DRG KVG'!D:D,C78,'Grundlage Swiss DRG KVG'!I:I),"")</f>
        <v>40444.025099999999</v>
      </c>
      <c r="J78" s="112">
        <f>IF(SUMIF('Grundlage Swiss DRG KVG'!D:D,C78,'Grundlage Swiss DRG KVG'!J:J)&gt;0,SUMIF('Grundlage Swiss DRG KVG'!D:D,C78,'Grundlage Swiss DRG KVG'!J:J),"")</f>
        <v>35069</v>
      </c>
      <c r="K78" s="130">
        <f>IF(SUMIF('Grundlage Swiss DRG ohne Anlage'!D:D,C78,'Grundlage Swiss DRG ohne Anlage'!J:J)&gt;0,SUMIF('Grundlage Swiss DRG ohne Anlage'!D:D,C78,'Grundlage Swiss DRG ohne Anlage'!J:J),"")</f>
        <v>11130.06047009</v>
      </c>
      <c r="L78" s="130">
        <f>IF(SUMIF('Grundlage Swiss DRG KVG'!D:D,C78,'Grundlage Swiss DRG KVG'!K:K)&gt;0,SUMIF('Grundlage Swiss DRG KVG'!D:D,C78,'Grundlage Swiss DRG KVG'!K:K),"")</f>
        <v>12233.863477385999</v>
      </c>
      <c r="M78" s="130">
        <f>IF(SUMIF('Grundlage Swiss DRG KVG'!D:D,C78,'Grundlage Swiss DRG KVG'!L:L)&gt;0,SUMIF('Grundlage Swiss DRG KVG'!D:D,C78,'Grundlage Swiss DRG KVG'!L:L),"")</f>
        <v>11107.073843857999</v>
      </c>
      <c r="N78" s="192">
        <f t="shared" si="6"/>
        <v>40444.025099999999</v>
      </c>
      <c r="O78" s="61">
        <f t="shared" si="7"/>
        <v>40444.025099999999</v>
      </c>
      <c r="P78" s="61">
        <f t="shared" si="8"/>
        <v>40444.025099999999</v>
      </c>
      <c r="Q78" s="189"/>
      <c r="R78" s="189"/>
      <c r="S78" s="189"/>
    </row>
    <row r="79" spans="1:23" ht="10" x14ac:dyDescent="0.2">
      <c r="A79" s="190">
        <v>68</v>
      </c>
      <c r="B79" s="194" t="s">
        <v>91</v>
      </c>
      <c r="C79" s="194" t="s">
        <v>91</v>
      </c>
      <c r="D79" s="194" t="s">
        <v>21</v>
      </c>
      <c r="E79" s="194" t="s">
        <v>45</v>
      </c>
      <c r="F79" s="112">
        <f>IF(SUMIF('Grundlage Swiss DRG ohne Anlage'!D:D,C79,'Grundlage Swiss DRG ohne Anlage'!I:I)&gt;0,SUMIF('Grundlage Swiss DRG ohne Anlage'!D:D,C79,'Grundlage Swiss DRG ohne Anlage'!I:I),"")</f>
        <v>147215064.43494999</v>
      </c>
      <c r="G79" s="112">
        <f>IF(SUMIF('Grundlage Swiss DRG KVG'!D:D,C79,'Grundlage Swiss DRG KVG'!G:G)&gt;0,SUMIF('Grundlage Swiss DRG KVG'!D:D,C79,'Grundlage Swiss DRG KVG'!G:G),)</f>
        <v>155796852.99495</v>
      </c>
      <c r="H79" s="112">
        <f>IF(SUMIF('Grundlage Swiss DRG KVG'!D:D,C79,'Grundlage Swiss DRG KVG'!H:H)&gt;0,SUMIF('Grundlage Swiss DRG KVG'!D:D,C79,'Grundlage Swiss DRG KVG'!H:H),)</f>
        <v>0</v>
      </c>
      <c r="I79" s="112">
        <f>IF(SUMIF('Grundlage Swiss DRG KVG'!D:D,C79,'Grundlage Swiss DRG KVG'!I:I)&gt;0,SUMIF('Grundlage Swiss DRG KVG'!D:D,C79,'Grundlage Swiss DRG KVG'!I:I),"")</f>
        <v>14703.438</v>
      </c>
      <c r="J79" s="112">
        <f>IF(SUMIF('Grundlage Swiss DRG KVG'!D:D,C79,'Grundlage Swiss DRG KVG'!J:J)&gt;0,SUMIF('Grundlage Swiss DRG KVG'!D:D,C79,'Grundlage Swiss DRG KVG'!J:J),"")</f>
        <v>18182</v>
      </c>
      <c r="K79" s="130">
        <f>IF(SUMIF('Grundlage Swiss DRG ohne Anlage'!D:D,C79,'Grundlage Swiss DRG ohne Anlage'!J:J)&gt;0,SUMIF('Grundlage Swiss DRG ohne Anlage'!D:D,C79,'Grundlage Swiss DRG ohne Anlage'!J:J),"")</f>
        <v>10012.288584136</v>
      </c>
      <c r="L79" s="130">
        <f>IF(SUMIF('Grundlage Swiss DRG KVG'!D:D,C79,'Grundlage Swiss DRG KVG'!K:K)&gt;0,SUMIF('Grundlage Swiss DRG KVG'!D:D,C79,'Grundlage Swiss DRG KVG'!K:K),"")</f>
        <v>10595.94721962</v>
      </c>
      <c r="M79" s="130" t="str">
        <f>IF(SUMIF('Grundlage Swiss DRG KVG'!D:D,C79,'Grundlage Swiss DRG KVG'!L:L)&gt;0,SUMIF('Grundlage Swiss DRG KVG'!D:D,C79,'Grundlage Swiss DRG KVG'!L:L),"")</f>
        <v/>
      </c>
      <c r="N79" s="192">
        <f t="shared" si="6"/>
        <v>14703.438</v>
      </c>
      <c r="O79" s="61">
        <f t="shared" si="7"/>
        <v>14703.438</v>
      </c>
      <c r="P79" s="61" t="str">
        <f t="shared" si="8"/>
        <v>-</v>
      </c>
      <c r="Q79" s="189"/>
      <c r="R79" s="189"/>
      <c r="S79" s="189"/>
    </row>
    <row r="80" spans="1:23" ht="10" x14ac:dyDescent="0.2">
      <c r="A80" s="190">
        <v>69</v>
      </c>
      <c r="B80" s="194" t="s">
        <v>80</v>
      </c>
      <c r="C80" s="194" t="s">
        <v>80</v>
      </c>
      <c r="D80" s="194" t="s">
        <v>21</v>
      </c>
      <c r="E80" s="194" t="s">
        <v>27</v>
      </c>
      <c r="F80" s="112">
        <f>IF(SUMIF('Grundlage Swiss DRG ohne Anlage'!D:D,C80,'Grundlage Swiss DRG ohne Anlage'!I:I)&gt;0,SUMIF('Grundlage Swiss DRG ohne Anlage'!D:D,C80,'Grundlage Swiss DRG ohne Anlage'!I:I),"")</f>
        <v>38138862.441129997</v>
      </c>
      <c r="G80" s="112">
        <f>IF(SUMIF('Grundlage Swiss DRG KVG'!D:D,C80,'Grundlage Swiss DRG KVG'!G:G)&gt;0,SUMIF('Grundlage Swiss DRG KVG'!D:D,C80,'Grundlage Swiss DRG KVG'!G:G),)</f>
        <v>42136025.261129998</v>
      </c>
      <c r="H80" s="112">
        <f>IF(SUMIF('Grundlage Swiss DRG KVG'!D:D,C80,'Grundlage Swiss DRG KVG'!H:H)&gt;0,SUMIF('Grundlage Swiss DRG KVG'!D:D,C80,'Grundlage Swiss DRG KVG'!H:H),)</f>
        <v>0</v>
      </c>
      <c r="I80" s="112">
        <f>IF(SUMIF('Grundlage Swiss DRG KVG'!D:D,C80,'Grundlage Swiss DRG KVG'!I:I)&gt;0,SUMIF('Grundlage Swiss DRG KVG'!D:D,C80,'Grundlage Swiss DRG KVG'!I:I),"")</f>
        <v>3977.3125</v>
      </c>
      <c r="J80" s="112">
        <f>IF(SUMIF('Grundlage Swiss DRG KVG'!D:D,C80,'Grundlage Swiss DRG KVG'!J:J)&gt;0,SUMIF('Grundlage Swiss DRG KVG'!D:D,C80,'Grundlage Swiss DRG KVG'!J:J),"")</f>
        <v>4998</v>
      </c>
      <c r="K80" s="130">
        <f>IF(SUMIF('Grundlage Swiss DRG ohne Anlage'!D:D,C80,'Grundlage Swiss DRG ohne Anlage'!J:J)&gt;0,SUMIF('Grundlage Swiss DRG ohne Anlage'!D:D,C80,'Grundlage Swiss DRG ohne Anlage'!J:J),"")</f>
        <v>9589.1038084458996</v>
      </c>
      <c r="L80" s="130">
        <f>IF(SUMIF('Grundlage Swiss DRG KVG'!D:D,C80,'Grundlage Swiss DRG KVG'!K:K)&gt;0,SUMIF('Grundlage Swiss DRG KVG'!D:D,C80,'Grundlage Swiss DRG KVG'!K:K),"")</f>
        <v>10594.094696136999</v>
      </c>
      <c r="M80" s="130" t="str">
        <f>IF(SUMIF('Grundlage Swiss DRG KVG'!D:D,C80,'Grundlage Swiss DRG KVG'!L:L)&gt;0,SUMIF('Grundlage Swiss DRG KVG'!D:D,C80,'Grundlage Swiss DRG KVG'!L:L),"")</f>
        <v/>
      </c>
      <c r="N80" s="192">
        <f t="shared" si="6"/>
        <v>3977.3125</v>
      </c>
      <c r="O80" s="61">
        <f t="shared" si="7"/>
        <v>3977.3125</v>
      </c>
      <c r="P80" s="61" t="str">
        <f t="shared" si="8"/>
        <v>-</v>
      </c>
      <c r="Q80" s="189"/>
      <c r="R80" s="189"/>
      <c r="S80" s="189"/>
    </row>
    <row r="81" spans="1:19" ht="10" x14ac:dyDescent="0.2">
      <c r="A81" s="190">
        <v>70</v>
      </c>
      <c r="B81" s="194" t="s">
        <v>297</v>
      </c>
      <c r="C81" s="194" t="s">
        <v>297</v>
      </c>
      <c r="D81" s="194" t="s">
        <v>114</v>
      </c>
      <c r="E81" s="194" t="s">
        <v>45</v>
      </c>
      <c r="F81" s="112">
        <f>IF(SUMIF('Grundlage Swiss DRG ohne Anlage'!D:D,C81,'Grundlage Swiss DRG ohne Anlage'!I:I)&gt;0,SUMIF('Grundlage Swiss DRG ohne Anlage'!D:D,C81,'Grundlage Swiss DRG ohne Anlage'!I:I),"")</f>
        <v>68831659.973497003</v>
      </c>
      <c r="G81" s="112">
        <f>IF(SUMIF('Grundlage Swiss DRG KVG'!D:D,C81,'Grundlage Swiss DRG KVG'!G:G)&gt;0,SUMIF('Grundlage Swiss DRG KVG'!D:D,C81,'Grundlage Swiss DRG KVG'!G:G),)</f>
        <v>78965013.705328003</v>
      </c>
      <c r="H81" s="112">
        <f>IF(SUMIF('Grundlage Swiss DRG KVG'!D:D,C81,'Grundlage Swiss DRG KVG'!H:H)&gt;0,SUMIF('Grundlage Swiss DRG KVG'!D:D,C81,'Grundlage Swiss DRG KVG'!H:H),)</f>
        <v>0</v>
      </c>
      <c r="I81" s="112">
        <f>IF(SUMIF('Grundlage Swiss DRG KVG'!D:D,C81,'Grundlage Swiss DRG KVG'!I:I)&gt;0,SUMIF('Grundlage Swiss DRG KVG'!D:D,C81,'Grundlage Swiss DRG KVG'!I:I),"")</f>
        <v>7832</v>
      </c>
      <c r="J81" s="112">
        <f>IF(SUMIF('Grundlage Swiss DRG KVG'!D:D,C81,'Grundlage Swiss DRG KVG'!J:J)&gt;0,SUMIF('Grundlage Swiss DRG KVG'!D:D,C81,'Grundlage Swiss DRG KVG'!J:J),"")</f>
        <v>9281</v>
      </c>
      <c r="K81" s="130">
        <f>IF(SUMIF('Grundlage Swiss DRG ohne Anlage'!D:D,C81,'Grundlage Swiss DRG ohne Anlage'!J:J)&gt;0,SUMIF('Grundlage Swiss DRG ohne Anlage'!D:D,C81,'Grundlage Swiss DRG ohne Anlage'!J:J),"")</f>
        <v>8788.5163398234999</v>
      </c>
      <c r="L81" s="130">
        <f>IF(SUMIF('Grundlage Swiss DRG KVG'!D:D,C81,'Grundlage Swiss DRG KVG'!K:K)&gt;0,SUMIF('Grundlage Swiss DRG KVG'!D:D,C81,'Grundlage Swiss DRG KVG'!K:K),"")</f>
        <v>10082.356193224001</v>
      </c>
      <c r="M81" s="130" t="str">
        <f>IF(SUMIF('Grundlage Swiss DRG KVG'!D:D,C81,'Grundlage Swiss DRG KVG'!L:L)&gt;0,SUMIF('Grundlage Swiss DRG KVG'!D:D,C81,'Grundlage Swiss DRG KVG'!L:L),"")</f>
        <v/>
      </c>
      <c r="N81" s="192">
        <f t="shared" si="6"/>
        <v>7832</v>
      </c>
      <c r="O81" s="61">
        <f t="shared" si="7"/>
        <v>7832</v>
      </c>
      <c r="P81" s="61" t="str">
        <f t="shared" si="8"/>
        <v>-</v>
      </c>
      <c r="Q81" s="189"/>
      <c r="R81" s="189"/>
      <c r="S81" s="189"/>
    </row>
    <row r="82" spans="1:19" ht="10" x14ac:dyDescent="0.2">
      <c r="A82" s="190">
        <v>71</v>
      </c>
      <c r="B82" s="194" t="s">
        <v>175</v>
      </c>
      <c r="C82" s="194" t="s">
        <v>175</v>
      </c>
      <c r="D82" s="194" t="s">
        <v>16</v>
      </c>
      <c r="E82" s="194" t="s">
        <v>62</v>
      </c>
      <c r="F82" s="112">
        <f>IF(SUMIF('Grundlage Swiss DRG ohne Anlage'!D:D,C82,'Grundlage Swiss DRG ohne Anlage'!I:I)&gt;0,SUMIF('Grundlage Swiss DRG ohne Anlage'!D:D,C82,'Grundlage Swiss DRG ohne Anlage'!I:I),"")</f>
        <v>59875671.970671996</v>
      </c>
      <c r="G82" s="112">
        <f>IF(SUMIF('Grundlage Swiss DRG KVG'!D:D,C82,'Grundlage Swiss DRG KVG'!G:G)&gt;0,SUMIF('Grundlage Swiss DRG KVG'!D:D,C82,'Grundlage Swiss DRG KVG'!G:G),)</f>
        <v>66080818.970671996</v>
      </c>
      <c r="H82" s="112">
        <f>IF(SUMIF('Grundlage Swiss DRG KVG'!D:D,C82,'Grundlage Swiss DRG KVG'!H:H)&gt;0,SUMIF('Grundlage Swiss DRG KVG'!D:D,C82,'Grundlage Swiss DRG KVG'!H:H),)</f>
        <v>65504855.038597003</v>
      </c>
      <c r="I82" s="112">
        <f>IF(SUMIF('Grundlage Swiss DRG KVG'!D:D,C82,'Grundlage Swiss DRG KVG'!I:I)&gt;0,SUMIF('Grundlage Swiss DRG KVG'!D:D,C82,'Grundlage Swiss DRG KVG'!I:I),"")</f>
        <v>6222.8266999999996</v>
      </c>
      <c r="J82" s="112">
        <f>IF(SUMIF('Grundlage Swiss DRG KVG'!D:D,C82,'Grundlage Swiss DRG KVG'!J:J)&gt;0,SUMIF('Grundlage Swiss DRG KVG'!D:D,C82,'Grundlage Swiss DRG KVG'!J:J),"")</f>
        <v>5699</v>
      </c>
      <c r="K82" s="130">
        <f>IF(SUMIF('Grundlage Swiss DRG ohne Anlage'!D:D,C82,'Grundlage Swiss DRG ohne Anlage'!J:J)&gt;0,SUMIF('Grundlage Swiss DRG ohne Anlage'!D:D,C82,'Grundlage Swiss DRG ohne Anlage'!J:J),"")</f>
        <v>9621.9410980338998</v>
      </c>
      <c r="L82" s="130">
        <f>IF(SUMIF('Grundlage Swiss DRG KVG'!D:D,C82,'Grundlage Swiss DRG KVG'!K:K)&gt;0,SUMIF('Grundlage Swiss DRG KVG'!D:D,C82,'Grundlage Swiss DRG KVG'!K:K),"")</f>
        <v>10619.099993685</v>
      </c>
      <c r="M82" s="130">
        <f>IF(SUMIF('Grundlage Swiss DRG KVG'!D:D,C82,'Grundlage Swiss DRG KVG'!L:L)&gt;0,SUMIF('Grundlage Swiss DRG KVG'!D:D,C82,'Grundlage Swiss DRG KVG'!L:L),"")</f>
        <v>10526.543353457</v>
      </c>
      <c r="N82" s="192">
        <f t="shared" si="6"/>
        <v>6222.8266999999996</v>
      </c>
      <c r="O82" s="61">
        <f t="shared" si="7"/>
        <v>6222.8266999999996</v>
      </c>
      <c r="P82" s="61">
        <f t="shared" si="8"/>
        <v>6222.8266999999996</v>
      </c>
      <c r="Q82" s="189"/>
      <c r="R82" s="189"/>
      <c r="S82" s="189"/>
    </row>
    <row r="83" spans="1:19" ht="10" x14ac:dyDescent="0.2">
      <c r="A83" s="190">
        <v>72</v>
      </c>
      <c r="B83" s="194" t="s">
        <v>151</v>
      </c>
      <c r="C83" s="194" t="s">
        <v>151</v>
      </c>
      <c r="D83" s="194" t="s">
        <v>152</v>
      </c>
      <c r="E83" s="194" t="s">
        <v>27</v>
      </c>
      <c r="F83" s="112">
        <f>IF(SUMIF('Grundlage Swiss DRG ohne Anlage'!D:D,C83,'Grundlage Swiss DRG ohne Anlage'!I:I)&gt;0,SUMIF('Grundlage Swiss DRG ohne Anlage'!D:D,C83,'Grundlage Swiss DRG ohne Anlage'!I:I),"")</f>
        <v>72424320.126663998</v>
      </c>
      <c r="G83" s="112">
        <f>IF(SUMIF('Grundlage Swiss DRG KVG'!D:D,C83,'Grundlage Swiss DRG KVG'!G:G)&gt;0,SUMIF('Grundlage Swiss DRG KVG'!D:D,C83,'Grundlage Swiss DRG KVG'!G:G),)</f>
        <v>80050621.664064005</v>
      </c>
      <c r="H83" s="112">
        <f>IF(SUMIF('Grundlage Swiss DRG KVG'!D:D,C83,'Grundlage Swiss DRG KVG'!H:H)&gt;0,SUMIF('Grundlage Swiss DRG KVG'!D:D,C83,'Grundlage Swiss DRG KVG'!H:H),)</f>
        <v>79439950.598954007</v>
      </c>
      <c r="I83" s="112">
        <f>IF(SUMIF('Grundlage Swiss DRG KVG'!D:D,C83,'Grundlage Swiss DRG KVG'!I:I)&gt;0,SUMIF('Grundlage Swiss DRG KVG'!D:D,C83,'Grundlage Swiss DRG KVG'!I:I),"")</f>
        <v>7743.8275000000003</v>
      </c>
      <c r="J83" s="112">
        <f>IF(SUMIF('Grundlage Swiss DRG KVG'!D:D,C83,'Grundlage Swiss DRG KVG'!J:J)&gt;0,SUMIF('Grundlage Swiss DRG KVG'!D:D,C83,'Grundlage Swiss DRG KVG'!J:J),"")</f>
        <v>8430</v>
      </c>
      <c r="K83" s="130">
        <f>IF(SUMIF('Grundlage Swiss DRG ohne Anlage'!D:D,C83,'Grundlage Swiss DRG ohne Anlage'!J:J)&gt;0,SUMIF('Grundlage Swiss DRG ohne Anlage'!D:D,C83,'Grundlage Swiss DRG ohne Anlage'!J:J),"")</f>
        <v>9352.5223962781001</v>
      </c>
      <c r="L83" s="130">
        <f>IF(SUMIF('Grundlage Swiss DRG KVG'!D:D,C83,'Grundlage Swiss DRG KVG'!K:K)&gt;0,SUMIF('Grundlage Swiss DRG KVG'!D:D,C83,'Grundlage Swiss DRG KVG'!K:K),"")</f>
        <v>10337.345668413</v>
      </c>
      <c r="M83" s="130">
        <f>IF(SUMIF('Grundlage Swiss DRG KVG'!D:D,C83,'Grundlage Swiss DRG KVG'!L:L)&gt;0,SUMIF('Grundlage Swiss DRG KVG'!D:D,C83,'Grundlage Swiss DRG KVG'!L:L),"")</f>
        <v>10258.486594511</v>
      </c>
      <c r="N83" s="192">
        <f t="shared" si="6"/>
        <v>7743.8275000000003</v>
      </c>
      <c r="O83" s="61">
        <f t="shared" si="7"/>
        <v>7743.8275000000003</v>
      </c>
      <c r="P83" s="61">
        <f t="shared" si="8"/>
        <v>7743.8275000000003</v>
      </c>
      <c r="Q83" s="189"/>
      <c r="R83" s="189"/>
      <c r="S83" s="189"/>
    </row>
    <row r="84" spans="1:19" ht="10" x14ac:dyDescent="0.2">
      <c r="A84" s="190">
        <v>73</v>
      </c>
      <c r="B84" s="194" t="s">
        <v>25</v>
      </c>
      <c r="C84" s="194" t="s">
        <v>25</v>
      </c>
      <c r="D84" s="194" t="s">
        <v>26</v>
      </c>
      <c r="E84" s="194" t="s">
        <v>27</v>
      </c>
      <c r="F84" s="112">
        <f>IF(SUMIF('Grundlage Swiss DRG ohne Anlage'!D:D,C84,'Grundlage Swiss DRG ohne Anlage'!I:I)&gt;0,SUMIF('Grundlage Swiss DRG ohne Anlage'!D:D,C84,'Grundlage Swiss DRG ohne Anlage'!I:I),"")</f>
        <v>57789844.349359997</v>
      </c>
      <c r="G84" s="112">
        <f>IF(SUMIF('Grundlage Swiss DRG KVG'!D:D,C84,'Grundlage Swiss DRG KVG'!G:G)&gt;0,SUMIF('Grundlage Swiss DRG KVG'!D:D,C84,'Grundlage Swiss DRG KVG'!G:G),)</f>
        <v>0</v>
      </c>
      <c r="H84" s="112">
        <f>IF(SUMIF('Grundlage Swiss DRG KVG'!D:D,C84,'Grundlage Swiss DRG KVG'!H:H)&gt;0,SUMIF('Grundlage Swiss DRG KVG'!D:D,C84,'Grundlage Swiss DRG KVG'!H:H),)</f>
        <v>32724115.728114001</v>
      </c>
      <c r="I84" s="112">
        <f>IF(SUMIF('Grundlage Swiss DRG KVG'!D:D,C84,'Grundlage Swiss DRG KVG'!I:I)&gt;0,SUMIF('Grundlage Swiss DRG KVG'!D:D,C84,'Grundlage Swiss DRG KVG'!I:I),"")</f>
        <v>2962.6190000000001</v>
      </c>
      <c r="J84" s="112">
        <f>IF(SUMIF('Grundlage Swiss DRG KVG'!D:D,C84,'Grundlage Swiss DRG KVG'!J:J)&gt;0,SUMIF('Grundlage Swiss DRG KVG'!D:D,C84,'Grundlage Swiss DRG KVG'!J:J),"")</f>
        <v>3441</v>
      </c>
      <c r="K84" s="130">
        <f>IF(SUMIF('Grundlage Swiss DRG ohne Anlage'!D:D,C84,'Grundlage Swiss DRG ohne Anlage'!J:J)&gt;0,SUMIF('Grundlage Swiss DRG ohne Anlage'!D:D,C84,'Grundlage Swiss DRG ohne Anlage'!J:J),"")</f>
        <v>9056.6900407985995</v>
      </c>
      <c r="L84" s="130" t="str">
        <f>IF(SUMIF('Grundlage Swiss DRG KVG'!D:D,C84,'Grundlage Swiss DRG KVG'!K:K)&gt;0,SUMIF('Grundlage Swiss DRG KVG'!D:D,C84,'Grundlage Swiss DRG KVG'!K:K),"")</f>
        <v/>
      </c>
      <c r="M84" s="130">
        <f>IF(SUMIF('Grundlage Swiss DRG KVG'!D:D,C84,'Grundlage Swiss DRG KVG'!L:L)&gt;0,SUMIF('Grundlage Swiss DRG KVG'!D:D,C84,'Grundlage Swiss DRG KVG'!L:L),"")</f>
        <v>11045.671322607999</v>
      </c>
      <c r="N84" s="192">
        <f t="shared" si="6"/>
        <v>2962.6190000000001</v>
      </c>
      <c r="O84" s="61" t="str">
        <f t="shared" si="7"/>
        <v>-</v>
      </c>
      <c r="P84" s="61">
        <f t="shared" si="8"/>
        <v>2962.6190000000001</v>
      </c>
      <c r="Q84" s="189"/>
      <c r="R84" s="189"/>
      <c r="S84" s="189"/>
    </row>
    <row r="85" spans="1:19" ht="10" x14ac:dyDescent="0.2">
      <c r="A85" s="190">
        <v>74</v>
      </c>
      <c r="B85" s="194" t="s">
        <v>266</v>
      </c>
      <c r="C85" s="194" t="s">
        <v>266</v>
      </c>
      <c r="D85" s="194" t="s">
        <v>55</v>
      </c>
      <c r="E85" s="194" t="s">
        <v>45</v>
      </c>
      <c r="F85" s="112">
        <f>IF(SUMIF('Grundlage Swiss DRG ohne Anlage'!D:D,C85,'Grundlage Swiss DRG ohne Anlage'!I:I)&gt;0,SUMIF('Grundlage Swiss DRG ohne Anlage'!D:D,C85,'Grundlage Swiss DRG ohne Anlage'!I:I),"")</f>
        <v>125615297.11285</v>
      </c>
      <c r="G85" s="112">
        <f>IF(SUMIF('Grundlage Swiss DRG KVG'!D:D,C85,'Grundlage Swiss DRG KVG'!G:G)&gt;0,SUMIF('Grundlage Swiss DRG KVG'!D:D,C85,'Grundlage Swiss DRG KVG'!G:G),)</f>
        <v>104043146.12706999</v>
      </c>
      <c r="H85" s="112">
        <f>IF(SUMIF('Grundlage Swiss DRG KVG'!D:D,C85,'Grundlage Swiss DRG KVG'!H:H)&gt;0,SUMIF('Grundlage Swiss DRG KVG'!D:D,C85,'Grundlage Swiss DRG KVG'!H:H),)</f>
        <v>104043146.12706999</v>
      </c>
      <c r="I85" s="112">
        <f>IF(SUMIF('Grundlage Swiss DRG KVG'!D:D,C85,'Grundlage Swiss DRG KVG'!I:I)&gt;0,SUMIF('Grundlage Swiss DRG KVG'!D:D,C85,'Grundlage Swiss DRG KVG'!I:I),"")</f>
        <v>10236</v>
      </c>
      <c r="J85" s="112">
        <f>IF(SUMIF('Grundlage Swiss DRG KVG'!D:D,C85,'Grundlage Swiss DRG KVG'!J:J)&gt;0,SUMIF('Grundlage Swiss DRG KVG'!D:D,C85,'Grundlage Swiss DRG KVG'!J:J),"")</f>
        <v>9447</v>
      </c>
      <c r="K85" s="130">
        <f>IF(SUMIF('Grundlage Swiss DRG ohne Anlage'!D:D,C85,'Grundlage Swiss DRG ohne Anlage'!J:J)&gt;0,SUMIF('Grundlage Swiss DRG ohne Anlage'!D:D,C85,'Grundlage Swiss DRG ohne Anlage'!J:J),"")</f>
        <v>9239.1566848744005</v>
      </c>
      <c r="L85" s="130">
        <f>IF(SUMIF('Grundlage Swiss DRG KVG'!D:D,C85,'Grundlage Swiss DRG KVG'!K:K)&gt;0,SUMIF('Grundlage Swiss DRG KVG'!D:D,C85,'Grundlage Swiss DRG KVG'!K:K),"")</f>
        <v>10164.433970991</v>
      </c>
      <c r="M85" s="130">
        <f>IF(SUMIF('Grundlage Swiss DRG KVG'!D:D,C85,'Grundlage Swiss DRG KVG'!L:L)&gt;0,SUMIF('Grundlage Swiss DRG KVG'!D:D,C85,'Grundlage Swiss DRG KVG'!L:L),"")</f>
        <v>10164.433970991</v>
      </c>
      <c r="N85" s="192">
        <f t="shared" si="6"/>
        <v>10236</v>
      </c>
      <c r="O85" s="61">
        <f t="shared" si="7"/>
        <v>10236</v>
      </c>
      <c r="P85" s="61">
        <f t="shared" si="8"/>
        <v>10236</v>
      </c>
      <c r="Q85" s="189"/>
      <c r="R85" s="189"/>
      <c r="S85" s="189"/>
    </row>
    <row r="86" spans="1:19" ht="10" x14ac:dyDescent="0.2">
      <c r="A86" s="190">
        <v>75</v>
      </c>
      <c r="B86" s="194" t="s">
        <v>231</v>
      </c>
      <c r="C86" s="194" t="s">
        <v>231</v>
      </c>
      <c r="D86" s="194" t="s">
        <v>228</v>
      </c>
      <c r="E86" s="194" t="s">
        <v>17</v>
      </c>
      <c r="F86" s="112">
        <f>IF(SUMIF('Grundlage Swiss DRG ohne Anlage'!D:D,C86,'Grundlage Swiss DRG ohne Anlage'!I:I)&gt;0,SUMIF('Grundlage Swiss DRG ohne Anlage'!D:D,C86,'Grundlage Swiss DRG ohne Anlage'!I:I),"")</f>
        <v>42254441.12274</v>
      </c>
      <c r="G86" s="112">
        <f>IF(SUMIF('Grundlage Swiss DRG KVG'!D:D,C86,'Grundlage Swiss DRG KVG'!G:G)&gt;0,SUMIF('Grundlage Swiss DRG KVG'!D:D,C86,'Grundlage Swiss DRG KVG'!G:G),)</f>
        <v>23733573.829657</v>
      </c>
      <c r="H86" s="112">
        <f>IF(SUMIF('Grundlage Swiss DRG KVG'!D:D,C86,'Grundlage Swiss DRG KVG'!H:H)&gt;0,SUMIF('Grundlage Swiss DRG KVG'!D:D,C86,'Grundlage Swiss DRG KVG'!H:H),)</f>
        <v>23288998.519498002</v>
      </c>
      <c r="I86" s="112">
        <f>IF(SUMIF('Grundlage Swiss DRG KVG'!D:D,C86,'Grundlage Swiss DRG KVG'!I:I)&gt;0,SUMIF('Grundlage Swiss DRG KVG'!D:D,C86,'Grundlage Swiss DRG KVG'!I:I),"")</f>
        <v>2519</v>
      </c>
      <c r="J86" s="112">
        <f>IF(SUMIF('Grundlage Swiss DRG KVG'!D:D,C86,'Grundlage Swiss DRG KVG'!J:J)&gt;0,SUMIF('Grundlage Swiss DRG KVG'!D:D,C86,'Grundlage Swiss DRG KVG'!J:J),"")</f>
        <v>3467</v>
      </c>
      <c r="K86" s="130">
        <f>IF(SUMIF('Grundlage Swiss DRG ohne Anlage'!D:D,C86,'Grundlage Swiss DRG ohne Anlage'!J:J)&gt;0,SUMIF('Grundlage Swiss DRG ohne Anlage'!D:D,C86,'Grundlage Swiss DRG ohne Anlage'!J:J),"")</f>
        <v>10067.355111497</v>
      </c>
      <c r="L86" s="130">
        <f>IF(SUMIF('Grundlage Swiss DRG KVG'!D:D,C86,'Grundlage Swiss DRG KVG'!K:K)&gt;0,SUMIF('Grundlage Swiss DRG KVG'!D:D,C86,'Grundlage Swiss DRG KVG'!K:K),"")</f>
        <v>9421.8236719560009</v>
      </c>
      <c r="M86" s="130">
        <f>IF(SUMIF('Grundlage Swiss DRG KVG'!D:D,C86,'Grundlage Swiss DRG KVG'!L:L)&gt;0,SUMIF('Grundlage Swiss DRG KVG'!D:D,C86,'Grundlage Swiss DRG KVG'!L:L),"")</f>
        <v>9245.3348628417007</v>
      </c>
      <c r="N86" s="192">
        <f t="shared" si="6"/>
        <v>2519</v>
      </c>
      <c r="O86" s="61">
        <f t="shared" si="7"/>
        <v>2519</v>
      </c>
      <c r="P86" s="61">
        <f t="shared" si="8"/>
        <v>2519</v>
      </c>
      <c r="Q86" s="189"/>
      <c r="R86" s="189"/>
      <c r="S86" s="189"/>
    </row>
    <row r="87" spans="1:19" ht="10" x14ac:dyDescent="0.2">
      <c r="A87" s="190">
        <v>76</v>
      </c>
      <c r="B87" s="194" t="s">
        <v>123</v>
      </c>
      <c r="C87" s="194" t="s">
        <v>123</v>
      </c>
      <c r="D87" s="194" t="s">
        <v>110</v>
      </c>
      <c r="E87" s="194" t="s">
        <v>45</v>
      </c>
      <c r="F87" s="112">
        <f>IF(SUMIF('Grundlage Swiss DRG ohne Anlage'!D:D,C87,'Grundlage Swiss DRG ohne Anlage'!I:I)&gt;0,SUMIF('Grundlage Swiss DRG ohne Anlage'!D:D,C87,'Grundlage Swiss DRG ohne Anlage'!I:I),"")</f>
        <v>237085009.06143001</v>
      </c>
      <c r="G87" s="112">
        <f>IF(SUMIF('Grundlage Swiss DRG KVG'!D:D,C87,'Grundlage Swiss DRG KVG'!G:G)&gt;0,SUMIF('Grundlage Swiss DRG KVG'!D:D,C87,'Grundlage Swiss DRG KVG'!G:G),)</f>
        <v>60908667.520617001</v>
      </c>
      <c r="H87" s="112">
        <f>IF(SUMIF('Grundlage Swiss DRG KVG'!D:D,C87,'Grundlage Swiss DRG KVG'!H:H)&gt;0,SUMIF('Grundlage Swiss DRG KVG'!D:D,C87,'Grundlage Swiss DRG KVG'!H:H),)</f>
        <v>60306414.644616999</v>
      </c>
      <c r="I87" s="112">
        <f>IF(SUMIF('Grundlage Swiss DRG KVG'!D:D,C87,'Grundlage Swiss DRG KVG'!I:I)&gt;0,SUMIF('Grundlage Swiss DRG KVG'!D:D,C87,'Grundlage Swiss DRG KVG'!I:I),"")</f>
        <v>5855.4243999999999</v>
      </c>
      <c r="J87" s="112">
        <f>IF(SUMIF('Grundlage Swiss DRG KVG'!D:D,C87,'Grundlage Swiss DRG KVG'!J:J)&gt;0,SUMIF('Grundlage Swiss DRG KVG'!D:D,C87,'Grundlage Swiss DRG KVG'!J:J),"")</f>
        <v>7966</v>
      </c>
      <c r="K87" s="130">
        <f>IF(SUMIF('Grundlage Swiss DRG ohne Anlage'!D:D,C87,'Grundlage Swiss DRG ohne Anlage'!J:J)&gt;0,SUMIF('Grundlage Swiss DRG ohne Anlage'!D:D,C87,'Grundlage Swiss DRG ohne Anlage'!J:J),"")</f>
        <v>9731.3552953836006</v>
      </c>
      <c r="L87" s="130">
        <f>IF(SUMIF('Grundlage Swiss DRG KVG'!D:D,C87,'Grundlage Swiss DRG KVG'!K:K)&gt;0,SUMIF('Grundlage Swiss DRG KVG'!D:D,C87,'Grundlage Swiss DRG KVG'!K:K),"")</f>
        <v>10402.092719464999</v>
      </c>
      <c r="M87" s="130">
        <f>IF(SUMIF('Grundlage Swiss DRG KVG'!D:D,C87,'Grundlage Swiss DRG KVG'!L:L)&gt;0,SUMIF('Grundlage Swiss DRG KVG'!D:D,C87,'Grundlage Swiss DRG KVG'!L:L),"")</f>
        <v>10299.238880894</v>
      </c>
      <c r="N87" s="192">
        <f t="shared" si="6"/>
        <v>5855.4243999999999</v>
      </c>
      <c r="O87" s="61">
        <f t="shared" si="7"/>
        <v>5855.4243999999999</v>
      </c>
      <c r="P87" s="61">
        <f t="shared" si="8"/>
        <v>5855.4243999999999</v>
      </c>
      <c r="Q87" s="189"/>
      <c r="R87" s="189"/>
      <c r="S87" s="189"/>
    </row>
    <row r="88" spans="1:19" ht="10" x14ac:dyDescent="0.2">
      <c r="A88" s="190">
        <v>77</v>
      </c>
      <c r="B88" s="194" t="s">
        <v>15</v>
      </c>
      <c r="C88" s="194" t="s">
        <v>15</v>
      </c>
      <c r="D88" s="194" t="s">
        <v>16</v>
      </c>
      <c r="E88" s="194" t="s">
        <v>17</v>
      </c>
      <c r="F88" s="112">
        <f>IF(SUMIF('Grundlage Swiss DRG ohne Anlage'!D:D,C88,'Grundlage Swiss DRG ohne Anlage'!I:I)&gt;0,SUMIF('Grundlage Swiss DRG ohne Anlage'!D:D,C88,'Grundlage Swiss DRG ohne Anlage'!I:I),"")</f>
        <v>38822239.443452001</v>
      </c>
      <c r="G88" s="112">
        <f>IF(SUMIF('Grundlage Swiss DRG KVG'!D:D,C88,'Grundlage Swiss DRG KVG'!G:G)&gt;0,SUMIF('Grundlage Swiss DRG KVG'!D:D,C88,'Grundlage Swiss DRG KVG'!G:G),)</f>
        <v>610155345.51853001</v>
      </c>
      <c r="H88" s="112">
        <f>IF(SUMIF('Grundlage Swiss DRG KVG'!D:D,C88,'Grundlage Swiss DRG KVG'!H:H)&gt;0,SUMIF('Grundlage Swiss DRG KVG'!D:D,C88,'Grundlage Swiss DRG KVG'!H:H),)</f>
        <v>597485199.38856006</v>
      </c>
      <c r="I88" s="112">
        <f>IF(SUMIF('Grundlage Swiss DRG KVG'!D:D,C88,'Grundlage Swiss DRG KVG'!I:I)&gt;0,SUMIF('Grundlage Swiss DRG KVG'!D:D,C88,'Grundlage Swiss DRG KVG'!I:I),"")</f>
        <v>55081.284</v>
      </c>
      <c r="J88" s="112">
        <f>IF(SUMIF('Grundlage Swiss DRG KVG'!D:D,C88,'Grundlage Swiss DRG KVG'!J:J)&gt;0,SUMIF('Grundlage Swiss DRG KVG'!D:D,C88,'Grundlage Swiss DRG KVG'!J:J),"")</f>
        <v>37108</v>
      </c>
      <c r="K88" s="130">
        <f>IF(SUMIF('Grundlage Swiss DRG ohne Anlage'!D:D,C88,'Grundlage Swiss DRG ohne Anlage'!J:J)&gt;0,SUMIF('Grundlage Swiss DRG ohne Anlage'!D:D,C88,'Grundlage Swiss DRG ohne Anlage'!J:J),"")</f>
        <v>9467.3303503741008</v>
      </c>
      <c r="L88" s="130">
        <f>IF(SUMIF('Grundlage Swiss DRG KVG'!D:D,C88,'Grundlage Swiss DRG KVG'!K:K)&gt;0,SUMIF('Grundlage Swiss DRG KVG'!D:D,C88,'Grundlage Swiss DRG KVG'!K:K),"")</f>
        <v>11077.362421663</v>
      </c>
      <c r="M88" s="130">
        <f>IF(SUMIF('Grundlage Swiss DRG KVG'!D:D,C88,'Grundlage Swiss DRG KVG'!L:L)&gt;0,SUMIF('Grundlage Swiss DRG KVG'!D:D,C88,'Grundlage Swiss DRG KVG'!L:L),"")</f>
        <v>10847.336082227001</v>
      </c>
      <c r="N88" s="192">
        <f t="shared" si="6"/>
        <v>55081.284</v>
      </c>
      <c r="O88" s="61">
        <f t="shared" si="7"/>
        <v>55081.284</v>
      </c>
      <c r="P88" s="61">
        <f t="shared" si="8"/>
        <v>55081.284</v>
      </c>
      <c r="Q88" s="189"/>
      <c r="R88" s="189"/>
      <c r="S88" s="189"/>
    </row>
    <row r="89" spans="1:19" hidden="1" x14ac:dyDescent="0.25">
      <c r="A89" s="190">
        <v>78</v>
      </c>
      <c r="C89" s="194" t="s">
        <v>105</v>
      </c>
      <c r="D89" s="194" t="s">
        <v>66</v>
      </c>
      <c r="E89" s="194" t="s">
        <v>106</v>
      </c>
      <c r="F89" s="59" t="str">
        <f>IF(SUMIF('Grundlage Swiss DRG ohne Anlage'!D:D,C89,'Grundlage Swiss DRG ohne Anlage'!I:I)&gt;0,SUMIF('Grundlage Swiss DRG ohne Anlage'!D:D,C89,'Grundlage Swiss DRG ohne Anlage'!I:I),"")</f>
        <v/>
      </c>
      <c r="G89" s="112">
        <f>IF(SUMIF('Grundlage Swiss DRG KVG'!D:D,C89,'Grundlage Swiss DRG KVG'!G:G)&gt;0,SUMIF('Grundlage Swiss DRG KVG'!D:D,C89,'Grundlage Swiss DRG KVG'!G:G),)</f>
        <v>81868181.313073993</v>
      </c>
      <c r="H89" s="112">
        <f>IF(SUMIF('Grundlage Swiss DRG KVG'!D:D,C89,'Grundlage Swiss DRG KVG'!H:H)&gt;0,SUMIF('Grundlage Swiss DRG KVG'!D:D,C89,'Grundlage Swiss DRG KVG'!H:H),)</f>
        <v>81023783.313073993</v>
      </c>
      <c r="I89" s="112">
        <f>IF(SUMIF('Grundlage Swiss DRG KVG'!D:D,C89,'Grundlage Swiss DRG KVG'!I:I)&gt;0,SUMIF('Grundlage Swiss DRG KVG'!D:D,C89,'Grundlage Swiss DRG KVG'!I:I),"")</f>
        <v>7638.3819999999996</v>
      </c>
      <c r="J89" s="112">
        <f>IF(SUMIF('Grundlage Swiss DRG KVG'!D:D,C89,'Grundlage Swiss DRG KVG'!J:J)&gt;0,SUMIF('Grundlage Swiss DRG KVG'!D:D,C89,'Grundlage Swiss DRG KVG'!J:J),"")</f>
        <v>9225</v>
      </c>
      <c r="K89" s="130"/>
      <c r="L89" s="130">
        <f>IF(SUMIF('Grundlage Swiss DRG KVG'!D:D,C89,'Grundlage Swiss DRG KVG'!K:K)&gt;0,SUMIF('Grundlage Swiss DRG KVG'!D:D,C89,'Grundlage Swiss DRG KVG'!K:K),"")</f>
        <v>10718.000397607</v>
      </c>
      <c r="M89" s="130">
        <f>IF(SUMIF('Grundlage Swiss DRG KVG'!D:D,C89,'Grundlage Swiss DRG KVG'!L:L)&gt;0,SUMIF('Grundlage Swiss DRG KVG'!D:D,C89,'Grundlage Swiss DRG KVG'!L:L),"")</f>
        <v>10607.453687584</v>
      </c>
      <c r="N89" s="192">
        <f t="shared" si="6"/>
        <v>7638.3819999999996</v>
      </c>
      <c r="O89" s="61">
        <f t="shared" si="7"/>
        <v>7638.3819999999996</v>
      </c>
      <c r="P89" s="61">
        <f t="shared" si="8"/>
        <v>7638.3819999999996</v>
      </c>
      <c r="Q89" s="189"/>
      <c r="R89" s="189"/>
      <c r="S89" s="189"/>
    </row>
    <row r="90" spans="1:19" hidden="1" x14ac:dyDescent="0.25">
      <c r="A90" s="190">
        <v>79</v>
      </c>
      <c r="C90" s="194" t="s">
        <v>148</v>
      </c>
      <c r="D90" s="194" t="s">
        <v>66</v>
      </c>
      <c r="E90" s="194" t="s">
        <v>106</v>
      </c>
      <c r="F90" s="59" t="str">
        <f>IF(SUMIF('Grundlage Swiss DRG ohne Anlage'!D:D,C90,'Grundlage Swiss DRG ohne Anlage'!I:I)&gt;0,SUMIF('Grundlage Swiss DRG ohne Anlage'!D:D,C90,'Grundlage Swiss DRG ohne Anlage'!I:I),"")</f>
        <v/>
      </c>
      <c r="G90" s="112">
        <f>IF(SUMIF('Grundlage Swiss DRG KVG'!D:D,C90,'Grundlage Swiss DRG KVG'!G:G)&gt;0,SUMIF('Grundlage Swiss DRG KVG'!D:D,C90,'Grundlage Swiss DRG KVG'!G:G),)</f>
        <v>0</v>
      </c>
      <c r="H90" s="112">
        <f>IF(SUMIF('Grundlage Swiss DRG KVG'!D:D,C90,'Grundlage Swiss DRG KVG'!H:H)&gt;0,SUMIF('Grundlage Swiss DRG KVG'!D:D,C90,'Grundlage Swiss DRG KVG'!H:H),)</f>
        <v>0</v>
      </c>
      <c r="I90" s="112" t="str">
        <f>IF(SUMIF('Grundlage Swiss DRG KVG'!D:D,C90,'Grundlage Swiss DRG KVG'!I:I)&gt;0,SUMIF('Grundlage Swiss DRG KVG'!D:D,C90,'Grundlage Swiss DRG KVG'!I:I),"")</f>
        <v/>
      </c>
      <c r="J90" s="112" t="str">
        <f>IF(SUMIF('Grundlage Swiss DRG KVG'!D:D,C90,'Grundlage Swiss DRG KVG'!J:J)&gt;0,SUMIF('Grundlage Swiss DRG KVG'!D:D,C90,'Grundlage Swiss DRG KVG'!J:J),"")</f>
        <v/>
      </c>
      <c r="K90" s="130"/>
      <c r="L90" s="130" t="str">
        <f>IF(SUMIF('Grundlage Swiss DRG KVG'!D:D,C90,'Grundlage Swiss DRG KVG'!K:K)&gt;0,SUMIF('Grundlage Swiss DRG KVG'!D:D,C90,'Grundlage Swiss DRG KVG'!K:K),"")</f>
        <v/>
      </c>
      <c r="M90" s="130" t="str">
        <f>IF(SUMIF('Grundlage Swiss DRG KVG'!D:D,C90,'Grundlage Swiss DRG KVG'!L:L)&gt;0,SUMIF('Grundlage Swiss DRG KVG'!D:D,C90,'Grundlage Swiss DRG KVG'!L:L),"")</f>
        <v/>
      </c>
      <c r="N90" s="192" t="str">
        <f t="shared" si="6"/>
        <v/>
      </c>
      <c r="O90" s="61" t="str">
        <f t="shared" si="7"/>
        <v>-</v>
      </c>
      <c r="P90" s="61" t="str">
        <f t="shared" si="8"/>
        <v>-</v>
      </c>
      <c r="Q90" s="189"/>
      <c r="R90" s="189"/>
      <c r="S90" s="189"/>
    </row>
    <row r="91" spans="1:19" hidden="1" x14ac:dyDescent="0.25">
      <c r="A91" s="190">
        <v>80</v>
      </c>
      <c r="C91" s="194" t="s">
        <v>184</v>
      </c>
      <c r="D91" s="194" t="s">
        <v>66</v>
      </c>
      <c r="E91" s="194" t="s">
        <v>106</v>
      </c>
      <c r="F91" s="59" t="str">
        <f>IF(SUMIF('Grundlage Swiss DRG ohne Anlage'!D:D,C91,'Grundlage Swiss DRG ohne Anlage'!I:I)&gt;0,SUMIF('Grundlage Swiss DRG ohne Anlage'!D:D,C91,'Grundlage Swiss DRG ohne Anlage'!I:I),"")</f>
        <v/>
      </c>
      <c r="G91" s="112">
        <f>IF(SUMIF('Grundlage Swiss DRG KVG'!D:D,C91,'Grundlage Swiss DRG KVG'!G:G)&gt;0,SUMIF('Grundlage Swiss DRG KVG'!D:D,C91,'Grundlage Swiss DRG KVG'!G:G),)</f>
        <v>0</v>
      </c>
      <c r="H91" s="112">
        <f>IF(SUMIF('Grundlage Swiss DRG KVG'!D:D,C91,'Grundlage Swiss DRG KVG'!H:H)&gt;0,SUMIF('Grundlage Swiss DRG KVG'!D:D,C91,'Grundlage Swiss DRG KVG'!H:H),)</f>
        <v>9803003.3235879</v>
      </c>
      <c r="I91" s="112">
        <f>IF(SUMIF('Grundlage Swiss DRG KVG'!D:D,C91,'Grundlage Swiss DRG KVG'!I:I)&gt;0,SUMIF('Grundlage Swiss DRG KVG'!D:D,C91,'Grundlage Swiss DRG KVG'!I:I),"")</f>
        <v>836.09839999999997</v>
      </c>
      <c r="J91" s="112">
        <f>IF(SUMIF('Grundlage Swiss DRG KVG'!D:D,C91,'Grundlage Swiss DRG KVG'!J:J)&gt;0,SUMIF('Grundlage Swiss DRG KVG'!D:D,C91,'Grundlage Swiss DRG KVG'!J:J),"")</f>
        <v>1002</v>
      </c>
      <c r="K91" s="130"/>
      <c r="L91" s="130" t="str">
        <f>IF(SUMIF('Grundlage Swiss DRG KVG'!D:D,C91,'Grundlage Swiss DRG KVG'!K:K)&gt;0,SUMIF('Grundlage Swiss DRG KVG'!D:D,C91,'Grundlage Swiss DRG KVG'!K:K),"")</f>
        <v/>
      </c>
      <c r="M91" s="130">
        <f>IF(SUMIF('Grundlage Swiss DRG KVG'!D:D,C91,'Grundlage Swiss DRG KVG'!L:L)&gt;0,SUMIF('Grundlage Swiss DRG KVG'!D:D,C91,'Grundlage Swiss DRG KVG'!L:L),"")</f>
        <v>11724.700494090001</v>
      </c>
      <c r="N91" s="192">
        <f t="shared" si="6"/>
        <v>836.09839999999997</v>
      </c>
      <c r="O91" s="61" t="str">
        <f t="shared" si="7"/>
        <v>-</v>
      </c>
      <c r="P91" s="61">
        <f t="shared" si="8"/>
        <v>836.09839999999997</v>
      </c>
      <c r="Q91" s="189"/>
      <c r="R91" s="189"/>
      <c r="S91" s="189"/>
    </row>
    <row r="92" spans="1:19" hidden="1" x14ac:dyDescent="0.25">
      <c r="A92" s="190">
        <v>81</v>
      </c>
      <c r="C92" s="194" t="s">
        <v>300</v>
      </c>
      <c r="D92" s="194" t="s">
        <v>66</v>
      </c>
      <c r="E92" s="194" t="s">
        <v>27</v>
      </c>
      <c r="F92" s="59" t="str">
        <f>IF(SUMIF('Grundlage Swiss DRG ohne Anlage'!D:D,C92,'Grundlage Swiss DRG ohne Anlage'!I:I)&gt;0,SUMIF('Grundlage Swiss DRG ohne Anlage'!D:D,C92,'Grundlage Swiss DRG ohne Anlage'!I:I),"")</f>
        <v/>
      </c>
      <c r="G92" s="112">
        <f>IF(SUMIF('Grundlage Swiss DRG KVG'!D:D,C92,'Grundlage Swiss DRG KVG'!G:G)&gt;0,SUMIF('Grundlage Swiss DRG KVG'!D:D,C92,'Grundlage Swiss DRG KVG'!G:G),)</f>
        <v>0</v>
      </c>
      <c r="H92" s="112">
        <f>IF(SUMIF('Grundlage Swiss DRG KVG'!D:D,C92,'Grundlage Swiss DRG KVG'!H:H)&gt;0,SUMIF('Grundlage Swiss DRG KVG'!D:D,C92,'Grundlage Swiss DRG KVG'!H:H),)</f>
        <v>0</v>
      </c>
      <c r="I92" s="112" t="str">
        <f>IF(SUMIF('Grundlage Swiss DRG KVG'!D:D,C92,'Grundlage Swiss DRG KVG'!I:I)&gt;0,SUMIF('Grundlage Swiss DRG KVG'!D:D,C92,'Grundlage Swiss DRG KVG'!I:I),"")</f>
        <v/>
      </c>
      <c r="J92" s="112" t="str">
        <f>IF(SUMIF('Grundlage Swiss DRG KVG'!D:D,C92,'Grundlage Swiss DRG KVG'!J:J)&gt;0,SUMIF('Grundlage Swiss DRG KVG'!D:D,C92,'Grundlage Swiss DRG KVG'!J:J),"")</f>
        <v/>
      </c>
      <c r="K92" s="130"/>
      <c r="L92" s="130" t="str">
        <f>IF(SUMIF('Grundlage Swiss DRG KVG'!D:D,C92,'Grundlage Swiss DRG KVG'!K:K)&gt;0,SUMIF('Grundlage Swiss DRG KVG'!D:D,C92,'Grundlage Swiss DRG KVG'!K:K),"")</f>
        <v/>
      </c>
      <c r="M92" s="130" t="str">
        <f>IF(SUMIF('Grundlage Swiss DRG KVG'!D:D,C92,'Grundlage Swiss DRG KVG'!L:L)&gt;0,SUMIF('Grundlage Swiss DRG KVG'!D:D,C92,'Grundlage Swiss DRG KVG'!L:L),"")</f>
        <v/>
      </c>
      <c r="N92" s="192" t="str">
        <f t="shared" si="6"/>
        <v/>
      </c>
      <c r="O92" s="61" t="str">
        <f t="shared" si="7"/>
        <v>-</v>
      </c>
      <c r="P92" s="61" t="str">
        <f t="shared" si="8"/>
        <v>-</v>
      </c>
      <c r="Q92" s="189"/>
      <c r="R92" s="189"/>
      <c r="S92" s="189"/>
    </row>
    <row r="93" spans="1:19" hidden="1" x14ac:dyDescent="0.25">
      <c r="A93" s="190">
        <v>82</v>
      </c>
      <c r="C93" s="194" t="s">
        <v>307</v>
      </c>
      <c r="D93" s="194" t="s">
        <v>66</v>
      </c>
      <c r="E93" s="194" t="s">
        <v>308</v>
      </c>
      <c r="F93" s="59" t="str">
        <f>IF(SUMIF('Grundlage Swiss DRG ohne Anlage'!D:D,C93,'Grundlage Swiss DRG ohne Anlage'!I:I)&gt;0,SUMIF('Grundlage Swiss DRG ohne Anlage'!D:D,C93,'Grundlage Swiss DRG ohne Anlage'!I:I),"")</f>
        <v/>
      </c>
      <c r="G93" s="112">
        <f>IF(SUMIF('Grundlage Swiss DRG KVG'!D:D,C93,'Grundlage Swiss DRG KVG'!G:G)&gt;0,SUMIF('Grundlage Swiss DRG KVG'!D:D,C93,'Grundlage Swiss DRG KVG'!G:G),)</f>
        <v>574775694.71089005</v>
      </c>
      <c r="H93" s="112">
        <f>IF(SUMIF('Grundlage Swiss DRG KVG'!D:D,C93,'Grundlage Swiss DRG KVG'!H:H)&gt;0,SUMIF('Grundlage Swiss DRG KVG'!D:D,C93,'Grundlage Swiss DRG KVG'!H:H),)</f>
        <v>569406945.12435997</v>
      </c>
      <c r="I93" s="112">
        <f>IF(SUMIF('Grundlage Swiss DRG KVG'!D:D,C93,'Grundlage Swiss DRG KVG'!I:I)&gt;0,SUMIF('Grundlage Swiss DRG KVG'!D:D,C93,'Grundlage Swiss DRG KVG'!I:I),"")</f>
        <v>51949</v>
      </c>
      <c r="J93" s="112">
        <f>IF(SUMIF('Grundlage Swiss DRG KVG'!D:D,C93,'Grundlage Swiss DRG KVG'!J:J)&gt;0,SUMIF('Grundlage Swiss DRG KVG'!D:D,C93,'Grundlage Swiss DRG KVG'!J:J),"")</f>
        <v>35121</v>
      </c>
      <c r="K93" s="130"/>
      <c r="L93" s="130">
        <f>IF(SUMIF('Grundlage Swiss DRG KVG'!D:D,C93,'Grundlage Swiss DRG KVG'!K:K)&gt;0,SUMIF('Grundlage Swiss DRG KVG'!D:D,C93,'Grundlage Swiss DRG KVG'!K:K),"")</f>
        <v>11064.230200983</v>
      </c>
      <c r="M93" s="130">
        <f>IF(SUMIF('Grundlage Swiss DRG KVG'!D:D,C93,'Grundlage Swiss DRG KVG'!L:L)&gt;0,SUMIF('Grundlage Swiss DRG KVG'!D:D,C93,'Grundlage Swiss DRG KVG'!L:L),"")</f>
        <v>10960.883657517001</v>
      </c>
      <c r="N93" s="192">
        <f t="shared" si="6"/>
        <v>51949</v>
      </c>
      <c r="O93" s="61">
        <f t="shared" si="7"/>
        <v>51949</v>
      </c>
      <c r="P93" s="61">
        <f t="shared" si="8"/>
        <v>51949</v>
      </c>
      <c r="Q93" s="189"/>
      <c r="R93" s="189"/>
      <c r="S93" s="189"/>
    </row>
    <row r="94" spans="1:19" hidden="1" x14ac:dyDescent="0.25">
      <c r="A94" s="190">
        <v>83</v>
      </c>
      <c r="C94" s="194" t="s">
        <v>341</v>
      </c>
      <c r="D94" s="194" t="s">
        <v>66</v>
      </c>
      <c r="E94" s="194" t="s">
        <v>308</v>
      </c>
      <c r="F94" s="59" t="str">
        <f>IF(SUMIF('Grundlage Swiss DRG ohne Anlage'!D:D,C94,'Grundlage Swiss DRG ohne Anlage'!I:I)&gt;0,SUMIF('Grundlage Swiss DRG ohne Anlage'!D:D,C94,'Grundlage Swiss DRG ohne Anlage'!I:I),"")</f>
        <v/>
      </c>
      <c r="G94" s="112">
        <f>IF(SUMIF('Grundlage Swiss DRG KVG'!D:D,C94,'Grundlage Swiss DRG KVG'!G:G)&gt;0,SUMIF('Grundlage Swiss DRG KVG'!D:D,C94,'Grundlage Swiss DRG KVG'!G:G),)</f>
        <v>0</v>
      </c>
      <c r="H94" s="112">
        <f>IF(SUMIF('Grundlage Swiss DRG KVG'!D:D,C94,'Grundlage Swiss DRG KVG'!H:H)&gt;0,SUMIF('Grundlage Swiss DRG KVG'!D:D,C94,'Grundlage Swiss DRG KVG'!H:H),)</f>
        <v>0</v>
      </c>
      <c r="I94" s="112" t="str">
        <f>IF(SUMIF('Grundlage Swiss DRG KVG'!D:D,C94,'Grundlage Swiss DRG KVG'!I:I)&gt;0,SUMIF('Grundlage Swiss DRG KVG'!D:D,C94,'Grundlage Swiss DRG KVG'!I:I),"")</f>
        <v/>
      </c>
      <c r="J94" s="112" t="str">
        <f>IF(SUMIF('Grundlage Swiss DRG KVG'!D:D,C94,'Grundlage Swiss DRG KVG'!J:J)&gt;0,SUMIF('Grundlage Swiss DRG KVG'!D:D,C94,'Grundlage Swiss DRG KVG'!J:J),"")</f>
        <v/>
      </c>
      <c r="K94" s="130"/>
      <c r="L94" s="130" t="str">
        <f>IF(SUMIF('Grundlage Swiss DRG KVG'!D:D,C94,'Grundlage Swiss DRG KVG'!K:K)&gt;0,SUMIF('Grundlage Swiss DRG KVG'!D:D,C94,'Grundlage Swiss DRG KVG'!K:K),"")</f>
        <v/>
      </c>
      <c r="M94" s="130" t="str">
        <f>IF(SUMIF('Grundlage Swiss DRG KVG'!D:D,C94,'Grundlage Swiss DRG KVG'!L:L)&gt;0,SUMIF('Grundlage Swiss DRG KVG'!D:D,C94,'Grundlage Swiss DRG KVG'!L:L),"")</f>
        <v/>
      </c>
      <c r="N94" s="192" t="str">
        <f t="shared" si="6"/>
        <v/>
      </c>
      <c r="O94" s="61" t="str">
        <f t="shared" si="7"/>
        <v>-</v>
      </c>
      <c r="P94" s="61" t="str">
        <f t="shared" si="8"/>
        <v>-</v>
      </c>
      <c r="Q94" s="189"/>
      <c r="R94" s="189"/>
      <c r="S94" s="189"/>
    </row>
    <row r="95" spans="1:19" hidden="1" x14ac:dyDescent="0.25">
      <c r="A95" s="190">
        <v>84</v>
      </c>
      <c r="C95" s="194" t="s">
        <v>197</v>
      </c>
      <c r="D95" s="194" t="s">
        <v>55</v>
      </c>
      <c r="E95" s="194" t="s">
        <v>106</v>
      </c>
      <c r="F95" s="59" t="str">
        <f>IF(SUMIF('Grundlage Swiss DRG ohne Anlage'!D:D,C95,'Grundlage Swiss DRG ohne Anlage'!I:I)&gt;0,SUMIF('Grundlage Swiss DRG ohne Anlage'!D:D,C95,'Grundlage Swiss DRG ohne Anlage'!I:I),"")</f>
        <v/>
      </c>
      <c r="G95" s="112">
        <f>IF(SUMIF('Grundlage Swiss DRG KVG'!D:D,C95,'Grundlage Swiss DRG KVG'!G:G)&gt;0,SUMIF('Grundlage Swiss DRG KVG'!D:D,C95,'Grundlage Swiss DRG KVG'!G:G),)</f>
        <v>45151980.019373998</v>
      </c>
      <c r="H95" s="112">
        <f>IF(SUMIF('Grundlage Swiss DRG KVG'!D:D,C95,'Grundlage Swiss DRG KVG'!H:H)&gt;0,SUMIF('Grundlage Swiss DRG KVG'!D:D,C95,'Grundlage Swiss DRG KVG'!H:H),)</f>
        <v>42496471.489373997</v>
      </c>
      <c r="I95" s="112">
        <f>IF(SUMIF('Grundlage Swiss DRG KVG'!D:D,C95,'Grundlage Swiss DRG KVG'!I:I)&gt;0,SUMIF('Grundlage Swiss DRG KVG'!D:D,C95,'Grundlage Swiss DRG KVG'!I:I),"")</f>
        <v>4168.0730000000003</v>
      </c>
      <c r="J95" s="112">
        <f>IF(SUMIF('Grundlage Swiss DRG KVG'!D:D,C95,'Grundlage Swiss DRG KVG'!J:J)&gt;0,SUMIF('Grundlage Swiss DRG KVG'!D:D,C95,'Grundlage Swiss DRG KVG'!J:J),"")</f>
        <v>4513</v>
      </c>
      <c r="K95" s="130"/>
      <c r="L95" s="130">
        <f>IF(SUMIF('Grundlage Swiss DRG KVG'!D:D,C95,'Grundlage Swiss DRG KVG'!K:K)&gt;0,SUMIF('Grundlage Swiss DRG KVG'!D:D,C95,'Grundlage Swiss DRG KVG'!K:K),"")</f>
        <v>10832.818911611001</v>
      </c>
      <c r="M95" s="130">
        <f>IF(SUMIF('Grundlage Swiss DRG KVG'!D:D,C95,'Grundlage Swiss DRG KVG'!L:L)&gt;0,SUMIF('Grundlage Swiss DRG KVG'!D:D,C95,'Grundlage Swiss DRG KVG'!L:L),"")</f>
        <v>10195.711900769</v>
      </c>
      <c r="N95" s="192">
        <f t="shared" si="6"/>
        <v>4168.0730000000003</v>
      </c>
      <c r="O95" s="61">
        <f t="shared" si="7"/>
        <v>4168.0730000000003</v>
      </c>
      <c r="P95" s="61">
        <f t="shared" si="8"/>
        <v>4168.0730000000003</v>
      </c>
      <c r="Q95" s="189"/>
      <c r="R95" s="189"/>
      <c r="S95" s="189"/>
    </row>
    <row r="96" spans="1:19" hidden="1" x14ac:dyDescent="0.25">
      <c r="A96" s="190">
        <v>85</v>
      </c>
      <c r="C96" s="194" t="s">
        <v>191</v>
      </c>
      <c r="D96" s="194" t="s">
        <v>55</v>
      </c>
      <c r="E96" s="194" t="s">
        <v>106</v>
      </c>
      <c r="F96" s="59" t="str">
        <f>IF(SUMIF('Grundlage Swiss DRG ohne Anlage'!D:D,C96,'Grundlage Swiss DRG ohne Anlage'!I:I)&gt;0,SUMIF('Grundlage Swiss DRG ohne Anlage'!D:D,C96,'Grundlage Swiss DRG ohne Anlage'!I:I),"")</f>
        <v/>
      </c>
      <c r="G96" s="112">
        <f>IF(SUMIF('Grundlage Swiss DRG KVG'!D:D,C96,'Grundlage Swiss DRG KVG'!G:G)&gt;0,SUMIF('Grundlage Swiss DRG KVG'!D:D,C96,'Grundlage Swiss DRG KVG'!G:G),)</f>
        <v>0</v>
      </c>
      <c r="H96" s="112">
        <f>IF(SUMIF('Grundlage Swiss DRG KVG'!D:D,C96,'Grundlage Swiss DRG KVG'!H:H)&gt;0,SUMIF('Grundlage Swiss DRG KVG'!D:D,C96,'Grundlage Swiss DRG KVG'!H:H),)</f>
        <v>0</v>
      </c>
      <c r="I96" s="112" t="str">
        <f>IF(SUMIF('Grundlage Swiss DRG KVG'!D:D,C96,'Grundlage Swiss DRG KVG'!I:I)&gt;0,SUMIF('Grundlage Swiss DRG KVG'!D:D,C96,'Grundlage Swiss DRG KVG'!I:I),"")</f>
        <v/>
      </c>
      <c r="J96" s="112" t="str">
        <f>IF(SUMIF('Grundlage Swiss DRG KVG'!D:D,C96,'Grundlage Swiss DRG KVG'!J:J)&gt;0,SUMIF('Grundlage Swiss DRG KVG'!D:D,C96,'Grundlage Swiss DRG KVG'!J:J),"")</f>
        <v/>
      </c>
      <c r="K96" s="130"/>
      <c r="L96" s="130" t="str">
        <f>IF(SUMIF('Grundlage Swiss DRG KVG'!D:D,C96,'Grundlage Swiss DRG KVG'!K:K)&gt;0,SUMIF('Grundlage Swiss DRG KVG'!D:D,C96,'Grundlage Swiss DRG KVG'!K:K),"")</f>
        <v/>
      </c>
      <c r="M96" s="130" t="str">
        <f>IF(SUMIF('Grundlage Swiss DRG KVG'!D:D,C96,'Grundlage Swiss DRG KVG'!L:L)&gt;0,SUMIF('Grundlage Swiss DRG KVG'!D:D,C96,'Grundlage Swiss DRG KVG'!L:L),"")</f>
        <v/>
      </c>
      <c r="N96" s="192" t="str">
        <f t="shared" si="6"/>
        <v/>
      </c>
      <c r="O96" s="61" t="str">
        <f t="shared" si="7"/>
        <v>-</v>
      </c>
      <c r="P96" s="61" t="str">
        <f t="shared" si="8"/>
        <v>-</v>
      </c>
      <c r="Q96" s="189"/>
      <c r="R96" s="189"/>
      <c r="S96" s="189"/>
    </row>
    <row r="97" spans="1:20" hidden="1" x14ac:dyDescent="0.25">
      <c r="A97" s="190">
        <v>86</v>
      </c>
      <c r="C97" s="194" t="s">
        <v>200</v>
      </c>
      <c r="D97" s="194" t="s">
        <v>55</v>
      </c>
      <c r="E97" s="194" t="s">
        <v>188</v>
      </c>
      <c r="F97" s="59" t="str">
        <f>IF(SUMIF('Grundlage Swiss DRG ohne Anlage'!D:D,C97,'Grundlage Swiss DRG ohne Anlage'!I:I)&gt;0,SUMIF('Grundlage Swiss DRG ohne Anlage'!D:D,C97,'Grundlage Swiss DRG ohne Anlage'!I:I),"")</f>
        <v/>
      </c>
      <c r="G97" s="112">
        <f>IF(SUMIF('Grundlage Swiss DRG KVG'!D:D,C97,'Grundlage Swiss DRG KVG'!G:G)&gt;0,SUMIF('Grundlage Swiss DRG KVG'!D:D,C97,'Grundlage Swiss DRG KVG'!G:G),)</f>
        <v>0</v>
      </c>
      <c r="H97" s="112">
        <f>IF(SUMIF('Grundlage Swiss DRG KVG'!D:D,C97,'Grundlage Swiss DRG KVG'!H:H)&gt;0,SUMIF('Grundlage Swiss DRG KVG'!D:D,C97,'Grundlage Swiss DRG KVG'!H:H),)</f>
        <v>0</v>
      </c>
      <c r="I97" s="112" t="str">
        <f>IF(SUMIF('Grundlage Swiss DRG KVG'!D:D,C97,'Grundlage Swiss DRG KVG'!I:I)&gt;0,SUMIF('Grundlage Swiss DRG KVG'!D:D,C97,'Grundlage Swiss DRG KVG'!I:I),"")</f>
        <v/>
      </c>
      <c r="J97" s="112" t="str">
        <f>IF(SUMIF('Grundlage Swiss DRG KVG'!D:D,C97,'Grundlage Swiss DRG KVG'!J:J)&gt;0,SUMIF('Grundlage Swiss DRG KVG'!D:D,C97,'Grundlage Swiss DRG KVG'!J:J),"")</f>
        <v/>
      </c>
      <c r="K97" s="130"/>
      <c r="L97" s="130" t="str">
        <f>IF(SUMIF('Grundlage Swiss DRG KVG'!D:D,C97,'Grundlage Swiss DRG KVG'!K:K)&gt;0,SUMIF('Grundlage Swiss DRG KVG'!D:D,C97,'Grundlage Swiss DRG KVG'!K:K),"")</f>
        <v/>
      </c>
      <c r="M97" s="130" t="str">
        <f>IF(SUMIF('Grundlage Swiss DRG KVG'!D:D,C97,'Grundlage Swiss DRG KVG'!L:L)&gt;0,SUMIF('Grundlage Swiss DRG KVG'!D:D,C97,'Grundlage Swiss DRG KVG'!L:L),"")</f>
        <v/>
      </c>
      <c r="N97" s="192" t="str">
        <f t="shared" si="6"/>
        <v/>
      </c>
      <c r="O97" s="61" t="str">
        <f t="shared" si="7"/>
        <v>-</v>
      </c>
      <c r="P97" s="61" t="str">
        <f t="shared" si="8"/>
        <v>-</v>
      </c>
      <c r="Q97" s="189"/>
      <c r="R97" s="189"/>
      <c r="S97" s="189"/>
    </row>
    <row r="98" spans="1:20" hidden="1" x14ac:dyDescent="0.25">
      <c r="A98" s="190">
        <v>87</v>
      </c>
      <c r="C98" s="194" t="s">
        <v>323</v>
      </c>
      <c r="D98" s="194" t="s">
        <v>55</v>
      </c>
      <c r="E98" s="194" t="s">
        <v>251</v>
      </c>
      <c r="F98" s="59" t="str">
        <f>IF(SUMIF('Grundlage Swiss DRG ohne Anlage'!D:D,C98,'Grundlage Swiss DRG ohne Anlage'!I:I)&gt;0,SUMIF('Grundlage Swiss DRG ohne Anlage'!D:D,C98,'Grundlage Swiss DRG ohne Anlage'!I:I),"")</f>
        <v/>
      </c>
      <c r="G98" s="112">
        <f>IF(SUMIF('Grundlage Swiss DRG KVG'!D:D,C98,'Grundlage Swiss DRG KVG'!G:G)&gt;0,SUMIF('Grundlage Swiss DRG KVG'!D:D,C98,'Grundlage Swiss DRG KVG'!G:G),)</f>
        <v>135645665.11285001</v>
      </c>
      <c r="H98" s="112">
        <f>IF(SUMIF('Grundlage Swiss DRG KVG'!D:D,C98,'Grundlage Swiss DRG KVG'!H:H)&gt;0,SUMIF('Grundlage Swiss DRG KVG'!D:D,C98,'Grundlage Swiss DRG KVG'!H:H),)</f>
        <v>0</v>
      </c>
      <c r="I98" s="112">
        <f>IF(SUMIF('Grundlage Swiss DRG KVG'!D:D,C98,'Grundlage Swiss DRG KVG'!I:I)&gt;0,SUMIF('Grundlage Swiss DRG KVG'!D:D,C98,'Grundlage Swiss DRG KVG'!I:I),"")</f>
        <v>13595.97</v>
      </c>
      <c r="J98" s="112">
        <f>IF(SUMIF('Grundlage Swiss DRG KVG'!D:D,C98,'Grundlage Swiss DRG KVG'!J:J)&gt;0,SUMIF('Grundlage Swiss DRG KVG'!D:D,C98,'Grundlage Swiss DRG KVG'!J:J),"")</f>
        <v>14454</v>
      </c>
      <c r="K98" s="130"/>
      <c r="L98" s="130">
        <f>IF(SUMIF('Grundlage Swiss DRG KVG'!D:D,C98,'Grundlage Swiss DRG KVG'!K:K)&gt;0,SUMIF('Grundlage Swiss DRG KVG'!D:D,C98,'Grundlage Swiss DRG KVG'!K:K),"")</f>
        <v>9976.9023550988004</v>
      </c>
      <c r="M98" s="130" t="str">
        <f>IF(SUMIF('Grundlage Swiss DRG KVG'!D:D,C98,'Grundlage Swiss DRG KVG'!L:L)&gt;0,SUMIF('Grundlage Swiss DRG KVG'!D:D,C98,'Grundlage Swiss DRG KVG'!L:L),"")</f>
        <v/>
      </c>
      <c r="N98" s="192">
        <f t="shared" si="6"/>
        <v>13595.97</v>
      </c>
      <c r="O98" s="61">
        <f t="shared" si="7"/>
        <v>13595.97</v>
      </c>
      <c r="P98" s="61" t="str">
        <f t="shared" si="8"/>
        <v>-</v>
      </c>
      <c r="Q98" s="189"/>
      <c r="R98" s="189"/>
      <c r="S98" s="189"/>
    </row>
    <row r="99" spans="1:20" hidden="1" x14ac:dyDescent="0.25">
      <c r="A99" s="190">
        <v>88</v>
      </c>
      <c r="C99" s="194" t="s">
        <v>285</v>
      </c>
      <c r="D99" s="194" t="s">
        <v>55</v>
      </c>
      <c r="E99" s="194" t="s">
        <v>188</v>
      </c>
      <c r="F99" s="59" t="str">
        <f>IF(SUMIF('Grundlage Swiss DRG ohne Anlage'!D:D,C99,'Grundlage Swiss DRG ohne Anlage'!I:I)&gt;0,SUMIF('Grundlage Swiss DRG ohne Anlage'!D:D,C99,'Grundlage Swiss DRG ohne Anlage'!I:I),"")</f>
        <v/>
      </c>
      <c r="G99" s="112">
        <f>IF(SUMIF('Grundlage Swiss DRG KVG'!D:D,C99,'Grundlage Swiss DRG KVG'!G:G)&gt;0,SUMIF('Grundlage Swiss DRG KVG'!D:D,C99,'Grundlage Swiss DRG KVG'!G:G),)</f>
        <v>0</v>
      </c>
      <c r="H99" s="112">
        <f>IF(SUMIF('Grundlage Swiss DRG KVG'!D:D,C99,'Grundlage Swiss DRG KVG'!H:H)&gt;0,SUMIF('Grundlage Swiss DRG KVG'!D:D,C99,'Grundlage Swiss DRG KVG'!H:H),)</f>
        <v>0</v>
      </c>
      <c r="I99" s="112" t="str">
        <f>IF(SUMIF('Grundlage Swiss DRG KVG'!D:D,C99,'Grundlage Swiss DRG KVG'!I:I)&gt;0,SUMIF('Grundlage Swiss DRG KVG'!D:D,C99,'Grundlage Swiss DRG KVG'!I:I),"")</f>
        <v/>
      </c>
      <c r="J99" s="112" t="str">
        <f>IF(SUMIF('Grundlage Swiss DRG KVG'!D:D,C99,'Grundlage Swiss DRG KVG'!J:J)&gt;0,SUMIF('Grundlage Swiss DRG KVG'!D:D,C99,'Grundlage Swiss DRG KVG'!J:J),"")</f>
        <v/>
      </c>
      <c r="K99" s="130"/>
      <c r="L99" s="130" t="str">
        <f>IF(SUMIF('Grundlage Swiss DRG KVG'!D:D,C99,'Grundlage Swiss DRG KVG'!K:K)&gt;0,SUMIF('Grundlage Swiss DRG KVG'!D:D,C99,'Grundlage Swiss DRG KVG'!K:K),"")</f>
        <v/>
      </c>
      <c r="M99" s="130" t="str">
        <f>IF(SUMIF('Grundlage Swiss DRG KVG'!D:D,C99,'Grundlage Swiss DRG KVG'!L:L)&gt;0,SUMIF('Grundlage Swiss DRG KVG'!D:D,C99,'Grundlage Swiss DRG KVG'!L:L),"")</f>
        <v/>
      </c>
      <c r="N99" s="192" t="str">
        <f t="shared" si="6"/>
        <v/>
      </c>
      <c r="O99" s="61" t="str">
        <f t="shared" si="7"/>
        <v>-</v>
      </c>
      <c r="P99" s="61" t="str">
        <f t="shared" si="8"/>
        <v>-</v>
      </c>
      <c r="Q99" s="189"/>
      <c r="R99" s="189"/>
      <c r="S99" s="189"/>
    </row>
    <row r="100" spans="1:20" hidden="1" x14ac:dyDescent="0.25">
      <c r="A100" s="190">
        <v>89</v>
      </c>
      <c r="C100" s="194" t="s">
        <v>335</v>
      </c>
      <c r="D100" s="194" t="s">
        <v>16</v>
      </c>
      <c r="E100" s="194" t="s">
        <v>308</v>
      </c>
      <c r="F100" s="59" t="str">
        <f>IF(SUMIF('Grundlage Swiss DRG ohne Anlage'!D:D,C100,'Grundlage Swiss DRG ohne Anlage'!I:I)&gt;0,SUMIF('Grundlage Swiss DRG ohne Anlage'!D:D,C100,'Grundlage Swiss DRG ohne Anlage'!I:I),"")</f>
        <v/>
      </c>
      <c r="G100" s="112">
        <f>IF(SUMIF('Grundlage Swiss DRG KVG'!D:D,C100,'Grundlage Swiss DRG KVG'!G:G)&gt;0,SUMIF('Grundlage Swiss DRG KVG'!D:D,C100,'Grundlage Swiss DRG KVG'!G:G),)</f>
        <v>0</v>
      </c>
      <c r="H100" s="112">
        <f>IF(SUMIF('Grundlage Swiss DRG KVG'!D:D,C100,'Grundlage Swiss DRG KVG'!H:H)&gt;0,SUMIF('Grundlage Swiss DRG KVG'!D:D,C100,'Grundlage Swiss DRG KVG'!H:H),)</f>
        <v>0</v>
      </c>
      <c r="I100" s="112" t="str">
        <f>IF(SUMIF('Grundlage Swiss DRG KVG'!D:D,C100,'Grundlage Swiss DRG KVG'!I:I)&gt;0,SUMIF('Grundlage Swiss DRG KVG'!D:D,C100,'Grundlage Swiss DRG KVG'!I:I),"")</f>
        <v/>
      </c>
      <c r="J100" s="112" t="str">
        <f>IF(SUMIF('Grundlage Swiss DRG KVG'!D:D,C100,'Grundlage Swiss DRG KVG'!J:J)&gt;0,SUMIF('Grundlage Swiss DRG KVG'!D:D,C100,'Grundlage Swiss DRG KVG'!J:J),"")</f>
        <v/>
      </c>
      <c r="K100" s="130"/>
      <c r="L100" s="130" t="str">
        <f>IF(SUMIF('Grundlage Swiss DRG KVG'!D:D,C100,'Grundlage Swiss DRG KVG'!K:K)&gt;0,SUMIF('Grundlage Swiss DRG KVG'!D:D,C100,'Grundlage Swiss DRG KVG'!K:K),"")</f>
        <v/>
      </c>
      <c r="M100" s="130" t="str">
        <f>IF(SUMIF('Grundlage Swiss DRG KVG'!D:D,C100,'Grundlage Swiss DRG KVG'!L:L)&gt;0,SUMIF('Grundlage Swiss DRG KVG'!D:D,C100,'Grundlage Swiss DRG KVG'!L:L),"")</f>
        <v/>
      </c>
      <c r="N100" s="192" t="str">
        <f t="shared" si="6"/>
        <v/>
      </c>
      <c r="O100" s="61" t="str">
        <f t="shared" si="7"/>
        <v>-</v>
      </c>
      <c r="P100" s="61" t="str">
        <f t="shared" si="8"/>
        <v>-</v>
      </c>
      <c r="Q100" s="189"/>
      <c r="R100" s="189"/>
      <c r="S100" s="189"/>
    </row>
    <row r="101" spans="1:20" hidden="1" x14ac:dyDescent="0.25">
      <c r="A101" s="190">
        <v>90</v>
      </c>
      <c r="C101" s="194" t="s">
        <v>288</v>
      </c>
      <c r="D101" s="194" t="s">
        <v>16</v>
      </c>
      <c r="E101" s="194" t="s">
        <v>188</v>
      </c>
      <c r="F101" s="59" t="str">
        <f>IF(SUMIF('Grundlage Swiss DRG ohne Anlage'!D:D,C101,'Grundlage Swiss DRG ohne Anlage'!I:I)&gt;0,SUMIF('Grundlage Swiss DRG ohne Anlage'!D:D,C101,'Grundlage Swiss DRG ohne Anlage'!I:I),"")</f>
        <v/>
      </c>
      <c r="G101" s="112">
        <f>IF(SUMIF('Grundlage Swiss DRG KVG'!D:D,C101,'Grundlage Swiss DRG KVG'!G:G)&gt;0,SUMIF('Grundlage Swiss DRG KVG'!D:D,C101,'Grundlage Swiss DRG KVG'!G:G),)</f>
        <v>0</v>
      </c>
      <c r="H101" s="112">
        <f>IF(SUMIF('Grundlage Swiss DRG KVG'!D:D,C101,'Grundlage Swiss DRG KVG'!H:H)&gt;0,SUMIF('Grundlage Swiss DRG KVG'!D:D,C101,'Grundlage Swiss DRG KVG'!H:H),)</f>
        <v>0</v>
      </c>
      <c r="I101" s="112" t="str">
        <f>IF(SUMIF('Grundlage Swiss DRG KVG'!D:D,C101,'Grundlage Swiss DRG KVG'!I:I)&gt;0,SUMIF('Grundlage Swiss DRG KVG'!D:D,C101,'Grundlage Swiss DRG KVG'!I:I),"")</f>
        <v/>
      </c>
      <c r="J101" s="112" t="str">
        <f>IF(SUMIF('Grundlage Swiss DRG KVG'!D:D,C101,'Grundlage Swiss DRG KVG'!J:J)&gt;0,SUMIF('Grundlage Swiss DRG KVG'!D:D,C101,'Grundlage Swiss DRG KVG'!J:J),"")</f>
        <v/>
      </c>
      <c r="K101" s="130"/>
      <c r="L101" s="130" t="str">
        <f>IF(SUMIF('Grundlage Swiss DRG KVG'!D:D,C101,'Grundlage Swiss DRG KVG'!K:K)&gt;0,SUMIF('Grundlage Swiss DRG KVG'!D:D,C101,'Grundlage Swiss DRG KVG'!K:K),"")</f>
        <v/>
      </c>
      <c r="M101" s="130" t="str">
        <f>IF(SUMIF('Grundlage Swiss DRG KVG'!D:D,C101,'Grundlage Swiss DRG KVG'!L:L)&gt;0,SUMIF('Grundlage Swiss DRG KVG'!D:D,C101,'Grundlage Swiss DRG KVG'!L:L),"")</f>
        <v/>
      </c>
      <c r="N101" s="192" t="str">
        <f t="shared" si="6"/>
        <v/>
      </c>
      <c r="O101" s="61" t="str">
        <f t="shared" si="7"/>
        <v>-</v>
      </c>
      <c r="P101" s="61" t="str">
        <f t="shared" si="8"/>
        <v>-</v>
      </c>
      <c r="Q101" s="189"/>
      <c r="R101" s="189"/>
      <c r="S101" s="189"/>
    </row>
    <row r="102" spans="1:20" hidden="1" x14ac:dyDescent="0.25">
      <c r="A102" s="190">
        <v>91</v>
      </c>
      <c r="C102" s="194" t="s">
        <v>314</v>
      </c>
      <c r="D102" s="194" t="s">
        <v>95</v>
      </c>
      <c r="E102" s="194" t="s">
        <v>308</v>
      </c>
      <c r="F102" s="59" t="str">
        <f>IF(SUMIF('Grundlage Swiss DRG ohne Anlage'!D:D,C102,'Grundlage Swiss DRG ohne Anlage'!I:I)&gt;0,SUMIF('Grundlage Swiss DRG ohne Anlage'!D:D,C102,'Grundlage Swiss DRG ohne Anlage'!I:I),"")</f>
        <v/>
      </c>
      <c r="G102" s="112">
        <f>IF(SUMIF('Grundlage Swiss DRG KVG'!D:D,C102,'Grundlage Swiss DRG KVG'!G:G)&gt;0,SUMIF('Grundlage Swiss DRG KVG'!D:D,C102,'Grundlage Swiss DRG KVG'!G:G),)</f>
        <v>0</v>
      </c>
      <c r="H102" s="112">
        <f>IF(SUMIF('Grundlage Swiss DRG KVG'!D:D,C102,'Grundlage Swiss DRG KVG'!H:H)&gt;0,SUMIF('Grundlage Swiss DRG KVG'!D:D,C102,'Grundlage Swiss DRG KVG'!H:H),)</f>
        <v>0</v>
      </c>
      <c r="I102" s="112" t="str">
        <f>IF(SUMIF('Grundlage Swiss DRG KVG'!D:D,C102,'Grundlage Swiss DRG KVG'!I:I)&gt;0,SUMIF('Grundlage Swiss DRG KVG'!D:D,C102,'Grundlage Swiss DRG KVG'!I:I),"")</f>
        <v/>
      </c>
      <c r="J102" s="112" t="str">
        <f>IF(SUMIF('Grundlage Swiss DRG KVG'!D:D,C102,'Grundlage Swiss DRG KVG'!J:J)&gt;0,SUMIF('Grundlage Swiss DRG KVG'!D:D,C102,'Grundlage Swiss DRG KVG'!J:J),"")</f>
        <v/>
      </c>
      <c r="K102" s="130"/>
      <c r="L102" s="130" t="str">
        <f>IF(SUMIF('Grundlage Swiss DRG KVG'!D:D,C102,'Grundlage Swiss DRG KVG'!K:K)&gt;0,SUMIF('Grundlage Swiss DRG KVG'!D:D,C102,'Grundlage Swiss DRG KVG'!K:K),"")</f>
        <v/>
      </c>
      <c r="M102" s="130" t="str">
        <f>IF(SUMIF('Grundlage Swiss DRG KVG'!D:D,C102,'Grundlage Swiss DRG KVG'!L:L)&gt;0,SUMIF('Grundlage Swiss DRG KVG'!D:D,C102,'Grundlage Swiss DRG KVG'!L:L),"")</f>
        <v/>
      </c>
      <c r="N102" s="192" t="str">
        <f t="shared" si="6"/>
        <v/>
      </c>
      <c r="O102" s="61" t="str">
        <f t="shared" si="7"/>
        <v>-</v>
      </c>
      <c r="P102" s="61" t="str">
        <f t="shared" si="8"/>
        <v>-</v>
      </c>
      <c r="Q102" s="189"/>
      <c r="R102" s="189"/>
      <c r="S102" s="189"/>
    </row>
    <row r="103" spans="1:20" hidden="1" x14ac:dyDescent="0.25">
      <c r="A103" s="190">
        <v>92</v>
      </c>
      <c r="C103" s="194" t="s">
        <v>187</v>
      </c>
      <c r="D103" s="194" t="s">
        <v>34</v>
      </c>
      <c r="E103" s="194" t="s">
        <v>188</v>
      </c>
      <c r="F103" s="59" t="str">
        <f>IF(SUMIF('Grundlage Swiss DRG ohne Anlage'!D:D,C103,'Grundlage Swiss DRG ohne Anlage'!I:I)&gt;0,SUMIF('Grundlage Swiss DRG ohne Anlage'!D:D,C103,'Grundlage Swiss DRG ohne Anlage'!I:I),"")</f>
        <v/>
      </c>
      <c r="G103" s="112">
        <f>IF(SUMIF('Grundlage Swiss DRG KVG'!D:D,C103,'Grundlage Swiss DRG KVG'!G:G)&gt;0,SUMIF('Grundlage Swiss DRG KVG'!D:D,C103,'Grundlage Swiss DRG KVG'!G:G),)</f>
        <v>0</v>
      </c>
      <c r="H103" s="112">
        <f>IF(SUMIF('Grundlage Swiss DRG KVG'!D:D,C103,'Grundlage Swiss DRG KVG'!H:H)&gt;0,SUMIF('Grundlage Swiss DRG KVG'!D:D,C103,'Grundlage Swiss DRG KVG'!H:H),)</f>
        <v>0</v>
      </c>
      <c r="I103" s="112" t="str">
        <f>IF(SUMIF('Grundlage Swiss DRG KVG'!D:D,C103,'Grundlage Swiss DRG KVG'!I:I)&gt;0,SUMIF('Grundlage Swiss DRG KVG'!D:D,C103,'Grundlage Swiss DRG KVG'!I:I),"")</f>
        <v/>
      </c>
      <c r="J103" s="112" t="str">
        <f>IF(SUMIF('Grundlage Swiss DRG KVG'!D:D,C103,'Grundlage Swiss DRG KVG'!J:J)&gt;0,SUMIF('Grundlage Swiss DRG KVG'!D:D,C103,'Grundlage Swiss DRG KVG'!J:J),"")</f>
        <v/>
      </c>
      <c r="K103" s="130"/>
      <c r="L103" s="130" t="str">
        <f>IF(SUMIF('Grundlage Swiss DRG KVG'!D:D,C103,'Grundlage Swiss DRG KVG'!K:K)&gt;0,SUMIF('Grundlage Swiss DRG KVG'!D:D,C103,'Grundlage Swiss DRG KVG'!K:K),"")</f>
        <v/>
      </c>
      <c r="M103" s="130" t="str">
        <f>IF(SUMIF('Grundlage Swiss DRG KVG'!D:D,C103,'Grundlage Swiss DRG KVG'!L:L)&gt;0,SUMIF('Grundlage Swiss DRG KVG'!D:D,C103,'Grundlage Swiss DRG KVG'!L:L),"")</f>
        <v/>
      </c>
      <c r="N103" s="192" t="str">
        <f t="shared" si="6"/>
        <v/>
      </c>
      <c r="O103" s="61" t="str">
        <f t="shared" si="7"/>
        <v>-</v>
      </c>
      <c r="P103" s="61" t="str">
        <f t="shared" si="8"/>
        <v>-</v>
      </c>
      <c r="Q103" s="189"/>
      <c r="R103" s="189"/>
      <c r="S103" s="189"/>
    </row>
    <row r="104" spans="1:20" hidden="1" x14ac:dyDescent="0.25">
      <c r="A104" s="190">
        <v>93</v>
      </c>
      <c r="C104" s="194" t="s">
        <v>172</v>
      </c>
      <c r="D104" s="194" t="s">
        <v>169</v>
      </c>
      <c r="E104" s="194" t="s">
        <v>106</v>
      </c>
      <c r="F104" s="59" t="str">
        <f>IF(SUMIF('Grundlage Swiss DRG ohne Anlage'!D:D,C104,'Grundlage Swiss DRG ohne Anlage'!I:I)&gt;0,SUMIF('Grundlage Swiss DRG ohne Anlage'!D:D,C104,'Grundlage Swiss DRG ohne Anlage'!I:I),"")</f>
        <v/>
      </c>
      <c r="G104" s="112">
        <f>IF(SUMIF('Grundlage Swiss DRG KVG'!D:D,C104,'Grundlage Swiss DRG KVG'!G:G)&gt;0,SUMIF('Grundlage Swiss DRG KVG'!D:D,C104,'Grundlage Swiss DRG KVG'!G:G),)</f>
        <v>0</v>
      </c>
      <c r="H104" s="112">
        <f>IF(SUMIF('Grundlage Swiss DRG KVG'!D:D,C104,'Grundlage Swiss DRG KVG'!H:H)&gt;0,SUMIF('Grundlage Swiss DRG KVG'!D:D,C104,'Grundlage Swiss DRG KVG'!H:H),)</f>
        <v>0</v>
      </c>
      <c r="I104" s="112" t="str">
        <f>IF(SUMIF('Grundlage Swiss DRG KVG'!D:D,C104,'Grundlage Swiss DRG KVG'!I:I)&gt;0,SUMIF('Grundlage Swiss DRG KVG'!D:D,C104,'Grundlage Swiss DRG KVG'!I:I),"")</f>
        <v/>
      </c>
      <c r="J104" s="112" t="str">
        <f>IF(SUMIF('Grundlage Swiss DRG KVG'!D:D,C104,'Grundlage Swiss DRG KVG'!J:J)&gt;0,SUMIF('Grundlage Swiss DRG KVG'!D:D,C104,'Grundlage Swiss DRG KVG'!J:J),"")</f>
        <v/>
      </c>
      <c r="K104" s="130"/>
      <c r="L104" s="130" t="str">
        <f>IF(SUMIF('Grundlage Swiss DRG KVG'!D:D,C104,'Grundlage Swiss DRG KVG'!K:K)&gt;0,SUMIF('Grundlage Swiss DRG KVG'!D:D,C104,'Grundlage Swiss DRG KVG'!K:K),"")</f>
        <v/>
      </c>
      <c r="M104" s="130" t="str">
        <f>IF(SUMIF('Grundlage Swiss DRG KVG'!D:D,C104,'Grundlage Swiss DRG KVG'!L:L)&gt;0,SUMIF('Grundlage Swiss DRG KVG'!D:D,C104,'Grundlage Swiss DRG KVG'!L:L),"")</f>
        <v/>
      </c>
      <c r="N104" s="192" t="str">
        <f t="shared" si="6"/>
        <v/>
      </c>
      <c r="O104" s="61" t="str">
        <f t="shared" si="7"/>
        <v>-</v>
      </c>
      <c r="P104" s="61" t="str">
        <f t="shared" si="8"/>
        <v>-</v>
      </c>
      <c r="Q104" s="189"/>
      <c r="R104" s="189"/>
      <c r="S104" s="189"/>
    </row>
    <row r="105" spans="1:20" hidden="1" x14ac:dyDescent="0.25">
      <c r="A105" s="190">
        <v>94</v>
      </c>
      <c r="C105" s="194" t="s">
        <v>338</v>
      </c>
      <c r="D105" s="194" t="s">
        <v>228</v>
      </c>
      <c r="E105" s="194" t="s">
        <v>106</v>
      </c>
      <c r="F105" s="59" t="str">
        <f>IF(SUMIF('Grundlage Swiss DRG ohne Anlage'!D:D,C105,'Grundlage Swiss DRG ohne Anlage'!I:I)&gt;0,SUMIF('Grundlage Swiss DRG ohne Anlage'!D:D,C105,'Grundlage Swiss DRG ohne Anlage'!I:I),"")</f>
        <v/>
      </c>
      <c r="G105" s="112">
        <f>IF(SUMIF('Grundlage Swiss DRG KVG'!D:D,C105,'Grundlage Swiss DRG KVG'!G:G)&gt;0,SUMIF('Grundlage Swiss DRG KVG'!D:D,C105,'Grundlage Swiss DRG KVG'!G:G),)</f>
        <v>0</v>
      </c>
      <c r="H105" s="112">
        <f>IF(SUMIF('Grundlage Swiss DRG KVG'!D:D,C105,'Grundlage Swiss DRG KVG'!H:H)&gt;0,SUMIF('Grundlage Swiss DRG KVG'!D:D,C105,'Grundlage Swiss DRG KVG'!H:H),)</f>
        <v>54142777.380318999</v>
      </c>
      <c r="I105" s="112">
        <f>IF(SUMIF('Grundlage Swiss DRG KVG'!D:D,C105,'Grundlage Swiss DRG KVG'!I:I)&gt;0,SUMIF('Grundlage Swiss DRG KVG'!D:D,C105,'Grundlage Swiss DRG KVG'!I:I),"")</f>
        <v>5410.6425799999997</v>
      </c>
      <c r="J105" s="112">
        <f>IF(SUMIF('Grundlage Swiss DRG KVG'!D:D,C105,'Grundlage Swiss DRG KVG'!J:J)&gt;0,SUMIF('Grundlage Swiss DRG KVG'!D:D,C105,'Grundlage Swiss DRG KVG'!J:J),"")</f>
        <v>3722</v>
      </c>
      <c r="K105" s="130"/>
      <c r="L105" s="130" t="str">
        <f>IF(SUMIF('Grundlage Swiss DRG KVG'!D:D,C105,'Grundlage Swiss DRG KVG'!K:K)&gt;0,SUMIF('Grundlage Swiss DRG KVG'!D:D,C105,'Grundlage Swiss DRG KVG'!K:K),"")</f>
        <v/>
      </c>
      <c r="M105" s="130">
        <f>IF(SUMIF('Grundlage Swiss DRG KVG'!D:D,C105,'Grundlage Swiss DRG KVG'!L:L)&gt;0,SUMIF('Grundlage Swiss DRG KVG'!D:D,C105,'Grundlage Swiss DRG KVG'!L:L),"")</f>
        <v>10006.718532925001</v>
      </c>
      <c r="N105" s="192">
        <f t="shared" si="6"/>
        <v>5410.6425799999997</v>
      </c>
      <c r="O105" s="61" t="str">
        <f t="shared" si="7"/>
        <v>-</v>
      </c>
      <c r="P105" s="61">
        <f t="shared" si="8"/>
        <v>5410.6425799999997</v>
      </c>
      <c r="Q105" s="189"/>
      <c r="R105" s="189"/>
      <c r="S105" s="189"/>
    </row>
    <row r="106" spans="1:20" hidden="1" x14ac:dyDescent="0.25">
      <c r="A106" s="190">
        <v>95</v>
      </c>
      <c r="C106" s="194" t="s">
        <v>126</v>
      </c>
      <c r="D106" s="194" t="s">
        <v>127</v>
      </c>
      <c r="E106" s="194" t="s">
        <v>45</v>
      </c>
      <c r="F106" s="59" t="str">
        <f>IF(SUMIF('Grundlage Swiss DRG ohne Anlage'!D:D,C106,'Grundlage Swiss DRG ohne Anlage'!I:I)&gt;0,SUMIF('Grundlage Swiss DRG ohne Anlage'!D:D,C106,'Grundlage Swiss DRG ohne Anlage'!I:I),"")</f>
        <v/>
      </c>
      <c r="G106" s="112">
        <f>IF(SUMIF('Grundlage Swiss DRG KVG'!D:D,C106,'Grundlage Swiss DRG KVG'!G:G)&gt;0,SUMIF('Grundlage Swiss DRG KVG'!D:D,C106,'Grundlage Swiss DRG KVG'!G:G),)</f>
        <v>0</v>
      </c>
      <c r="H106" s="112">
        <f>IF(SUMIF('Grundlage Swiss DRG KVG'!D:D,C106,'Grundlage Swiss DRG KVG'!H:H)&gt;0,SUMIF('Grundlage Swiss DRG KVG'!D:D,C106,'Grundlage Swiss DRG KVG'!H:H),)</f>
        <v>0</v>
      </c>
      <c r="I106" s="112" t="str">
        <f>IF(SUMIF('Grundlage Swiss DRG KVG'!D:D,C106,'Grundlage Swiss DRG KVG'!I:I)&gt;0,SUMIF('Grundlage Swiss DRG KVG'!D:D,C106,'Grundlage Swiss DRG KVG'!I:I),"")</f>
        <v/>
      </c>
      <c r="J106" s="112" t="str">
        <f>IF(SUMIF('Grundlage Swiss DRG KVG'!D:D,C106,'Grundlage Swiss DRG KVG'!J:J)&gt;0,SUMIF('Grundlage Swiss DRG KVG'!D:D,C106,'Grundlage Swiss DRG KVG'!J:J),"")</f>
        <v/>
      </c>
      <c r="K106" s="130"/>
      <c r="L106" s="130" t="str">
        <f>IF(SUMIF('Grundlage Swiss DRG KVG'!D:D,C106,'Grundlage Swiss DRG KVG'!K:K)&gt;0,SUMIF('Grundlage Swiss DRG KVG'!D:D,C106,'Grundlage Swiss DRG KVG'!K:K),"")</f>
        <v/>
      </c>
      <c r="M106" s="130" t="str">
        <f>IF(SUMIF('Grundlage Swiss DRG KVG'!D:D,C106,'Grundlage Swiss DRG KVG'!L:L)&gt;0,SUMIF('Grundlage Swiss DRG KVG'!D:D,C106,'Grundlage Swiss DRG KVG'!L:L),"")</f>
        <v/>
      </c>
      <c r="N106" s="192" t="str">
        <f t="shared" si="6"/>
        <v/>
      </c>
      <c r="O106" s="61" t="str">
        <f t="shared" si="7"/>
        <v>-</v>
      </c>
      <c r="P106" s="61" t="str">
        <f t="shared" si="8"/>
        <v>-</v>
      </c>
      <c r="Q106" s="189"/>
      <c r="R106" s="189"/>
      <c r="S106" s="189"/>
    </row>
    <row r="107" spans="1:20" hidden="1" x14ac:dyDescent="0.25">
      <c r="A107" s="190">
        <v>96</v>
      </c>
      <c r="C107" s="194" t="s">
        <v>137</v>
      </c>
      <c r="D107" s="194" t="s">
        <v>127</v>
      </c>
      <c r="E107" s="194" t="s">
        <v>45</v>
      </c>
      <c r="F107" s="59" t="str">
        <f>IF(SUMIF('Grundlage Swiss DRG ohne Anlage'!D:D,C107,'Grundlage Swiss DRG ohne Anlage'!I:I)&gt;0,SUMIF('Grundlage Swiss DRG ohne Anlage'!D:D,C107,'Grundlage Swiss DRG ohne Anlage'!I:I),"")</f>
        <v/>
      </c>
      <c r="G107" s="112">
        <f>IF(SUMIF('Grundlage Swiss DRG KVG'!D:D,C107,'Grundlage Swiss DRG KVG'!G:G)&gt;0,SUMIF('Grundlage Swiss DRG KVG'!D:D,C107,'Grundlage Swiss DRG KVG'!G:G),)</f>
        <v>0</v>
      </c>
      <c r="H107" s="112">
        <f>IF(SUMIF('Grundlage Swiss DRG KVG'!D:D,C107,'Grundlage Swiss DRG KVG'!H:H)&gt;0,SUMIF('Grundlage Swiss DRG KVG'!D:D,C107,'Grundlage Swiss DRG KVG'!H:H),)</f>
        <v>0</v>
      </c>
      <c r="I107" s="112" t="str">
        <f>IF(SUMIF('Grundlage Swiss DRG KVG'!D:D,C107,'Grundlage Swiss DRG KVG'!I:I)&gt;0,SUMIF('Grundlage Swiss DRG KVG'!D:D,C107,'Grundlage Swiss DRG KVG'!I:I),"")</f>
        <v/>
      </c>
      <c r="J107" s="112" t="str">
        <f>IF(SUMIF('Grundlage Swiss DRG KVG'!D:D,C107,'Grundlage Swiss DRG KVG'!J:J)&gt;0,SUMIF('Grundlage Swiss DRG KVG'!D:D,C107,'Grundlage Swiss DRG KVG'!J:J),"")</f>
        <v/>
      </c>
      <c r="K107" s="130"/>
      <c r="L107" s="130" t="str">
        <f>IF(SUMIF('Grundlage Swiss DRG KVG'!D:D,C107,'Grundlage Swiss DRG KVG'!K:K)&gt;0,SUMIF('Grundlage Swiss DRG KVG'!D:D,C107,'Grundlage Swiss DRG KVG'!K:K),"")</f>
        <v/>
      </c>
      <c r="M107" s="130" t="str">
        <f>IF(SUMIF('Grundlage Swiss DRG KVG'!D:D,C107,'Grundlage Swiss DRG KVG'!L:L)&gt;0,SUMIF('Grundlage Swiss DRG KVG'!D:D,C107,'Grundlage Swiss DRG KVG'!L:L),"")</f>
        <v/>
      </c>
      <c r="N107" s="192" t="str">
        <f t="shared" si="6"/>
        <v/>
      </c>
      <c r="O107" s="61" t="str">
        <f t="shared" si="7"/>
        <v>-</v>
      </c>
      <c r="P107" s="61" t="str">
        <f t="shared" si="8"/>
        <v>-</v>
      </c>
      <c r="Q107" s="189"/>
      <c r="R107" s="189"/>
      <c r="S107" s="189"/>
    </row>
    <row r="108" spans="1:20" hidden="1" x14ac:dyDescent="0.25">
      <c r="A108" s="190">
        <v>97</v>
      </c>
      <c r="C108" s="194" t="s">
        <v>311</v>
      </c>
      <c r="D108" s="194" t="s">
        <v>99</v>
      </c>
      <c r="E108" s="194" t="s">
        <v>308</v>
      </c>
      <c r="F108" s="59" t="str">
        <f>IF(SUMIF('Grundlage Swiss DRG ohne Anlage'!D:D,C108,'Grundlage Swiss DRG ohne Anlage'!I:I)&gt;0,SUMIF('Grundlage Swiss DRG ohne Anlage'!D:D,C108,'Grundlage Swiss DRG ohne Anlage'!I:I),"")</f>
        <v/>
      </c>
      <c r="G108" s="112">
        <f>IF(SUMIF('Grundlage Swiss DRG KVG'!D:D,C108,'Grundlage Swiss DRG KVG'!G:G)&gt;0,SUMIF('Grundlage Swiss DRG KVG'!D:D,C108,'Grundlage Swiss DRG KVG'!G:G),)</f>
        <v>0</v>
      </c>
      <c r="H108" s="112">
        <f>IF(SUMIF('Grundlage Swiss DRG KVG'!D:D,C108,'Grundlage Swiss DRG KVG'!H:H)&gt;0,SUMIF('Grundlage Swiss DRG KVG'!D:D,C108,'Grundlage Swiss DRG KVG'!H:H),)</f>
        <v>0</v>
      </c>
      <c r="I108" s="112" t="str">
        <f>IF(SUMIF('Grundlage Swiss DRG KVG'!D:D,C108,'Grundlage Swiss DRG KVG'!I:I)&gt;0,SUMIF('Grundlage Swiss DRG KVG'!D:D,C108,'Grundlage Swiss DRG KVG'!I:I),"")</f>
        <v/>
      </c>
      <c r="J108" s="112" t="str">
        <f>IF(SUMIF('Grundlage Swiss DRG KVG'!D:D,C108,'Grundlage Swiss DRG KVG'!J:J)&gt;0,SUMIF('Grundlage Swiss DRG KVG'!D:D,C108,'Grundlage Swiss DRG KVG'!J:J),"")</f>
        <v/>
      </c>
      <c r="K108" s="130"/>
      <c r="L108" s="130" t="str">
        <f>IF(SUMIF('Grundlage Swiss DRG KVG'!D:D,C108,'Grundlage Swiss DRG KVG'!K:K)&gt;0,SUMIF('Grundlage Swiss DRG KVG'!D:D,C108,'Grundlage Swiss DRG KVG'!K:K),"")</f>
        <v/>
      </c>
      <c r="M108" s="130" t="str">
        <f>IF(SUMIF('Grundlage Swiss DRG KVG'!D:D,C108,'Grundlage Swiss DRG KVG'!L:L)&gt;0,SUMIF('Grundlage Swiss DRG KVG'!D:D,C108,'Grundlage Swiss DRG KVG'!L:L),"")</f>
        <v/>
      </c>
      <c r="N108" s="192" t="str">
        <f t="shared" si="6"/>
        <v/>
      </c>
      <c r="O108" s="61" t="str">
        <f t="shared" si="7"/>
        <v>-</v>
      </c>
      <c r="P108" s="61" t="str">
        <f t="shared" si="8"/>
        <v>-</v>
      </c>
      <c r="Q108" s="189"/>
      <c r="R108" s="189"/>
      <c r="S108" s="189"/>
    </row>
    <row r="109" spans="1:20" hidden="1" x14ac:dyDescent="0.25">
      <c r="A109" s="190">
        <v>98</v>
      </c>
      <c r="C109" s="194" t="s">
        <v>113</v>
      </c>
      <c r="D109" s="194" t="s">
        <v>114</v>
      </c>
      <c r="E109" s="194" t="s">
        <v>106</v>
      </c>
      <c r="F109" s="59" t="str">
        <f>IF(SUMIF('Grundlage Swiss DRG ohne Anlage'!D:D,C109,'Grundlage Swiss DRG ohne Anlage'!I:I)&gt;0,SUMIF('Grundlage Swiss DRG ohne Anlage'!D:D,C109,'Grundlage Swiss DRG ohne Anlage'!I:I),"")</f>
        <v/>
      </c>
      <c r="G109" s="112">
        <f>IF(SUMIF('Grundlage Swiss DRG KVG'!D:D,C109,'Grundlage Swiss DRG KVG'!G:G)&gt;0,SUMIF('Grundlage Swiss DRG KVG'!D:D,C109,'Grundlage Swiss DRG KVG'!G:G),)</f>
        <v>0</v>
      </c>
      <c r="H109" s="112">
        <f>IF(SUMIF('Grundlage Swiss DRG KVG'!D:D,C109,'Grundlage Swiss DRG KVG'!H:H)&gt;0,SUMIF('Grundlage Swiss DRG KVG'!D:D,C109,'Grundlage Swiss DRG KVG'!H:H),)</f>
        <v>0</v>
      </c>
      <c r="I109" s="112" t="str">
        <f>IF(SUMIF('Grundlage Swiss DRG KVG'!D:D,C109,'Grundlage Swiss DRG KVG'!I:I)&gt;0,SUMIF('Grundlage Swiss DRG KVG'!D:D,C109,'Grundlage Swiss DRG KVG'!I:I),"")</f>
        <v/>
      </c>
      <c r="J109" s="112" t="str">
        <f>IF(SUMIF('Grundlage Swiss DRG KVG'!D:D,C109,'Grundlage Swiss DRG KVG'!J:J)&gt;0,SUMIF('Grundlage Swiss DRG KVG'!D:D,C109,'Grundlage Swiss DRG KVG'!J:J),"")</f>
        <v/>
      </c>
      <c r="K109" s="130"/>
      <c r="L109" s="130" t="str">
        <f>IF(SUMIF('Grundlage Swiss DRG KVG'!D:D,C109,'Grundlage Swiss DRG KVG'!K:K)&gt;0,SUMIF('Grundlage Swiss DRG KVG'!D:D,C109,'Grundlage Swiss DRG KVG'!K:K),"")</f>
        <v/>
      </c>
      <c r="M109" s="130" t="str">
        <f>IF(SUMIF('Grundlage Swiss DRG KVG'!D:D,C109,'Grundlage Swiss DRG KVG'!L:L)&gt;0,SUMIF('Grundlage Swiss DRG KVG'!D:D,C109,'Grundlage Swiss DRG KVG'!L:L),"")</f>
        <v/>
      </c>
      <c r="N109" s="192" t="str">
        <f t="shared" si="6"/>
        <v/>
      </c>
      <c r="O109" s="61" t="str">
        <f t="shared" si="7"/>
        <v>-</v>
      </c>
      <c r="P109" s="61" t="str">
        <f t="shared" si="8"/>
        <v>-</v>
      </c>
      <c r="Q109" s="189"/>
      <c r="R109" s="189"/>
      <c r="S109" s="189"/>
    </row>
    <row r="110" spans="1:20" hidden="1" x14ac:dyDescent="0.25">
      <c r="A110" s="190">
        <v>99</v>
      </c>
      <c r="C110" s="194" t="s">
        <v>194</v>
      </c>
      <c r="D110" s="194" t="s">
        <v>114</v>
      </c>
      <c r="E110" s="194" t="s">
        <v>106</v>
      </c>
      <c r="F110" s="59" t="str">
        <f>IF(SUMIF('Grundlage Swiss DRG ohne Anlage'!D:D,C110,'Grundlage Swiss DRG ohne Anlage'!I:I)&gt;0,SUMIF('Grundlage Swiss DRG ohne Anlage'!D:D,C110,'Grundlage Swiss DRG ohne Anlage'!I:I),"")</f>
        <v/>
      </c>
      <c r="G110" s="112">
        <f>IF(SUMIF('Grundlage Swiss DRG KVG'!D:D,C110,'Grundlage Swiss DRG KVG'!G:G)&gt;0,SUMIF('Grundlage Swiss DRG KVG'!D:D,C110,'Grundlage Swiss DRG KVG'!G:G),)</f>
        <v>0</v>
      </c>
      <c r="H110" s="112">
        <f>IF(SUMIF('Grundlage Swiss DRG KVG'!D:D,C110,'Grundlage Swiss DRG KVG'!H:H)&gt;0,SUMIF('Grundlage Swiss DRG KVG'!D:D,C110,'Grundlage Swiss DRG KVG'!H:H),)</f>
        <v>0</v>
      </c>
      <c r="I110" s="112" t="str">
        <f>IF(SUMIF('Grundlage Swiss DRG KVG'!D:D,C110,'Grundlage Swiss DRG KVG'!I:I)&gt;0,SUMIF('Grundlage Swiss DRG KVG'!D:D,C110,'Grundlage Swiss DRG KVG'!I:I),"")</f>
        <v/>
      </c>
      <c r="J110" s="112" t="str">
        <f>IF(SUMIF('Grundlage Swiss DRG KVG'!D:D,C110,'Grundlage Swiss DRG KVG'!J:J)&gt;0,SUMIF('Grundlage Swiss DRG KVG'!D:D,C110,'Grundlage Swiss DRG KVG'!J:J),"")</f>
        <v/>
      </c>
      <c r="K110" s="130"/>
      <c r="L110" s="130" t="str">
        <f>IF(SUMIF('Grundlage Swiss DRG KVG'!D:D,C110,'Grundlage Swiss DRG KVG'!K:K)&gt;0,SUMIF('Grundlage Swiss DRG KVG'!D:D,C110,'Grundlage Swiss DRG KVG'!K:K),"")</f>
        <v/>
      </c>
      <c r="M110" s="130" t="str">
        <f>IF(SUMIF('Grundlage Swiss DRG KVG'!D:D,C110,'Grundlage Swiss DRG KVG'!L:L)&gt;0,SUMIF('Grundlage Swiss DRG KVG'!D:D,C110,'Grundlage Swiss DRG KVG'!L:L),"")</f>
        <v/>
      </c>
      <c r="N110" s="192" t="str">
        <f t="shared" si="6"/>
        <v/>
      </c>
      <c r="O110" s="61" t="str">
        <f t="shared" si="7"/>
        <v>-</v>
      </c>
      <c r="P110" s="61" t="str">
        <f t="shared" si="8"/>
        <v>-</v>
      </c>
      <c r="Q110" s="189"/>
      <c r="R110" s="189"/>
      <c r="S110" s="189"/>
    </row>
    <row r="111" spans="1:20" x14ac:dyDescent="0.25">
      <c r="A111" s="197" t="s">
        <v>406</v>
      </c>
      <c r="C111" s="197"/>
      <c r="D111" s="197"/>
      <c r="E111" s="197"/>
      <c r="F111" s="43">
        <f>SUM(F12:F110)</f>
        <v>8562882978.4502792</v>
      </c>
      <c r="G111" s="43">
        <f>SUM(G12:G110)</f>
        <v>7908387326.267889</v>
      </c>
      <c r="H111" s="43">
        <f>SUM(H12:H110)</f>
        <v>7999623849.7228889</v>
      </c>
      <c r="I111" s="43">
        <f>SUM(I12:I110)</f>
        <v>847391.2109799966</v>
      </c>
      <c r="J111" s="43">
        <f>SUM(J12:J110)</f>
        <v>798604</v>
      </c>
      <c r="K111" s="63">
        <f>F111/N111</f>
        <v>10104.993853485239</v>
      </c>
      <c r="L111" s="63">
        <f>G111/O111</f>
        <v>10853.213719961512</v>
      </c>
      <c r="M111" s="63">
        <f>H111/P111</f>
        <v>10564.90771636385</v>
      </c>
      <c r="N111" s="192">
        <f>SUM(N12:N110)</f>
        <v>847391.2109799966</v>
      </c>
      <c r="O111" s="61">
        <f>SUM(O12:O110)</f>
        <v>728667.79649999691</v>
      </c>
      <c r="P111" s="61">
        <f>SUM(P12:P110)</f>
        <v>757188.2371799968</v>
      </c>
      <c r="Q111" s="192"/>
      <c r="R111" s="192"/>
      <c r="S111" s="192"/>
      <c r="T111" s="193"/>
    </row>
    <row r="112" spans="1:20" x14ac:dyDescent="0.25">
      <c r="G112" s="28"/>
      <c r="H112" s="28"/>
      <c r="N112" s="165"/>
    </row>
    <row r="113" spans="1:19" ht="33.75" customHeight="1" x14ac:dyDescent="0.25">
      <c r="A113" s="237" t="s">
        <v>773</v>
      </c>
      <c r="G113" s="28"/>
      <c r="H113" s="28"/>
      <c r="K113" s="41" t="s">
        <v>701</v>
      </c>
      <c r="L113" s="41" t="s">
        <v>684</v>
      </c>
      <c r="M113" s="41" t="s">
        <v>685</v>
      </c>
      <c r="N113" s="192"/>
      <c r="O113" s="61"/>
      <c r="P113" s="61"/>
      <c r="Q113" s="192"/>
      <c r="R113" s="192"/>
      <c r="S113" s="192"/>
    </row>
    <row r="114" spans="1:19" x14ac:dyDescent="0.25">
      <c r="A114" s="198" t="s">
        <v>407</v>
      </c>
      <c r="C114" s="198"/>
      <c r="D114" s="198"/>
      <c r="E114" s="198"/>
      <c r="F114" s="147"/>
      <c r="G114" s="147"/>
      <c r="H114" s="147"/>
      <c r="I114" s="147"/>
      <c r="J114" s="147"/>
      <c r="K114" s="147">
        <f>COUNT(K12:K110)</f>
        <v>77</v>
      </c>
      <c r="L114" s="147">
        <f>COUNT(L12:L110)</f>
        <v>62</v>
      </c>
      <c r="M114" s="147">
        <f>COUNT(M12:M110)</f>
        <v>66</v>
      </c>
      <c r="N114" s="192">
        <f>L114-'Grundlage Swiss DRG KVG'!K104</f>
        <v>62</v>
      </c>
      <c r="O114" s="61">
        <f>M114-'Grundlage Swiss DRG KVG'!L104</f>
        <v>66</v>
      </c>
      <c r="P114" s="61"/>
      <c r="Q114" s="192"/>
      <c r="R114" s="192"/>
      <c r="S114" s="192"/>
    </row>
    <row r="115" spans="1:19" x14ac:dyDescent="0.25">
      <c r="A115" s="199" t="s">
        <v>712</v>
      </c>
      <c r="C115" s="200"/>
      <c r="D115" s="201"/>
      <c r="E115" s="201"/>
      <c r="F115" s="201"/>
      <c r="G115" s="201"/>
      <c r="H115" s="201"/>
      <c r="I115" s="201"/>
      <c r="J115" s="201"/>
      <c r="K115" s="47">
        <f>N111</f>
        <v>847391.2109799966</v>
      </c>
      <c r="L115" s="47">
        <f>O111</f>
        <v>728667.79649999691</v>
      </c>
      <c r="M115" s="47">
        <f>P111</f>
        <v>757188.2371799968</v>
      </c>
      <c r="N115" s="192"/>
      <c r="O115" s="192"/>
      <c r="P115" s="61"/>
      <c r="Q115" s="192"/>
      <c r="R115" s="192"/>
      <c r="S115" s="192"/>
    </row>
    <row r="116" spans="1:19" hidden="1" x14ac:dyDescent="0.25">
      <c r="A116" s="202" t="s">
        <v>350</v>
      </c>
      <c r="C116" s="198"/>
      <c r="D116" s="198"/>
      <c r="E116" s="198"/>
      <c r="F116" s="198"/>
      <c r="G116" s="198"/>
      <c r="H116" s="198"/>
      <c r="I116" s="198"/>
      <c r="J116" s="198"/>
      <c r="K116" s="50">
        <f>SMALL(K12:K110,1)</f>
        <v>8584.3605905596996</v>
      </c>
      <c r="L116" s="50">
        <f>SMALL(L12:L110,1)</f>
        <v>9232.9154023130995</v>
      </c>
      <c r="M116" s="50">
        <f>SMALL(M12:M110,1)</f>
        <v>9197.2878229486996</v>
      </c>
      <c r="N116" s="192">
        <f>L116-'Grundlage Swiss DRG KVG'!K105</f>
        <v>9232.9154023130995</v>
      </c>
      <c r="O116" s="192">
        <f>M116-'Grundlage Swiss DRG KVG'!L105</f>
        <v>9197.2878229486996</v>
      </c>
      <c r="P116" s="61"/>
      <c r="Q116" s="192"/>
      <c r="R116" s="192"/>
      <c r="S116" s="192"/>
    </row>
    <row r="117" spans="1:19" hidden="1" x14ac:dyDescent="0.25">
      <c r="A117" s="185" t="s">
        <v>357</v>
      </c>
      <c r="C117" s="200"/>
      <c r="D117" s="201"/>
      <c r="E117" s="201"/>
      <c r="F117" s="201"/>
      <c r="G117" s="201"/>
      <c r="H117" s="201"/>
      <c r="I117" s="201"/>
      <c r="J117" s="201"/>
      <c r="K117" s="47">
        <f>QUARTILE(K12:K110,1)</f>
        <v>9194.0662670079</v>
      </c>
      <c r="L117" s="47">
        <f>QUARTILE(L12:L110,1)</f>
        <v>10159.849180898251</v>
      </c>
      <c r="M117" s="47">
        <f>QUARTILE(M12:M110,1)</f>
        <v>10049.533923212501</v>
      </c>
      <c r="N117" s="192">
        <f>L117-'Grundlage Swiss DRG KVG'!K106</f>
        <v>10159.849180898251</v>
      </c>
      <c r="O117" s="192">
        <f>M117-'Grundlage Swiss DRG KVG'!L106</f>
        <v>10049.533923212501</v>
      </c>
      <c r="P117" s="61"/>
      <c r="Q117" s="192"/>
      <c r="R117" s="192"/>
      <c r="S117" s="192"/>
    </row>
    <row r="118" spans="1:19" x14ac:dyDescent="0.25">
      <c r="A118" s="202" t="s">
        <v>364</v>
      </c>
      <c r="C118" s="198"/>
      <c r="D118" s="198"/>
      <c r="E118" s="198"/>
      <c r="F118" s="198"/>
      <c r="G118" s="198"/>
      <c r="H118" s="198"/>
      <c r="I118" s="198"/>
      <c r="J118" s="198"/>
      <c r="K118" s="50">
        <f>SUM(K12:K110)/K114</f>
        <v>9874.5309214509871</v>
      </c>
      <c r="L118" s="50">
        <f>SUM(L12:L110)/L114</f>
        <v>11026.376448508125</v>
      </c>
      <c r="M118" s="50">
        <f>SUM(M12:M110)/M114</f>
        <v>10772.439134570061</v>
      </c>
      <c r="N118" s="192">
        <f>L118-'Grundlage Swiss DRG KVG'!K107</f>
        <v>11026.376448508125</v>
      </c>
      <c r="O118" s="192">
        <f>M118-'Grundlage Swiss DRG KVG'!L107</f>
        <v>-413.14920689893916</v>
      </c>
      <c r="P118" s="61"/>
      <c r="Q118" s="192"/>
      <c r="R118" s="192"/>
      <c r="S118" s="189"/>
    </row>
    <row r="119" spans="1:19" x14ac:dyDescent="0.25">
      <c r="A119" s="199" t="s">
        <v>371</v>
      </c>
      <c r="C119" s="200"/>
      <c r="D119" s="201"/>
      <c r="E119" s="201"/>
      <c r="F119" s="201"/>
      <c r="G119" s="201"/>
      <c r="H119" s="201"/>
      <c r="I119" s="201"/>
      <c r="J119" s="201"/>
      <c r="K119" s="47">
        <f>MEDIAN(K12:K110)</f>
        <v>9550.8146990047007</v>
      </c>
      <c r="L119" s="47">
        <f>MEDIAN(L12:L110)</f>
        <v>10612.898239557999</v>
      </c>
      <c r="M119" s="47">
        <f>MEDIAN(M12:M75)</f>
        <v>10422.196797140001</v>
      </c>
      <c r="N119" s="192">
        <f>L119-'Grundlage Swiss DRG KVG'!K108</f>
        <v>454.57732202399893</v>
      </c>
      <c r="O119" s="192">
        <f>M119-'Grundlage Swiss DRG KVG'!L108</f>
        <v>679.5181377300014</v>
      </c>
      <c r="P119" s="61"/>
      <c r="Q119" s="192"/>
      <c r="R119" s="192"/>
      <c r="S119" s="189"/>
    </row>
    <row r="120" spans="1:19" hidden="1" x14ac:dyDescent="0.25">
      <c r="A120" s="202" t="s">
        <v>378</v>
      </c>
      <c r="C120" s="198"/>
      <c r="D120" s="198"/>
      <c r="E120" s="198"/>
      <c r="F120" s="198"/>
      <c r="G120" s="198"/>
      <c r="H120" s="198"/>
      <c r="I120" s="198"/>
      <c r="J120" s="198"/>
      <c r="K120" s="50">
        <f>QUARTILE(K12:K110,3)</f>
        <v>10108.747370003999</v>
      </c>
      <c r="L120" s="50">
        <f>QUARTILE(L12:L110,3)</f>
        <v>11139.17994985875</v>
      </c>
      <c r="M120" s="50">
        <f>QUARTILE(M12:M110,3)</f>
        <v>10940.22777408925</v>
      </c>
      <c r="N120" s="192">
        <f>L120-'Grundlage Swiss DRG KVG'!K109</f>
        <v>-770928.05499364203</v>
      </c>
      <c r="O120" s="192">
        <f>M120-'Grundlage Swiss DRG KVG'!L109</f>
        <v>-785776.52047950635</v>
      </c>
      <c r="P120" s="61"/>
      <c r="Q120" s="192"/>
      <c r="R120" s="192"/>
      <c r="S120" s="192"/>
    </row>
    <row r="121" spans="1:19" hidden="1" x14ac:dyDescent="0.25">
      <c r="A121" s="199" t="s">
        <v>385</v>
      </c>
      <c r="C121" s="200"/>
      <c r="D121" s="201"/>
      <c r="E121" s="201"/>
      <c r="F121" s="201"/>
      <c r="G121" s="201"/>
      <c r="H121" s="201"/>
      <c r="I121" s="201"/>
      <c r="J121" s="201"/>
      <c r="K121" s="47">
        <f>LARGE(K12:K110,1)</f>
        <v>14561.165211623</v>
      </c>
      <c r="L121" s="47">
        <f>LARGE(L12:L110,1)</f>
        <v>16836.525748956999</v>
      </c>
      <c r="M121" s="47">
        <f>LARGE(M12:M110,1)</f>
        <v>16681.211056264001</v>
      </c>
      <c r="N121" s="192">
        <f>L121-'Grundlage Swiss DRG KVG'!K110</f>
        <v>16836.525748956999</v>
      </c>
      <c r="O121" s="192">
        <f>M121-'Grundlage Swiss DRG KVG'!L110</f>
        <v>16681.211056264001</v>
      </c>
      <c r="P121" s="61"/>
      <c r="Q121" s="192"/>
      <c r="R121" s="192"/>
      <c r="S121" s="192"/>
    </row>
    <row r="122" spans="1:19" ht="21" x14ac:dyDescent="0.25">
      <c r="A122" s="203" t="s">
        <v>682</v>
      </c>
      <c r="C122" s="204"/>
      <c r="D122" s="204"/>
      <c r="E122" s="205" t="s">
        <v>392</v>
      </c>
      <c r="F122" s="36"/>
      <c r="G122" s="36"/>
      <c r="H122" s="36"/>
      <c r="I122" s="36"/>
      <c r="J122" s="36"/>
      <c r="K122" s="64">
        <f>K111</f>
        <v>10104.993853485239</v>
      </c>
      <c r="L122" s="64">
        <f>L111</f>
        <v>10853.213719961512</v>
      </c>
      <c r="M122" s="64">
        <f>M111</f>
        <v>10564.90771636385</v>
      </c>
      <c r="N122" s="192">
        <f>L122-'Grundlage Swiss DRG KVG'!K112</f>
        <v>10853.213719961512</v>
      </c>
      <c r="O122" s="192">
        <f>M122-'Grundlage Swiss DRG KVG'!L112</f>
        <v>10564.90771636385</v>
      </c>
      <c r="P122" s="61"/>
      <c r="Q122" s="192"/>
      <c r="R122" s="192"/>
      <c r="S122" s="192"/>
    </row>
    <row r="123" spans="1:19" x14ac:dyDescent="0.25">
      <c r="G123" s="28"/>
      <c r="H123" s="28"/>
      <c r="N123" s="165"/>
    </row>
    <row r="124" spans="1:19" x14ac:dyDescent="0.25">
      <c r="G124" s="28"/>
      <c r="H124" s="28"/>
      <c r="N124" s="165"/>
    </row>
    <row r="125" spans="1:19" x14ac:dyDescent="0.25">
      <c r="G125" s="28"/>
      <c r="H125" s="28"/>
      <c r="N125" s="165"/>
    </row>
    <row r="126" spans="1:19" x14ac:dyDescent="0.25">
      <c r="A126" s="23" t="s">
        <v>774</v>
      </c>
      <c r="G126" s="28"/>
      <c r="H126" s="28"/>
      <c r="N126" s="165"/>
    </row>
    <row r="127" spans="1:19" x14ac:dyDescent="0.25">
      <c r="A127" s="23" t="s">
        <v>775</v>
      </c>
      <c r="G127" s="28"/>
      <c r="H127" s="28"/>
      <c r="N127" s="165"/>
    </row>
    <row r="128" spans="1:19" x14ac:dyDescent="0.25">
      <c r="A128" s="23" t="s">
        <v>776</v>
      </c>
      <c r="G128" s="28"/>
      <c r="H128" s="28"/>
      <c r="N128" s="165"/>
    </row>
    <row r="129" spans="1:20" x14ac:dyDescent="0.25">
      <c r="G129" s="28"/>
      <c r="H129" s="28"/>
      <c r="N129" s="165"/>
    </row>
    <row r="130" spans="1:20" s="28" customFormat="1" ht="10" x14ac:dyDescent="0.2">
      <c r="A130" s="165"/>
      <c r="C130" s="165"/>
      <c r="D130" s="165"/>
      <c r="E130" s="165"/>
      <c r="F130" s="165"/>
      <c r="N130" s="165"/>
      <c r="Q130" s="165"/>
      <c r="R130" s="165"/>
      <c r="S130" s="165"/>
      <c r="T130" s="165"/>
    </row>
    <row r="131" spans="1:20" s="28" customFormat="1" ht="10" x14ac:dyDescent="0.2">
      <c r="A131" s="165"/>
      <c r="C131" s="165"/>
      <c r="D131" s="165"/>
      <c r="E131" s="165"/>
      <c r="F131" s="165"/>
      <c r="N131" s="165"/>
      <c r="Q131" s="165"/>
      <c r="R131" s="165"/>
      <c r="S131" s="165"/>
      <c r="T131" s="165"/>
    </row>
    <row r="132" spans="1:20" s="28" customFormat="1" ht="10" x14ac:dyDescent="0.2">
      <c r="A132" s="165"/>
      <c r="C132" s="165"/>
      <c r="D132" s="165"/>
      <c r="E132" s="165"/>
      <c r="F132" s="165"/>
      <c r="Q132" s="165"/>
      <c r="R132" s="165"/>
      <c r="S132" s="165"/>
      <c r="T132" s="165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portrait" r:id="rId1"/>
  <headerFooter>
    <oddFooter>&amp;CSeite &amp;P von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J131"/>
  <sheetViews>
    <sheetView topLeftCell="J10" workbookViewId="0">
      <selection activeCell="O1" sqref="O1"/>
    </sheetView>
  </sheetViews>
  <sheetFormatPr baseColWidth="10" defaultColWidth="9.1796875" defaultRowHeight="10" x14ac:dyDescent="0.2"/>
  <cols>
    <col min="1" max="16384" width="9.1796875" style="170"/>
  </cols>
  <sheetData>
    <row r="5" s="206" customFormat="1" ht="15.75" customHeight="1" x14ac:dyDescent="0.2"/>
    <row r="10" ht="18.75" customHeight="1" x14ac:dyDescent="0.2"/>
    <row r="11" ht="42.75" customHeight="1" x14ac:dyDescent="0.2"/>
    <row r="46" spans="9:10" x14ac:dyDescent="0.2">
      <c r="I46" s="151" t="s">
        <v>364</v>
      </c>
      <c r="J46" s="39">
        <v>10744.759888767127</v>
      </c>
    </row>
    <row r="47" spans="9:10" x14ac:dyDescent="0.2">
      <c r="I47" s="151" t="s">
        <v>371</v>
      </c>
      <c r="J47" s="39">
        <v>10360.014021257</v>
      </c>
    </row>
    <row r="48" spans="9:10" x14ac:dyDescent="0.2">
      <c r="I48" s="151" t="s">
        <v>840</v>
      </c>
      <c r="J48" s="39">
        <v>10362.134294748916</v>
      </c>
    </row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2" ht="33.75" customHeight="1" x14ac:dyDescent="0.2"/>
    <row r="115" spans="9:10" hidden="1" x14ac:dyDescent="0.2"/>
    <row r="116" spans="9:10" hidden="1" x14ac:dyDescent="0.2"/>
    <row r="119" spans="9:10" hidden="1" x14ac:dyDescent="0.2"/>
    <row r="120" spans="9:10" hidden="1" x14ac:dyDescent="0.2"/>
    <row r="123" spans="9:10" x14ac:dyDescent="0.2">
      <c r="I123" s="28"/>
      <c r="J123" s="28"/>
    </row>
    <row r="124" spans="9:10" x14ac:dyDescent="0.2">
      <c r="I124" s="28"/>
      <c r="J124" s="28"/>
    </row>
    <row r="125" spans="9:10" x14ac:dyDescent="0.2">
      <c r="I125" s="28"/>
      <c r="J125" s="28"/>
    </row>
    <row r="129" spans="9:10" s="28" customFormat="1" x14ac:dyDescent="0.2">
      <c r="I129" s="170"/>
      <c r="J129" s="170"/>
    </row>
    <row r="130" spans="9:10" s="28" customFormat="1" x14ac:dyDescent="0.2">
      <c r="I130" s="170"/>
      <c r="J130" s="170"/>
    </row>
    <row r="131" spans="9:10" s="28" customFormat="1" x14ac:dyDescent="0.2">
      <c r="I131" s="170"/>
      <c r="J131" s="170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000000"/>
          <x14:colorNegative rgb="FF0070C0"/>
          <x14:colorAxis rgb="FF000000"/>
          <x14:colorMarkers rgb="FF0070C0"/>
          <x14:colorFirst rgb="FF0070C0"/>
          <x14:colorLast rgb="FF0070C0"/>
          <x14:colorHigh rgb="FF0070C0"/>
          <x14:colorLow rgb="FF0070C0"/>
          <x14:sparklines>
            <x14:sparkline>
              <xm:f>'Auswertung Swiss DRG KVG Pu Gr'!J46:J46</xm:f>
              <xm:sqref>K46</xm:sqref>
            </x14:sparkline>
            <x14:sparkline>
              <xm:f>'Auswertung Swiss DRG KVG Pu Gr'!J47:J47</xm:f>
              <xm:sqref>K47</xm:sqref>
            </x14:sparkline>
            <x14:sparkline>
              <xm:f>'Auswertung Swiss DRG KVG Pu Gr'!J48:J48</xm:f>
              <xm:sqref>K48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0"/>
  <sheetViews>
    <sheetView topLeftCell="A34" workbookViewId="0">
      <selection activeCell="U47" sqref="U47"/>
    </sheetView>
  </sheetViews>
  <sheetFormatPr baseColWidth="10" defaultColWidth="9.1796875" defaultRowHeight="10" x14ac:dyDescent="0.2"/>
  <cols>
    <col min="1" max="1" width="32.7265625" style="170" customWidth="1"/>
    <col min="2" max="2" width="8" style="170" hidden="1" customWidth="1"/>
    <col min="3" max="3" width="11" style="207" customWidth="1"/>
    <col min="4" max="4" width="27.453125" style="170" hidden="1" customWidth="1"/>
    <col min="5" max="5" width="11.26953125" style="170" hidden="1" customWidth="1"/>
    <col min="6" max="7" width="11.81640625" style="170" hidden="1" customWidth="1"/>
    <col min="8" max="8" width="2.7265625" style="28" hidden="1" customWidth="1"/>
    <col min="9" max="9" width="13.26953125" style="28" customWidth="1"/>
    <col min="10" max="10" width="11.453125" style="28" hidden="1" customWidth="1"/>
    <col min="11" max="11" width="14.453125" style="28" hidden="1" customWidth="1"/>
    <col min="12" max="12" width="13" style="28" hidden="1" customWidth="1"/>
    <col min="13" max="13" width="12.453125" style="28" hidden="1" customWidth="1"/>
    <col min="14" max="14" width="15.81640625" style="28" hidden="1" customWidth="1"/>
    <col min="15" max="15" width="14" style="28" hidden="1" customWidth="1"/>
    <col min="16" max="16" width="11.26953125" style="170" hidden="1" customWidth="1"/>
    <col min="17" max="19" width="0" style="170" hidden="1" customWidth="1"/>
    <col min="20" max="20" width="13" style="170" customWidth="1"/>
    <col min="21" max="16384" width="9.1796875" style="170"/>
  </cols>
  <sheetData>
    <row r="1" spans="1:20" ht="10.5" x14ac:dyDescent="0.25">
      <c r="H1" s="167"/>
      <c r="J1" s="26"/>
      <c r="K1" s="26"/>
      <c r="L1" s="208" t="s">
        <v>395</v>
      </c>
    </row>
    <row r="4" spans="1:20" ht="10.5" x14ac:dyDescent="0.25">
      <c r="B4" s="171"/>
      <c r="C4" s="31"/>
      <c r="J4" s="133"/>
      <c r="K4" s="134"/>
      <c r="L4" s="149" t="s">
        <v>709</v>
      </c>
    </row>
    <row r="5" spans="1:20" s="206" customFormat="1" ht="15.75" customHeight="1" x14ac:dyDescent="0.3">
      <c r="A5" s="209" t="s">
        <v>692</v>
      </c>
      <c r="B5" s="210"/>
      <c r="C5" s="161"/>
      <c r="D5" s="211"/>
      <c r="E5" s="211"/>
      <c r="F5" s="212"/>
      <c r="G5" s="211"/>
      <c r="H5" s="162"/>
      <c r="I5" s="211"/>
      <c r="J5" s="162"/>
      <c r="K5" s="162"/>
      <c r="L5" s="162"/>
      <c r="M5" s="162"/>
      <c r="N5" s="162"/>
      <c r="O5" s="163"/>
      <c r="P5" s="213"/>
      <c r="Q5" s="213"/>
      <c r="R5" s="213"/>
      <c r="S5" s="213"/>
      <c r="T5" s="213"/>
    </row>
    <row r="6" spans="1:20" ht="12.5" x14ac:dyDescent="0.25">
      <c r="A6" s="214" t="s">
        <v>761</v>
      </c>
      <c r="B6" s="178"/>
      <c r="C6" s="160"/>
      <c r="D6" s="179"/>
      <c r="E6" s="179"/>
      <c r="F6" s="180"/>
      <c r="G6" s="179"/>
      <c r="H6" s="36"/>
      <c r="I6" s="179"/>
      <c r="M6" s="28" t="s">
        <v>410</v>
      </c>
    </row>
    <row r="7" spans="1:20" ht="10.5" x14ac:dyDescent="0.25">
      <c r="A7" s="177"/>
      <c r="B7" s="178"/>
      <c r="C7" s="160"/>
      <c r="D7" s="179"/>
      <c r="E7" s="179"/>
      <c r="F7" s="180"/>
      <c r="G7" s="179"/>
      <c r="H7" s="36"/>
      <c r="I7" s="179"/>
    </row>
    <row r="8" spans="1:20" ht="30" hidden="1" x14ac:dyDescent="0.2">
      <c r="A8" s="215"/>
      <c r="B8" s="216" t="s">
        <v>397</v>
      </c>
      <c r="C8" s="217" t="s">
        <v>397</v>
      </c>
      <c r="E8" s="15" t="s">
        <v>704</v>
      </c>
      <c r="F8" s="15" t="s">
        <v>686</v>
      </c>
      <c r="G8" s="15" t="s">
        <v>687</v>
      </c>
      <c r="H8" s="15" t="s">
        <v>688</v>
      </c>
      <c r="I8" s="15" t="s">
        <v>689</v>
      </c>
      <c r="J8" s="15" t="s">
        <v>705</v>
      </c>
      <c r="K8" s="15" t="s">
        <v>690</v>
      </c>
      <c r="L8" s="15" t="s">
        <v>691</v>
      </c>
      <c r="M8" s="170"/>
    </row>
    <row r="9" spans="1:20" ht="29.25" customHeight="1" x14ac:dyDescent="0.25">
      <c r="A9" s="218" t="s">
        <v>2</v>
      </c>
      <c r="B9" s="218" t="s">
        <v>404</v>
      </c>
      <c r="C9" s="219" t="s">
        <v>4</v>
      </c>
      <c r="D9" s="218" t="s">
        <v>5</v>
      </c>
      <c r="E9" s="17" t="s">
        <v>700</v>
      </c>
      <c r="F9" s="17" t="s">
        <v>8</v>
      </c>
      <c r="G9" s="17" t="s">
        <v>9</v>
      </c>
      <c r="H9" s="17" t="s">
        <v>683</v>
      </c>
      <c r="I9" s="17" t="s">
        <v>11</v>
      </c>
      <c r="J9" s="41" t="s">
        <v>701</v>
      </c>
      <c r="K9" s="41" t="s">
        <v>684</v>
      </c>
      <c r="L9" s="41" t="s">
        <v>685</v>
      </c>
      <c r="M9" s="215"/>
      <c r="N9" s="61" t="s">
        <v>428</v>
      </c>
      <c r="O9" s="61" t="s">
        <v>429</v>
      </c>
      <c r="P9" s="215"/>
      <c r="Q9" s="215"/>
      <c r="R9" s="215"/>
    </row>
    <row r="10" spans="1:20" ht="15" customHeight="1" x14ac:dyDescent="0.2">
      <c r="A10" s="220" t="s">
        <v>64</v>
      </c>
      <c r="B10" s="221" t="s">
        <v>65</v>
      </c>
      <c r="C10" s="222" t="s">
        <v>66</v>
      </c>
      <c r="D10" s="221" t="s">
        <v>27</v>
      </c>
      <c r="E10" s="59">
        <f>IF(SUMIF('Grundlage Swiss DRG ohne Anlage'!D:D,B10,'Grundlage Swiss DRG ohne Anlage'!I:I)&gt;0,SUMIF('Grundlage Swiss DRG ohne Anlage'!D:D,B10,'Grundlage Swiss DRG ohne Anlage'!I:I),"")</f>
        <v>49056677.477105998</v>
      </c>
      <c r="F10" s="59">
        <f>IF(SUMIF('Grundlage Swiss DRG KVG'!D:D,B10,'Grundlage Swiss DRG KVG'!G:G)&gt;0,SUMIF('Grundlage Swiss DRG KVG'!D:D,B10,'Grundlage Swiss DRG KVG'!G:G),)</f>
        <v>7654713.2001208002</v>
      </c>
      <c r="G10" s="59">
        <f>IF(SUMIF('Grundlage Swiss DRG KVG'!D:D,B10,'Grundlage Swiss DRG KVG'!H:H)&gt;0,SUMIF('Grundlage Swiss DRG KVG'!D:D,B10,'Grundlage Swiss DRG KVG'!H:H),)</f>
        <v>7530869.0308502</v>
      </c>
      <c r="H10" s="59">
        <f>IF(SUMIF('Grundlage Swiss DRG KVG'!D:D,B10,'Grundlage Swiss DRG KVG'!I:I)&gt;0,SUMIF('Grundlage Swiss DRG KVG'!D:D,B10,'Grundlage Swiss DRG KVG'!I:I),"")</f>
        <v>497.17860000000002</v>
      </c>
      <c r="I10" s="59">
        <f>IF(SUMIF('Grundlage Swiss DRG KVG'!D:D,B10,'Grundlage Swiss DRG KVG'!J:J)&gt;0,SUMIF('Grundlage Swiss DRG KVG'!D:D,B10,'Grundlage Swiss DRG KVG'!J:J),"")</f>
        <v>139</v>
      </c>
      <c r="J10" s="60">
        <f>IF(SUMIF('Grundlage Swiss DRG ohne Anlage'!D:D,B10,'Grundlage Swiss DRG ohne Anlage'!J:J)&gt;0,SUMIF('Grundlage Swiss DRG ohne Anlage'!D:D,B10,'Grundlage Swiss DRG ohne Anlage'!J:J),"")</f>
        <v>9491.8864370575993</v>
      </c>
      <c r="K10" s="60">
        <f>IF(SUMIF('Grundlage Swiss DRG KVG'!D:D,B10,'Grundlage Swiss DRG KVG'!K:K)&gt;0,SUMIF('Grundlage Swiss DRG KVG'!D:D,B10,'Grundlage Swiss DRG KVG'!K:K),"")</f>
        <v>15396.304668224</v>
      </c>
      <c r="L10" s="60">
        <f>IF(SUMIF('Grundlage Swiss DRG KVG'!D:D,B10,'Grundlage Swiss DRG KVG'!L:L)&gt;0,SUMIF('Grundlage Swiss DRG KVG'!D:D,B10,'Grundlage Swiss DRG KVG'!L:L),"")</f>
        <v>15147.210742478001</v>
      </c>
      <c r="M10" s="223">
        <f t="shared" ref="M10:M73" si="0">H10</f>
        <v>497.17860000000002</v>
      </c>
      <c r="N10" s="61">
        <f t="shared" ref="N10:N73" si="1">IF(F10&gt;0,H10,"-")</f>
        <v>497.17860000000002</v>
      </c>
      <c r="O10" s="61">
        <f t="shared" ref="O10:O73" si="2">IF(G10&gt;0,H10,"-")</f>
        <v>497.17860000000002</v>
      </c>
      <c r="P10" s="215"/>
      <c r="Q10" s="215"/>
      <c r="R10" s="215"/>
    </row>
    <row r="11" spans="1:20" ht="15" customHeight="1" x14ac:dyDescent="0.2">
      <c r="A11" s="224" t="s">
        <v>116</v>
      </c>
      <c r="B11" s="225" t="s">
        <v>117</v>
      </c>
      <c r="C11" s="226" t="s">
        <v>66</v>
      </c>
      <c r="D11" s="225" t="s">
        <v>45</v>
      </c>
      <c r="E11" s="112">
        <f>IF(SUMIF('Grundlage Swiss DRG ohne Anlage'!D:D,B11,'Grundlage Swiss DRG ohne Anlage'!I:I)&gt;0,SUMIF('Grundlage Swiss DRG ohne Anlage'!D:D,B11,'Grundlage Swiss DRG ohne Anlage'!I:I),"")</f>
        <v>283093267.80921</v>
      </c>
      <c r="F11" s="112">
        <f>IF(SUMIF('Grundlage Swiss DRG KVG'!D:D,B11,'Grundlage Swiss DRG KVG'!G:G)&gt;0,SUMIF('Grundlage Swiss DRG KVG'!D:D,B11,'Grundlage Swiss DRG KVG'!G:G),)</f>
        <v>0</v>
      </c>
      <c r="G11" s="112">
        <f>IF(SUMIF('Grundlage Swiss DRG KVG'!D:D,B11,'Grundlage Swiss DRG KVG'!H:H)&gt;0,SUMIF('Grundlage Swiss DRG KVG'!D:D,B11,'Grundlage Swiss DRG KVG'!H:H),)</f>
        <v>0</v>
      </c>
      <c r="H11" s="112" t="str">
        <f>IF(SUMIF('Grundlage Swiss DRG KVG'!D:D,B11,'Grundlage Swiss DRG KVG'!I:I)&gt;0,SUMIF('Grundlage Swiss DRG KVG'!D:D,B11,'Grundlage Swiss DRG KVG'!I:I),"")</f>
        <v/>
      </c>
      <c r="I11" s="112" t="str">
        <f>IF(SUMIF('Grundlage Swiss DRG KVG'!D:D,B11,'Grundlage Swiss DRG KVG'!J:J)&gt;0,SUMIF('Grundlage Swiss DRG KVG'!D:D,B11,'Grundlage Swiss DRG KVG'!J:J),"")</f>
        <v/>
      </c>
      <c r="J11" s="130">
        <f>IF(SUMIF('Grundlage Swiss DRG ohne Anlage'!D:D,B11,'Grundlage Swiss DRG ohne Anlage'!J:J)&gt;0,SUMIF('Grundlage Swiss DRG ohne Anlage'!D:D,B11,'Grundlage Swiss DRG ohne Anlage'!J:J),"")</f>
        <v>10127.473538054001</v>
      </c>
      <c r="K11" s="130" t="str">
        <f>IF(SUMIF('Grundlage Swiss DRG KVG'!D:D,B11,'Grundlage Swiss DRG KVG'!K:K)&gt;0,SUMIF('Grundlage Swiss DRG KVG'!D:D,B11,'Grundlage Swiss DRG KVG'!K:K),"")</f>
        <v/>
      </c>
      <c r="L11" s="130" t="str">
        <f>IF(SUMIF('Grundlage Swiss DRG KVG'!D:D,B11,'Grundlage Swiss DRG KVG'!L:L)&gt;0,SUMIF('Grundlage Swiss DRG KVG'!D:D,B11,'Grundlage Swiss DRG KVG'!L:L),"")</f>
        <v/>
      </c>
      <c r="M11" s="223" t="str">
        <f t="shared" si="0"/>
        <v/>
      </c>
      <c r="N11" s="61" t="str">
        <f t="shared" si="1"/>
        <v>-</v>
      </c>
      <c r="O11" s="61" t="str">
        <f t="shared" si="2"/>
        <v>-</v>
      </c>
      <c r="P11" s="215"/>
      <c r="Q11" s="215"/>
      <c r="R11" s="215"/>
    </row>
    <row r="12" spans="1:20" ht="15" customHeight="1" x14ac:dyDescent="0.2">
      <c r="A12" s="224" t="s">
        <v>119</v>
      </c>
      <c r="B12" s="225" t="s">
        <v>120</v>
      </c>
      <c r="C12" s="226" t="s">
        <v>66</v>
      </c>
      <c r="D12" s="225" t="s">
        <v>45</v>
      </c>
      <c r="E12" s="112">
        <f>IF(SUMIF('Grundlage Swiss DRG ohne Anlage'!D:D,B12,'Grundlage Swiss DRG ohne Anlage'!I:I)&gt;0,SUMIF('Grundlage Swiss DRG ohne Anlage'!D:D,B12,'Grundlage Swiss DRG ohne Anlage'!I:I),"")</f>
        <v>157802561.44187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9633.9736408181998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223" t="str">
        <f t="shared" si="0"/>
        <v/>
      </c>
      <c r="N12" s="61" t="str">
        <f t="shared" si="1"/>
        <v>-</v>
      </c>
      <c r="O12" s="61" t="str">
        <f t="shared" si="2"/>
        <v>-</v>
      </c>
      <c r="P12" s="215"/>
      <c r="Q12" s="215"/>
      <c r="R12" s="215"/>
    </row>
    <row r="13" spans="1:20" ht="15" customHeight="1" x14ac:dyDescent="0.2">
      <c r="A13" s="224" t="s">
        <v>205</v>
      </c>
      <c r="B13" s="225" t="s">
        <v>206</v>
      </c>
      <c r="C13" s="226" t="s">
        <v>66</v>
      </c>
      <c r="D13" s="225" t="s">
        <v>17</v>
      </c>
      <c r="E13" s="112">
        <f>IF(SUMIF('Grundlage Swiss DRG ohne Anlage'!D:D,B13,'Grundlage Swiss DRG ohne Anlage'!I:I)&gt;0,SUMIF('Grundlage Swiss DRG ohne Anlage'!D:D,B13,'Grundlage Swiss DRG ohne Anlage'!I:I),"")</f>
        <v>20540783.176518001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9156.9928300529991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223" t="str">
        <f t="shared" si="0"/>
        <v/>
      </c>
      <c r="N13" s="61" t="str">
        <f t="shared" si="1"/>
        <v>-</v>
      </c>
      <c r="O13" s="61" t="str">
        <f t="shared" si="2"/>
        <v>-</v>
      </c>
      <c r="P13" s="215"/>
      <c r="Q13" s="215"/>
      <c r="R13" s="215"/>
    </row>
    <row r="14" spans="1:20" ht="15" customHeight="1" x14ac:dyDescent="0.2">
      <c r="A14" s="224" t="s">
        <v>236</v>
      </c>
      <c r="B14" s="225" t="s">
        <v>237</v>
      </c>
      <c r="C14" s="226" t="s">
        <v>66</v>
      </c>
      <c r="D14" s="225" t="s">
        <v>17</v>
      </c>
      <c r="E14" s="112">
        <f>IF(SUMIF('Grundlage Swiss DRG ohne Anlage'!D:D,B14,'Grundlage Swiss DRG ohne Anlage'!I:I)&gt;0,SUMIF('Grundlage Swiss DRG ohne Anlage'!D:D,B14,'Grundlage Swiss DRG ohne Anlage'!I:I),"")</f>
        <v>22073194.640264999</v>
      </c>
      <c r="F14" s="112">
        <f>IF(SUMIF('Grundlage Swiss DRG KVG'!D:D,B14,'Grundlage Swiss DRG KVG'!G:G)&gt;0,SUMIF('Grundlage Swiss DRG KVG'!D:D,B14,'Grundlage Swiss DRG KVG'!G:G),)</f>
        <v>4532040.2622373002</v>
      </c>
      <c r="G14" s="112">
        <f>IF(SUMIF('Grundlage Swiss DRG KVG'!D:D,B14,'Grundlage Swiss DRG KVG'!H:H)&gt;0,SUMIF('Grundlage Swiss DRG KVG'!D:D,B14,'Grundlage Swiss DRG KVG'!H:H),)</f>
        <v>4532040.2622373002</v>
      </c>
      <c r="H14" s="112">
        <f>IF(SUMIF('Grundlage Swiss DRG KVG'!D:D,B14,'Grundlage Swiss DRG KVG'!I:I)&gt;0,SUMIF('Grundlage Swiss DRG KVG'!D:D,B14,'Grundlage Swiss DRG KVG'!I:I),"")</f>
        <v>466.45</v>
      </c>
      <c r="I14" s="112">
        <f>IF(SUMIF('Grundlage Swiss DRG KVG'!D:D,B14,'Grundlage Swiss DRG KVG'!J:J)&gt;0,SUMIF('Grundlage Swiss DRG KVG'!D:D,B14,'Grundlage Swiss DRG KVG'!J:J),"")</f>
        <v>542</v>
      </c>
      <c r="J14" s="130">
        <f>IF(SUMIF('Grundlage Swiss DRG ohne Anlage'!D:D,B14,'Grundlage Swiss DRG ohne Anlage'!J:J)&gt;0,SUMIF('Grundlage Swiss DRG ohne Anlage'!D:D,B14,'Grundlage Swiss DRG ohne Anlage'!J:J),"")</f>
        <v>8762.6814768817003</v>
      </c>
      <c r="K14" s="130">
        <f>IF(SUMIF('Grundlage Swiss DRG KVG'!D:D,B14,'Grundlage Swiss DRG KVG'!K:K)&gt;0,SUMIF('Grundlage Swiss DRG KVG'!D:D,B14,'Grundlage Swiss DRG KVG'!K:K),"")</f>
        <v>9716.0258596577005</v>
      </c>
      <c r="L14" s="130">
        <f>IF(SUMIF('Grundlage Swiss DRG KVG'!D:D,B14,'Grundlage Swiss DRG KVG'!L:L)&gt;0,SUMIF('Grundlage Swiss DRG KVG'!D:D,B14,'Grundlage Swiss DRG KVG'!L:L),"")</f>
        <v>9716.0258596577005</v>
      </c>
      <c r="M14" s="223">
        <f t="shared" si="0"/>
        <v>466.45</v>
      </c>
      <c r="N14" s="61">
        <f t="shared" si="1"/>
        <v>466.45</v>
      </c>
      <c r="O14" s="61">
        <f t="shared" si="2"/>
        <v>466.45</v>
      </c>
      <c r="P14" s="215"/>
      <c r="Q14" s="215"/>
      <c r="R14" s="215"/>
    </row>
    <row r="15" spans="1:20" ht="15" customHeight="1" x14ac:dyDescent="0.2">
      <c r="A15" s="224" t="s">
        <v>177</v>
      </c>
      <c r="B15" s="225" t="s">
        <v>178</v>
      </c>
      <c r="C15" s="226" t="s">
        <v>66</v>
      </c>
      <c r="D15" s="225" t="s">
        <v>27</v>
      </c>
      <c r="E15" s="112">
        <f>IF(SUMIF('Grundlage Swiss DRG ohne Anlage'!D:D,B15,'Grundlage Swiss DRG ohne Anlage'!I:I)&gt;0,SUMIF('Grundlage Swiss DRG ohne Anlage'!D:D,B15,'Grundlage Swiss DRG ohne Anlage'!I:I),"")</f>
        <v>50237107.749612004</v>
      </c>
      <c r="F15" s="112">
        <f>IF(SUMIF('Grundlage Swiss DRG KVG'!D:D,B15,'Grundlage Swiss DRG KVG'!G:G)&gt;0,SUMIF('Grundlage Swiss DRG KVG'!D:D,B15,'Grundlage Swiss DRG KVG'!G:G),)</f>
        <v>0</v>
      </c>
      <c r="G15" s="112">
        <f>IF(SUMIF('Grundlage Swiss DRG KVG'!D:D,B15,'Grundlage Swiss DRG KVG'!H:H)&gt;0,SUMIF('Grundlage Swiss DRG KVG'!D:D,B15,'Grundlage Swiss DRG KVG'!H:H),)</f>
        <v>0</v>
      </c>
      <c r="H15" s="112" t="str">
        <f>IF(SUMIF('Grundlage Swiss DRG KVG'!D:D,B15,'Grundlage Swiss DRG KVG'!I:I)&gt;0,SUMIF('Grundlage Swiss DRG KVG'!D:D,B15,'Grundlage Swiss DRG KVG'!I:I),"")</f>
        <v/>
      </c>
      <c r="I15" s="112" t="str">
        <f>IF(SUMIF('Grundlage Swiss DRG KVG'!D:D,B15,'Grundlage Swiss DRG KVG'!J:J)&gt;0,SUMIF('Grundlage Swiss DRG KVG'!D:D,B15,'Grundlage Swiss DRG KVG'!J:J),"")</f>
        <v/>
      </c>
      <c r="J15" s="130">
        <f>IF(SUMIF('Grundlage Swiss DRG ohne Anlage'!D:D,B15,'Grundlage Swiss DRG ohne Anlage'!J:J)&gt;0,SUMIF('Grundlage Swiss DRG ohne Anlage'!D:D,B15,'Grundlage Swiss DRG ohne Anlage'!J:J),"")</f>
        <v>9013.3448332362004</v>
      </c>
      <c r="K15" s="130" t="str">
        <f>IF(SUMIF('Grundlage Swiss DRG KVG'!D:D,B15,'Grundlage Swiss DRG KVG'!K:K)&gt;0,SUMIF('Grundlage Swiss DRG KVG'!D:D,B15,'Grundlage Swiss DRG KVG'!K:K),"")</f>
        <v/>
      </c>
      <c r="L15" s="130" t="str">
        <f>IF(SUMIF('Grundlage Swiss DRG KVG'!D:D,B15,'Grundlage Swiss DRG KVG'!L:L)&gt;0,SUMIF('Grundlage Swiss DRG KVG'!D:D,B15,'Grundlage Swiss DRG KVG'!L:L),"")</f>
        <v/>
      </c>
      <c r="M15" s="223" t="str">
        <f t="shared" si="0"/>
        <v/>
      </c>
      <c r="N15" s="61" t="str">
        <f t="shared" si="1"/>
        <v>-</v>
      </c>
      <c r="O15" s="61" t="str">
        <f t="shared" si="2"/>
        <v>-</v>
      </c>
      <c r="P15" s="215"/>
      <c r="Q15" s="215"/>
      <c r="R15" s="215"/>
    </row>
    <row r="16" spans="1:20" ht="15" customHeight="1" x14ac:dyDescent="0.2">
      <c r="A16" s="224" t="s">
        <v>271</v>
      </c>
      <c r="B16" s="225" t="s">
        <v>272</v>
      </c>
      <c r="C16" s="226" t="s">
        <v>273</v>
      </c>
      <c r="D16" s="225" t="s">
        <v>27</v>
      </c>
      <c r="E16" s="112">
        <f>IF(SUMIF('Grundlage Swiss DRG ohne Anlage'!D:D,B16,'Grundlage Swiss DRG ohne Anlage'!I:I)&gt;0,SUMIF('Grundlage Swiss DRG ohne Anlage'!D:D,B16,'Grundlage Swiss DRG ohne Anlage'!I:I),"")</f>
        <v>55702026.375616997</v>
      </c>
      <c r="F16" s="112">
        <f>IF(SUMIF('Grundlage Swiss DRG KVG'!D:D,B16,'Grundlage Swiss DRG KVG'!G:G)&gt;0,SUMIF('Grundlage Swiss DRG KVG'!D:D,B16,'Grundlage Swiss DRG KVG'!G:G),)</f>
        <v>33195538.503851</v>
      </c>
      <c r="G16" s="112">
        <f>IF(SUMIF('Grundlage Swiss DRG KVG'!D:D,B16,'Grundlage Swiss DRG KVG'!H:H)&gt;0,SUMIF('Grundlage Swiss DRG KVG'!D:D,B16,'Grundlage Swiss DRG KVG'!H:H),)</f>
        <v>33195538.503851</v>
      </c>
      <c r="H16" s="112">
        <f>IF(SUMIF('Grundlage Swiss DRG KVG'!D:D,B16,'Grundlage Swiss DRG KVG'!I:I)&gt;0,SUMIF('Grundlage Swiss DRG KVG'!D:D,B16,'Grundlage Swiss DRG KVG'!I:I),"")</f>
        <v>3139.0895</v>
      </c>
      <c r="I16" s="112">
        <f>IF(SUMIF('Grundlage Swiss DRG KVG'!D:D,B16,'Grundlage Swiss DRG KVG'!J:J)&gt;0,SUMIF('Grundlage Swiss DRG KVG'!D:D,B16,'Grundlage Swiss DRG KVG'!J:J),"")</f>
        <v>4583</v>
      </c>
      <c r="J16" s="130">
        <f>IF(SUMIF('Grundlage Swiss DRG ohne Anlage'!D:D,B16,'Grundlage Swiss DRG ohne Anlage'!J:J)&gt;0,SUMIF('Grundlage Swiss DRG ohne Anlage'!D:D,B16,'Grundlage Swiss DRG ohne Anlage'!J:J),"")</f>
        <v>9512.8931005609993</v>
      </c>
      <c r="K16" s="130">
        <f>IF(SUMIF('Grundlage Swiss DRG KVG'!D:D,B16,'Grundlage Swiss DRG KVG'!K:K)&gt;0,SUMIF('Grundlage Swiss DRG KVG'!D:D,B16,'Grundlage Swiss DRG KVG'!K:K),"")</f>
        <v>10574.893931457</v>
      </c>
      <c r="L16" s="130">
        <f>IF(SUMIF('Grundlage Swiss DRG KVG'!D:D,B16,'Grundlage Swiss DRG KVG'!L:L)&gt;0,SUMIF('Grundlage Swiss DRG KVG'!D:D,B16,'Grundlage Swiss DRG KVG'!L:L),"")</f>
        <v>10574.893931457</v>
      </c>
      <c r="M16" s="223">
        <f t="shared" si="0"/>
        <v>3139.0895</v>
      </c>
      <c r="N16" s="61">
        <f t="shared" si="1"/>
        <v>3139.0895</v>
      </c>
      <c r="O16" s="61">
        <f t="shared" si="2"/>
        <v>3139.0895</v>
      </c>
      <c r="P16" s="215"/>
      <c r="Q16" s="215"/>
      <c r="R16" s="215"/>
    </row>
    <row r="17" spans="1:18" ht="15" customHeight="1" x14ac:dyDescent="0.2">
      <c r="A17" s="224" t="s">
        <v>101</v>
      </c>
      <c r="B17" s="225" t="s">
        <v>102</v>
      </c>
      <c r="C17" s="226" t="s">
        <v>55</v>
      </c>
      <c r="D17" s="225" t="s">
        <v>22</v>
      </c>
      <c r="E17" s="112">
        <f>IF(SUMIF('Grundlage Swiss DRG ohne Anlage'!D:D,B17,'Grundlage Swiss DRG ohne Anlage'!I:I)&gt;0,SUMIF('Grundlage Swiss DRG ohne Anlage'!D:D,B17,'Grundlage Swiss DRG ohne Anlage'!I:I),"")</f>
        <v>550472051.26856005</v>
      </c>
      <c r="F17" s="112">
        <f>IF(SUMIF('Grundlage Swiss DRG KVG'!D:D,B17,'Grundlage Swiss DRG KVG'!G:G)&gt;0,SUMIF('Grundlage Swiss DRG KVG'!D:D,B17,'Grundlage Swiss DRG KVG'!G:G),)</f>
        <v>68327672.084380001</v>
      </c>
      <c r="G17" s="112">
        <f>IF(SUMIF('Grundlage Swiss DRG KVG'!D:D,B17,'Grundlage Swiss DRG KVG'!H:H)&gt;0,SUMIF('Grundlage Swiss DRG KVG'!D:D,B17,'Grundlage Swiss DRG KVG'!H:H),)</f>
        <v>65411564.084380001</v>
      </c>
      <c r="H17" s="112">
        <f>IF(SUMIF('Grundlage Swiss DRG KVG'!D:D,B17,'Grundlage Swiss DRG KVG'!I:I)&gt;0,SUMIF('Grundlage Swiss DRG KVG'!D:D,B17,'Grundlage Swiss DRG KVG'!I:I),"")</f>
        <v>6936.8130000000001</v>
      </c>
      <c r="I17" s="112">
        <f>IF(SUMIF('Grundlage Swiss DRG KVG'!D:D,B17,'Grundlage Swiss DRG KVG'!J:J)&gt;0,SUMIF('Grundlage Swiss DRG KVG'!D:D,B17,'Grundlage Swiss DRG KVG'!J:J),"")</f>
        <v>7615</v>
      </c>
      <c r="J17" s="130">
        <f>IF(SUMIF('Grundlage Swiss DRG ohne Anlage'!D:D,B17,'Grundlage Swiss DRG ohne Anlage'!J:J)&gt;0,SUMIF('Grundlage Swiss DRG ohne Anlage'!D:D,B17,'Grundlage Swiss DRG ohne Anlage'!J:J),"")</f>
        <v>9993.8129849799006</v>
      </c>
      <c r="K17" s="130">
        <f>IF(SUMIF('Grundlage Swiss DRG KVG'!D:D,B17,'Grundlage Swiss DRG KVG'!K:K)&gt;0,SUMIF('Grundlage Swiss DRG KVG'!D:D,B17,'Grundlage Swiss DRG KVG'!K:K),"")</f>
        <v>9850.0092310950004</v>
      </c>
      <c r="L17" s="130">
        <f>IF(SUMIF('Grundlage Swiss DRG KVG'!D:D,B17,'Grundlage Swiss DRG KVG'!L:L)&gt;0,SUMIF('Grundlage Swiss DRG KVG'!D:D,B17,'Grundlage Swiss DRG KVG'!L:L),"")</f>
        <v>9429.6277100708994</v>
      </c>
      <c r="M17" s="223">
        <f t="shared" si="0"/>
        <v>6936.8130000000001</v>
      </c>
      <c r="N17" s="61">
        <f t="shared" si="1"/>
        <v>6936.8130000000001</v>
      </c>
      <c r="O17" s="61">
        <f t="shared" si="2"/>
        <v>6936.8130000000001</v>
      </c>
      <c r="P17" s="215"/>
      <c r="Q17" s="215"/>
      <c r="R17" s="215"/>
    </row>
    <row r="18" spans="1:18" ht="15" customHeight="1" x14ac:dyDescent="0.2">
      <c r="A18" s="224" t="s">
        <v>758</v>
      </c>
      <c r="B18" s="225" t="s">
        <v>329</v>
      </c>
      <c r="C18" s="226" t="s">
        <v>55</v>
      </c>
      <c r="D18" s="225" t="s">
        <v>17</v>
      </c>
      <c r="E18" s="112">
        <f>IF(SUMIF('Grundlage Swiss DRG ohne Anlage'!D:D,B18,'Grundlage Swiss DRG ohne Anlage'!I:I)&gt;0,SUMIF('Grundlage Swiss DRG ohne Anlage'!D:D,B18,'Grundlage Swiss DRG ohne Anlage'!I:I),"")</f>
        <v>41596183.220751002</v>
      </c>
      <c r="F18" s="112">
        <f>IF(SUMIF('Grundlage Swiss DRG KVG'!D:D,B18,'Grundlage Swiss DRG KVG'!G:G)&gt;0,SUMIF('Grundlage Swiss DRG KVG'!D:D,B18,'Grundlage Swiss DRG KVG'!G:G),)</f>
        <v>45901936.220751002</v>
      </c>
      <c r="G18" s="112">
        <f>IF(SUMIF('Grundlage Swiss DRG KVG'!D:D,B18,'Grundlage Swiss DRG KVG'!H:H)&gt;0,SUMIF('Grundlage Swiss DRG KVG'!D:D,B18,'Grundlage Swiss DRG KVG'!H:H),)</f>
        <v>45430950.316211</v>
      </c>
      <c r="H18" s="112">
        <f>IF(SUMIF('Grundlage Swiss DRG KVG'!D:D,B18,'Grundlage Swiss DRG KVG'!I:I)&gt;0,SUMIF('Grundlage Swiss DRG KVG'!D:D,B18,'Grundlage Swiss DRG KVG'!I:I),"")</f>
        <v>4324</v>
      </c>
      <c r="I18" s="112">
        <f>IF(SUMIF('Grundlage Swiss DRG KVG'!D:D,B18,'Grundlage Swiss DRG KVG'!J:J)&gt;0,SUMIF('Grundlage Swiss DRG KVG'!D:D,B18,'Grundlage Swiss DRG KVG'!J:J),"")</f>
        <v>5231</v>
      </c>
      <c r="J18" s="130">
        <f>IF(SUMIF('Grundlage Swiss DRG ohne Anlage'!D:D,B18,'Grundlage Swiss DRG ohne Anlage'!J:J)&gt;0,SUMIF('Grundlage Swiss DRG ohne Anlage'!D:D,B18,'Grundlage Swiss DRG ohne Anlage'!J:J),"")</f>
        <v>9619.8388577129008</v>
      </c>
      <c r="K18" s="130">
        <f>IF(SUMIF('Grundlage Swiss DRG KVG'!D:D,B18,'Grundlage Swiss DRG KVG'!K:K)&gt;0,SUMIF('Grundlage Swiss DRG KVG'!D:D,B18,'Grundlage Swiss DRG KVG'!K:K),"")</f>
        <v>10615.618922468</v>
      </c>
      <c r="L18" s="130">
        <f>IF(SUMIF('Grundlage Swiss DRG KVG'!D:D,B18,'Grundlage Swiss DRG KVG'!L:L)&gt;0,SUMIF('Grundlage Swiss DRG KVG'!D:D,B18,'Grundlage Swiss DRG KVG'!L:L),"")</f>
        <v>10506.695262769001</v>
      </c>
      <c r="M18" s="223">
        <f t="shared" si="0"/>
        <v>4324</v>
      </c>
      <c r="N18" s="61">
        <f t="shared" si="1"/>
        <v>4324</v>
      </c>
      <c r="O18" s="61">
        <f t="shared" si="2"/>
        <v>4324</v>
      </c>
      <c r="P18" s="215"/>
      <c r="Q18" s="215"/>
      <c r="R18" s="215"/>
    </row>
    <row r="19" spans="1:18" ht="15" customHeight="1" x14ac:dyDescent="0.2">
      <c r="A19" s="224" t="s">
        <v>202</v>
      </c>
      <c r="B19" s="225" t="s">
        <v>203</v>
      </c>
      <c r="C19" s="226" t="s">
        <v>55</v>
      </c>
      <c r="D19" s="225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223">
        <f t="shared" si="0"/>
        <v>6896</v>
      </c>
      <c r="N19" s="61" t="str">
        <f t="shared" si="1"/>
        <v>-</v>
      </c>
      <c r="O19" s="61">
        <f t="shared" si="2"/>
        <v>6896</v>
      </c>
      <c r="P19" s="215"/>
      <c r="Q19" s="215"/>
      <c r="R19" s="215"/>
    </row>
    <row r="20" spans="1:18" ht="15" customHeight="1" x14ac:dyDescent="0.2">
      <c r="A20" s="224" t="s">
        <v>239</v>
      </c>
      <c r="B20" s="225" t="s">
        <v>240</v>
      </c>
      <c r="C20" s="226" t="s">
        <v>55</v>
      </c>
      <c r="D20" s="225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223">
        <f t="shared" si="0"/>
        <v>16253.61</v>
      </c>
      <c r="N20" s="61">
        <f t="shared" si="1"/>
        <v>16253.61</v>
      </c>
      <c r="O20" s="61">
        <f t="shared" si="2"/>
        <v>16253.61</v>
      </c>
      <c r="P20" s="215"/>
      <c r="Q20" s="215"/>
      <c r="R20" s="215"/>
    </row>
    <row r="21" spans="1:18" ht="15" customHeight="1" x14ac:dyDescent="0.2">
      <c r="A21" s="224" t="s">
        <v>253</v>
      </c>
      <c r="B21" s="225" t="s">
        <v>254</v>
      </c>
      <c r="C21" s="226" t="s">
        <v>55</v>
      </c>
      <c r="D21" s="225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223">
        <f t="shared" si="0"/>
        <v>5053.3521000000001</v>
      </c>
      <c r="N21" s="61">
        <f t="shared" si="1"/>
        <v>5053.3521000000001</v>
      </c>
      <c r="O21" s="61" t="str">
        <f t="shared" si="2"/>
        <v>-</v>
      </c>
      <c r="P21" s="215"/>
      <c r="Q21" s="215"/>
      <c r="R21" s="215"/>
    </row>
    <row r="22" spans="1:18" ht="15" customHeight="1" x14ac:dyDescent="0.2">
      <c r="A22" s="224" t="s">
        <v>265</v>
      </c>
      <c r="B22" s="225" t="s">
        <v>266</v>
      </c>
      <c r="C22" s="226" t="s">
        <v>55</v>
      </c>
      <c r="D22" s="225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223">
        <f t="shared" si="0"/>
        <v>10236</v>
      </c>
      <c r="N22" s="61">
        <f t="shared" si="1"/>
        <v>10236</v>
      </c>
      <c r="O22" s="61">
        <f t="shared" si="2"/>
        <v>10236</v>
      </c>
      <c r="P22" s="215"/>
      <c r="Q22" s="215"/>
      <c r="R22" s="215"/>
    </row>
    <row r="23" spans="1:18" ht="15" customHeight="1" x14ac:dyDescent="0.2">
      <c r="A23" s="224" t="s">
        <v>53</v>
      </c>
      <c r="B23" s="225" t="s">
        <v>54</v>
      </c>
      <c r="C23" s="226" t="s">
        <v>55</v>
      </c>
      <c r="D23" s="225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223">
        <f t="shared" si="0"/>
        <v>7146.1046999999999</v>
      </c>
      <c r="N23" s="61">
        <f t="shared" si="1"/>
        <v>7146.1046999999999</v>
      </c>
      <c r="O23" s="61">
        <f t="shared" si="2"/>
        <v>7146.1046999999999</v>
      </c>
      <c r="P23" s="215"/>
      <c r="Q23" s="215"/>
      <c r="R23" s="215"/>
    </row>
    <row r="24" spans="1:18" ht="15" customHeight="1" x14ac:dyDescent="0.2">
      <c r="A24" s="224" t="s">
        <v>275</v>
      </c>
      <c r="B24" s="225" t="s">
        <v>276</v>
      </c>
      <c r="C24" s="226" t="s">
        <v>55</v>
      </c>
      <c r="D24" s="225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223">
        <f t="shared" si="0"/>
        <v>8629.4</v>
      </c>
      <c r="N24" s="61">
        <f t="shared" si="1"/>
        <v>8629.4</v>
      </c>
      <c r="O24" s="61">
        <f t="shared" si="2"/>
        <v>8629.4</v>
      </c>
      <c r="P24" s="215"/>
      <c r="Q24" s="215"/>
      <c r="R24" s="215"/>
    </row>
    <row r="25" spans="1:18" ht="15" customHeight="1" x14ac:dyDescent="0.2">
      <c r="A25" s="224" t="s">
        <v>325</v>
      </c>
      <c r="B25" s="225" t="s">
        <v>326</v>
      </c>
      <c r="C25" s="226" t="s">
        <v>110</v>
      </c>
      <c r="D25" s="225" t="s">
        <v>251</v>
      </c>
      <c r="E25" s="112">
        <f>IF(SUMIF('Grundlage Swiss DRG ohne Anlage'!D:D,B25,'Grundlage Swiss DRG ohne Anlage'!I:I)&gt;0,SUMIF('Grundlage Swiss DRG ohne Anlage'!D:D,B25,'Grundlage Swiss DRG ohne Anlage'!I:I),"")</f>
        <v>5319509.2593804002</v>
      </c>
      <c r="F25" s="112">
        <f>IF(SUMIF('Grundlage Swiss DRG KVG'!D:D,B25,'Grundlage Swiss DRG KVG'!G:G)&gt;0,SUMIF('Grundlage Swiss DRG KVG'!D:D,B25,'Grundlage Swiss DRG KVG'!G:G),)</f>
        <v>39544389.652484</v>
      </c>
      <c r="G25" s="112">
        <f>IF(SUMIF('Grundlage Swiss DRG KVG'!D:D,B25,'Grundlage Swiss DRG KVG'!H:H)&gt;0,SUMIF('Grundlage Swiss DRG KVG'!D:D,B25,'Grundlage Swiss DRG KVG'!H:H),)</f>
        <v>39130745.462484002</v>
      </c>
      <c r="H25" s="112">
        <f>IF(SUMIF('Grundlage Swiss DRG KVG'!D:D,B25,'Grundlage Swiss DRG KVG'!I:I)&gt;0,SUMIF('Grundlage Swiss DRG KVG'!D:D,B25,'Grundlage Swiss DRG KVG'!I:I),"")</f>
        <v>3763.9367999999999</v>
      </c>
      <c r="I25" s="112">
        <f>IF(SUMIF('Grundlage Swiss DRG KVG'!D:D,B25,'Grundlage Swiss DRG KVG'!J:J)&gt;0,SUMIF('Grundlage Swiss DRG KVG'!D:D,B25,'Grundlage Swiss DRG KVG'!J:J),"")</f>
        <v>4464</v>
      </c>
      <c r="J25" s="130">
        <f>IF(SUMIF('Grundlage Swiss DRG ohne Anlage'!D:D,B25,'Grundlage Swiss DRG ohne Anlage'!J:J)&gt;0,SUMIF('Grundlage Swiss DRG ohne Anlage'!D:D,B25,'Grundlage Swiss DRG ohne Anlage'!J:J),"")</f>
        <v>8854.2408558718998</v>
      </c>
      <c r="K25" s="130">
        <f>IF(SUMIF('Grundlage Swiss DRG KVG'!D:D,B25,'Grundlage Swiss DRG KVG'!K:K)&gt;0,SUMIF('Grundlage Swiss DRG KVG'!D:D,B25,'Grundlage Swiss DRG KVG'!K:K),"")</f>
        <v>10506.124771405001</v>
      </c>
      <c r="L25" s="130">
        <f>IF(SUMIF('Grundlage Swiss DRG KVG'!D:D,B25,'Grundlage Swiss DRG KVG'!L:L)&gt;0,SUMIF('Grundlage Swiss DRG KVG'!D:D,B25,'Grundlage Swiss DRG KVG'!L:L),"")</f>
        <v>10396.228082916999</v>
      </c>
      <c r="M25" s="223">
        <f t="shared" si="0"/>
        <v>3763.9367999999999</v>
      </c>
      <c r="N25" s="61">
        <f t="shared" si="1"/>
        <v>3763.9367999999999</v>
      </c>
      <c r="O25" s="61">
        <f t="shared" si="2"/>
        <v>3763.9367999999999</v>
      </c>
      <c r="P25" s="215"/>
      <c r="Q25" s="215"/>
      <c r="R25" s="215"/>
    </row>
    <row r="26" spans="1:18" ht="15" customHeight="1" x14ac:dyDescent="0.2">
      <c r="A26" s="224" t="s">
        <v>122</v>
      </c>
      <c r="B26" s="225" t="s">
        <v>123</v>
      </c>
      <c r="C26" s="226" t="s">
        <v>110</v>
      </c>
      <c r="D26" s="225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223">
        <f t="shared" si="0"/>
        <v>5855.4243999999999</v>
      </c>
      <c r="N26" s="61">
        <f t="shared" si="1"/>
        <v>5855.4243999999999</v>
      </c>
      <c r="O26" s="61">
        <f t="shared" si="2"/>
        <v>5855.4243999999999</v>
      </c>
      <c r="P26" s="215"/>
      <c r="Q26" s="215"/>
      <c r="R26" s="215"/>
    </row>
    <row r="27" spans="1:18" ht="15" customHeight="1" x14ac:dyDescent="0.2">
      <c r="A27" s="224" t="s">
        <v>108</v>
      </c>
      <c r="B27" s="225" t="s">
        <v>109</v>
      </c>
      <c r="C27" s="226" t="s">
        <v>110</v>
      </c>
      <c r="D27" s="225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223">
        <f t="shared" si="0"/>
        <v>16379.8</v>
      </c>
      <c r="N27" s="61">
        <f t="shared" si="1"/>
        <v>16379.8</v>
      </c>
      <c r="O27" s="61">
        <f t="shared" si="2"/>
        <v>16379.8</v>
      </c>
      <c r="P27" s="215"/>
      <c r="Q27" s="215"/>
      <c r="R27" s="215"/>
    </row>
    <row r="28" spans="1:18" ht="15" customHeight="1" x14ac:dyDescent="0.2">
      <c r="A28" s="224" t="s">
        <v>303</v>
      </c>
      <c r="B28" s="225" t="s">
        <v>304</v>
      </c>
      <c r="C28" s="226" t="s">
        <v>16</v>
      </c>
      <c r="D28" s="225" t="s">
        <v>251</v>
      </c>
      <c r="E28" s="112">
        <f>IF(SUMIF('Grundlage Swiss DRG ohne Anlage'!D:D,B28,'Grundlage Swiss DRG ohne Anlage'!I:I)&gt;0,SUMIF('Grundlage Swiss DRG ohne Anlage'!D:D,B28,'Grundlage Swiss DRG ohne Anlage'!I:I),"")</f>
        <v>7333234.6440300001</v>
      </c>
      <c r="F28" s="112">
        <f>IF(SUMIF('Grundlage Swiss DRG KVG'!D:D,B28,'Grundlage Swiss DRG KVG'!G:G)&gt;0,SUMIF('Grundlage Swiss DRG KVG'!D:D,B28,'Grundlage Swiss DRG KVG'!G:G),)</f>
        <v>8304716.6440300001</v>
      </c>
      <c r="G28" s="112">
        <f>IF(SUMIF('Grundlage Swiss DRG KVG'!D:D,B28,'Grundlage Swiss DRG KVG'!H:H)&gt;0,SUMIF('Grundlage Swiss DRG KVG'!D:D,B28,'Grundlage Swiss DRG KVG'!H:H),)</f>
        <v>7956196.9164143</v>
      </c>
      <c r="H28" s="112">
        <f>IF(SUMIF('Grundlage Swiss DRG KVG'!D:D,B28,'Grundlage Swiss DRG KVG'!I:I)&gt;0,SUMIF('Grundlage Swiss DRG KVG'!D:D,B28,'Grundlage Swiss DRG KVG'!I:I),"")</f>
        <v>828.85199999999998</v>
      </c>
      <c r="I28" s="112">
        <f>IF(SUMIF('Grundlage Swiss DRG KVG'!D:D,B28,'Grundlage Swiss DRG KVG'!J:J)&gt;0,SUMIF('Grundlage Swiss DRG KVG'!D:D,B28,'Grundlage Swiss DRG KVG'!J:J),"")</f>
        <v>578</v>
      </c>
      <c r="J28" s="130">
        <f>IF(SUMIF('Grundlage Swiss DRG ohne Anlage'!D:D,B28,'Grundlage Swiss DRG ohne Anlage'!J:J)&gt;0,SUMIF('Grundlage Swiss DRG ohne Anlage'!D:D,B28,'Grundlage Swiss DRG ohne Anlage'!J:J),"")</f>
        <v>8847.4596719679994</v>
      </c>
      <c r="K28" s="130">
        <f>IF(SUMIF('Grundlage Swiss DRG KVG'!D:D,B28,'Grundlage Swiss DRG KVG'!K:K)&gt;0,SUMIF('Grundlage Swiss DRG KVG'!D:D,B28,'Grundlage Swiss DRG KVG'!K:K),"")</f>
        <v>10019.541056823</v>
      </c>
      <c r="L28" s="130">
        <f>IF(SUMIF('Grundlage Swiss DRG KVG'!D:D,B28,'Grundlage Swiss DRG KVG'!L:L)&gt;0,SUMIF('Grundlage Swiss DRG KVG'!D:D,B28,'Grundlage Swiss DRG KVG'!L:L),"")</f>
        <v>9599.0561842334992</v>
      </c>
      <c r="M28" s="223">
        <f t="shared" si="0"/>
        <v>828.85199999999998</v>
      </c>
      <c r="N28" s="61">
        <f t="shared" si="1"/>
        <v>828.85199999999998</v>
      </c>
      <c r="O28" s="61">
        <f t="shared" si="2"/>
        <v>828.85199999999998</v>
      </c>
      <c r="P28" s="215"/>
      <c r="Q28" s="215"/>
      <c r="R28" s="215"/>
    </row>
    <row r="29" spans="1:18" ht="15" customHeight="1" x14ac:dyDescent="0.2">
      <c r="A29" s="224" t="s">
        <v>14</v>
      </c>
      <c r="B29" s="225" t="s">
        <v>15</v>
      </c>
      <c r="C29" s="226" t="s">
        <v>16</v>
      </c>
      <c r="D29" s="225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223">
        <f t="shared" si="0"/>
        <v>55081.284</v>
      </c>
      <c r="N29" s="61">
        <f t="shared" si="1"/>
        <v>55081.284</v>
      </c>
      <c r="O29" s="61">
        <f t="shared" si="2"/>
        <v>55081.284</v>
      </c>
      <c r="P29" s="215"/>
      <c r="Q29" s="215"/>
      <c r="R29" s="215"/>
    </row>
    <row r="30" spans="1:18" ht="15" customHeight="1" x14ac:dyDescent="0.2">
      <c r="A30" s="224" t="s">
        <v>174</v>
      </c>
      <c r="B30" s="225" t="s">
        <v>175</v>
      </c>
      <c r="C30" s="226" t="s">
        <v>16</v>
      </c>
      <c r="D30" s="225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223">
        <f t="shared" si="0"/>
        <v>6222.8266999999996</v>
      </c>
      <c r="N30" s="61">
        <f t="shared" si="1"/>
        <v>6222.8266999999996</v>
      </c>
      <c r="O30" s="61">
        <f t="shared" si="2"/>
        <v>6222.8266999999996</v>
      </c>
      <c r="P30" s="215"/>
      <c r="Q30" s="215"/>
      <c r="R30" s="215"/>
    </row>
    <row r="31" spans="1:18" ht="15" customHeight="1" x14ac:dyDescent="0.2">
      <c r="A31" s="224" t="s">
        <v>220</v>
      </c>
      <c r="B31" s="225" t="s">
        <v>221</v>
      </c>
      <c r="C31" s="226" t="s">
        <v>16</v>
      </c>
      <c r="D31" s="225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223">
        <f t="shared" si="0"/>
        <v>2243.1799999999998</v>
      </c>
      <c r="N31" s="61">
        <f t="shared" si="1"/>
        <v>2243.1799999999998</v>
      </c>
      <c r="O31" s="61">
        <f t="shared" si="2"/>
        <v>2243.1799999999998</v>
      </c>
      <c r="P31" s="215"/>
      <c r="Q31" s="215"/>
      <c r="R31" s="215"/>
    </row>
    <row r="32" spans="1:18" ht="15" customHeight="1" x14ac:dyDescent="0.2">
      <c r="A32" s="224" t="s">
        <v>290</v>
      </c>
      <c r="B32" s="225" t="s">
        <v>291</v>
      </c>
      <c r="C32" s="226" t="s">
        <v>16</v>
      </c>
      <c r="D32" s="225" t="s">
        <v>22</v>
      </c>
      <c r="E32" s="112">
        <f>IF(SUMIF('Grundlage Swiss DRG ohne Anlage'!D:D,B32,'Grundlage Swiss DRG ohne Anlage'!I:I)&gt;0,SUMIF('Grundlage Swiss DRG ohne Anlage'!D:D,B32,'Grundlage Swiss DRG ohne Anlage'!I:I),"")</f>
        <v>428228253.49379998</v>
      </c>
      <c r="F32" s="112">
        <f>IF(SUMIF('Grundlage Swiss DRG KVG'!D:D,B32,'Grundlage Swiss DRG KVG'!G:G)&gt;0,SUMIF('Grundlage Swiss DRG KVG'!D:D,B32,'Grundlage Swiss DRG KVG'!G:G),)</f>
        <v>472057779.53465998</v>
      </c>
      <c r="G32" s="112">
        <f>IF(SUMIF('Grundlage Swiss DRG KVG'!D:D,B32,'Grundlage Swiss DRG KVG'!H:H)&gt;0,SUMIF('Grundlage Swiss DRG KVG'!D:D,B32,'Grundlage Swiss DRG KVG'!H:H),)</f>
        <v>452189985.72153997</v>
      </c>
      <c r="H32" s="112">
        <f>IF(SUMIF('Grundlage Swiss DRG KVG'!D:D,B32,'Grundlage Swiss DRG KVG'!I:I)&gt;0,SUMIF('Grundlage Swiss DRG KVG'!D:D,B32,'Grundlage Swiss DRG KVG'!I:I),"")</f>
        <v>42373.058999998997</v>
      </c>
      <c r="I32" s="112">
        <f>IF(SUMIF('Grundlage Swiss DRG KVG'!D:D,B32,'Grundlage Swiss DRG KVG'!J:J)&gt;0,SUMIF('Grundlage Swiss DRG KVG'!D:D,B32,'Grundlage Swiss DRG KVG'!J:J),"")</f>
        <v>31302</v>
      </c>
      <c r="J32" s="130">
        <f>IF(SUMIF('Grundlage Swiss DRG ohne Anlage'!D:D,B32,'Grundlage Swiss DRG ohne Anlage'!J:J)&gt;0,SUMIF('Grundlage Swiss DRG ohne Anlage'!D:D,B32,'Grundlage Swiss DRG ohne Anlage'!J:J),"")</f>
        <v>10106.144413454</v>
      </c>
      <c r="K32" s="130">
        <f>IF(SUMIF('Grundlage Swiss DRG KVG'!D:D,B32,'Grundlage Swiss DRG KVG'!K:K)&gt;0,SUMIF('Grundlage Swiss DRG KVG'!D:D,B32,'Grundlage Swiss DRG KVG'!K:K),"")</f>
        <v>11140.516891515001</v>
      </c>
      <c r="L32" s="130">
        <f>IF(SUMIF('Grundlage Swiss DRG KVG'!D:D,B32,'Grundlage Swiss DRG KVG'!L:L)&gt;0,SUMIF('Grundlage Swiss DRG KVG'!D:D,B32,'Grundlage Swiss DRG KVG'!L:L),"")</f>
        <v>10671.638923250001</v>
      </c>
      <c r="M32" s="223">
        <f t="shared" si="0"/>
        <v>42373.058999998997</v>
      </c>
      <c r="N32" s="61">
        <f t="shared" si="1"/>
        <v>42373.058999998997</v>
      </c>
      <c r="O32" s="61">
        <f t="shared" si="2"/>
        <v>42373.058999998997</v>
      </c>
      <c r="P32" s="215"/>
      <c r="Q32" s="215"/>
      <c r="R32" s="215"/>
    </row>
    <row r="33" spans="1:18" ht="15" customHeight="1" x14ac:dyDescent="0.2">
      <c r="A33" s="224" t="s">
        <v>763</v>
      </c>
      <c r="B33" s="225" t="s">
        <v>73</v>
      </c>
      <c r="C33" s="226" t="s">
        <v>74</v>
      </c>
      <c r="D33" s="225" t="s">
        <v>45</v>
      </c>
      <c r="E33" s="112">
        <f>IF(SUMIF('Grundlage Swiss DRG ohne Anlage'!D:D,B33,'Grundlage Swiss DRG ohne Anlage'!I:I)&gt;0,SUMIF('Grundlage Swiss DRG ohne Anlage'!D:D,B33,'Grundlage Swiss DRG ohne Anlage'!I:I),"")</f>
        <v>214084005.03073001</v>
      </c>
      <c r="F33" s="112">
        <f>IF(SUMIF('Grundlage Swiss DRG KVG'!D:D,B33,'Grundlage Swiss DRG KVG'!G:G)&gt;0,SUMIF('Grundlage Swiss DRG KVG'!D:D,B33,'Grundlage Swiss DRG KVG'!G:G),)</f>
        <v>0</v>
      </c>
      <c r="G33" s="112">
        <f>IF(SUMIF('Grundlage Swiss DRG KVG'!D:D,B33,'Grundlage Swiss DRG KVG'!H:H)&gt;0,SUMIF('Grundlage Swiss DRG KVG'!D:D,B33,'Grundlage Swiss DRG KVG'!H:H),)</f>
        <v>226121235.86072999</v>
      </c>
      <c r="H33" s="112">
        <f>IF(SUMIF('Grundlage Swiss DRG KVG'!D:D,B33,'Grundlage Swiss DRG KVG'!I:I)&gt;0,SUMIF('Grundlage Swiss DRG KVG'!D:D,B33,'Grundlage Swiss DRG KVG'!I:I),"")</f>
        <v>17856.163</v>
      </c>
      <c r="I33" s="112">
        <f>IF(SUMIF('Grundlage Swiss DRG KVG'!D:D,B33,'Grundlage Swiss DRG KVG'!J:J)&gt;0,SUMIF('Grundlage Swiss DRG KVG'!D:D,B33,'Grundlage Swiss DRG KVG'!J:J),"")</f>
        <v>16597</v>
      </c>
      <c r="J33" s="130">
        <f>IF(SUMIF('Grundlage Swiss DRG ohne Anlage'!D:D,B33,'Grundlage Swiss DRG ohne Anlage'!J:J)&gt;0,SUMIF('Grundlage Swiss DRG ohne Anlage'!D:D,B33,'Grundlage Swiss DRG ohne Anlage'!J:J),"")</f>
        <v>11989.362162001</v>
      </c>
      <c r="K33" s="130" t="str">
        <f>IF(SUMIF('Grundlage Swiss DRG KVG'!D:D,B33,'Grundlage Swiss DRG KVG'!K:K)&gt;0,SUMIF('Grundlage Swiss DRG KVG'!D:D,B33,'Grundlage Swiss DRG KVG'!K:K),"")</f>
        <v/>
      </c>
      <c r="L33" s="130">
        <f>IF(SUMIF('Grundlage Swiss DRG KVG'!D:D,B33,'Grundlage Swiss DRG KVG'!L:L)&gt;0,SUMIF('Grundlage Swiss DRG KVG'!D:D,B33,'Grundlage Swiss DRG KVG'!L:L),"")</f>
        <v>12663.484078899</v>
      </c>
      <c r="M33" s="223">
        <f t="shared" si="0"/>
        <v>17856.163</v>
      </c>
      <c r="N33" s="61" t="str">
        <f t="shared" si="1"/>
        <v>-</v>
      </c>
      <c r="O33" s="61">
        <f t="shared" si="2"/>
        <v>17856.163</v>
      </c>
      <c r="P33" s="215"/>
      <c r="Q33" s="215"/>
      <c r="R33" s="215"/>
    </row>
    <row r="34" spans="1:18" ht="15" customHeight="1" x14ac:dyDescent="0.2">
      <c r="A34" s="224" t="s">
        <v>768</v>
      </c>
      <c r="B34" s="225" t="s">
        <v>94</v>
      </c>
      <c r="C34" s="226" t="s">
        <v>95</v>
      </c>
      <c r="D34" s="225" t="s">
        <v>22</v>
      </c>
      <c r="E34" s="112">
        <f>IF(SUMIF('Grundlage Swiss DRG ohne Anlage'!D:D,B34,'Grundlage Swiss DRG ohne Anlage'!I:I)&gt;0,SUMIF('Grundlage Swiss DRG ohne Anlage'!D:D,B34,'Grundlage Swiss DRG ohne Anlage'!I:I),"")</f>
        <v>450144445.01686001</v>
      </c>
      <c r="F34" s="112">
        <f>IF(SUMIF('Grundlage Swiss DRG KVG'!D:D,B34,'Grundlage Swiss DRG KVG'!G:G)&gt;0,SUMIF('Grundlage Swiss DRG KVG'!D:D,B34,'Grundlage Swiss DRG KVG'!G:G),)</f>
        <v>494786681.54938</v>
      </c>
      <c r="G34" s="112">
        <f>IF(SUMIF('Grundlage Swiss DRG KVG'!D:D,B34,'Grundlage Swiss DRG KVG'!H:H)&gt;0,SUMIF('Grundlage Swiss DRG KVG'!D:D,B34,'Grundlage Swiss DRG KVG'!H:H),)</f>
        <v>449214773.32853001</v>
      </c>
      <c r="H34" s="112">
        <f>IF(SUMIF('Grundlage Swiss DRG KVG'!D:D,B34,'Grundlage Swiss DRG KVG'!I:I)&gt;0,SUMIF('Grundlage Swiss DRG KVG'!D:D,B34,'Grundlage Swiss DRG KVG'!I:I),"")</f>
        <v>40444.025099999999</v>
      </c>
      <c r="I34" s="112">
        <f>IF(SUMIF('Grundlage Swiss DRG KVG'!D:D,B34,'Grundlage Swiss DRG KVG'!J:J)&gt;0,SUMIF('Grundlage Swiss DRG KVG'!D:D,B34,'Grundlage Swiss DRG KVG'!J:J),"")</f>
        <v>35069</v>
      </c>
      <c r="J34" s="130">
        <f>IF(SUMIF('Grundlage Swiss DRG ohne Anlage'!D:D,B34,'Grundlage Swiss DRG ohne Anlage'!J:J)&gt;0,SUMIF('Grundlage Swiss DRG ohne Anlage'!D:D,B34,'Grundlage Swiss DRG ohne Anlage'!J:J),"")</f>
        <v>11130.06047009</v>
      </c>
      <c r="K34" s="130">
        <f>IF(SUMIF('Grundlage Swiss DRG KVG'!D:D,B34,'Grundlage Swiss DRG KVG'!K:K)&gt;0,SUMIF('Grundlage Swiss DRG KVG'!D:D,B34,'Grundlage Swiss DRG KVG'!K:K),"")</f>
        <v>12233.863477385999</v>
      </c>
      <c r="L34" s="130">
        <f>IF(SUMIF('Grundlage Swiss DRG KVG'!D:D,B34,'Grundlage Swiss DRG KVG'!L:L)&gt;0,SUMIF('Grundlage Swiss DRG KVG'!D:D,B34,'Grundlage Swiss DRG KVG'!L:L),"")</f>
        <v>11107.073843857999</v>
      </c>
      <c r="M34" s="223">
        <f t="shared" si="0"/>
        <v>40444.025099999999</v>
      </c>
      <c r="N34" s="61">
        <f t="shared" si="1"/>
        <v>40444.025099999999</v>
      </c>
      <c r="O34" s="61">
        <f t="shared" si="2"/>
        <v>40444.025099999999</v>
      </c>
      <c r="P34" s="215"/>
      <c r="Q34" s="215"/>
      <c r="R34" s="215"/>
    </row>
    <row r="35" spans="1:18" ht="15" customHeight="1" x14ac:dyDescent="0.2">
      <c r="A35" s="224" t="s">
        <v>164</v>
      </c>
      <c r="B35" s="225" t="s">
        <v>165</v>
      </c>
      <c r="C35" s="226" t="s">
        <v>95</v>
      </c>
      <c r="D35" s="225" t="s">
        <v>27</v>
      </c>
      <c r="E35" s="112">
        <f>IF(SUMIF('Grundlage Swiss DRG ohne Anlage'!D:D,B35,'Grundlage Swiss DRG ohne Anlage'!I:I)&gt;0,SUMIF('Grundlage Swiss DRG ohne Anlage'!D:D,B35,'Grundlage Swiss DRG ohne Anlage'!I:I),"")</f>
        <v>55796268.152456</v>
      </c>
      <c r="F35" s="112">
        <f>IF(SUMIF('Grundlage Swiss DRG KVG'!D:D,B35,'Grundlage Swiss DRG KVG'!G:G)&gt;0,SUMIF('Grundlage Swiss DRG KVG'!D:D,B35,'Grundlage Swiss DRG KVG'!G:G),)</f>
        <v>46068911.535755001</v>
      </c>
      <c r="G35" s="112">
        <f>IF(SUMIF('Grundlage Swiss DRG KVG'!D:D,B35,'Grundlage Swiss DRG KVG'!H:H)&gt;0,SUMIF('Grundlage Swiss DRG KVG'!D:D,B35,'Grundlage Swiss DRG KVG'!H:H),)</f>
        <v>45398062.535755001</v>
      </c>
      <c r="H35" s="112">
        <f>IF(SUMIF('Grundlage Swiss DRG KVG'!D:D,B35,'Grundlage Swiss DRG KVG'!I:I)&gt;0,SUMIF('Grundlage Swiss DRG KVG'!D:D,B35,'Grundlage Swiss DRG KVG'!I:I),"")</f>
        <v>4197.174</v>
      </c>
      <c r="I35" s="112">
        <f>IF(SUMIF('Grundlage Swiss DRG KVG'!D:D,B35,'Grundlage Swiss DRG KVG'!J:J)&gt;0,SUMIF('Grundlage Swiss DRG KVG'!D:D,B35,'Grundlage Swiss DRG KVG'!J:J),"")</f>
        <v>4965</v>
      </c>
      <c r="J35" s="130">
        <f>IF(SUMIF('Grundlage Swiss DRG ohne Anlage'!D:D,B35,'Grundlage Swiss DRG ohne Anlage'!J:J)&gt;0,SUMIF('Grundlage Swiss DRG ohne Anlage'!D:D,B35,'Grundlage Swiss DRG ohne Anlage'!J:J),"")</f>
        <v>11041.436861773</v>
      </c>
      <c r="K35" s="130">
        <f>IF(SUMIF('Grundlage Swiss DRG KVG'!D:D,B35,'Grundlage Swiss DRG KVG'!K:K)&gt;0,SUMIF('Grundlage Swiss DRG KVG'!D:D,B35,'Grundlage Swiss DRG KVG'!K:K),"")</f>
        <v>10976.173857876</v>
      </c>
      <c r="L35" s="130">
        <f>IF(SUMIF('Grundlage Swiss DRG KVG'!D:D,B35,'Grundlage Swiss DRG KVG'!L:L)&gt;0,SUMIF('Grundlage Swiss DRG KVG'!D:D,B35,'Grundlage Swiss DRG KVG'!L:L),"")</f>
        <v>10816.340360384</v>
      </c>
      <c r="M35" s="223">
        <f t="shared" si="0"/>
        <v>4197.174</v>
      </c>
      <c r="N35" s="61">
        <f t="shared" si="1"/>
        <v>4197.174</v>
      </c>
      <c r="O35" s="61">
        <f t="shared" si="2"/>
        <v>4197.174</v>
      </c>
      <c r="P35" s="215"/>
      <c r="Q35" s="215"/>
      <c r="R35" s="215"/>
    </row>
    <row r="36" spans="1:18" ht="15" customHeight="1" x14ac:dyDescent="0.2">
      <c r="A36" s="224" t="s">
        <v>129</v>
      </c>
      <c r="B36" s="225" t="s">
        <v>130</v>
      </c>
      <c r="C36" s="226" t="s">
        <v>131</v>
      </c>
      <c r="D36" s="225" t="s">
        <v>17</v>
      </c>
      <c r="E36" s="112">
        <f>IF(SUMIF('Grundlage Swiss DRG ohne Anlage'!D:D,B36,'Grundlage Swiss DRG ohne Anlage'!I:I)&gt;0,SUMIF('Grundlage Swiss DRG ohne Anlage'!D:D,B36,'Grundlage Swiss DRG ohne Anlage'!I:I),"")</f>
        <v>38036073.349374004</v>
      </c>
      <c r="F36" s="112">
        <f>IF(SUMIF('Grundlage Swiss DRG KVG'!D:D,B36,'Grundlage Swiss DRG KVG'!G:G)&gt;0,SUMIF('Grundlage Swiss DRG KVG'!D:D,B36,'Grundlage Swiss DRG KVG'!G:G),)</f>
        <v>0</v>
      </c>
      <c r="G36" s="112">
        <f>IF(SUMIF('Grundlage Swiss DRG KVG'!D:D,B36,'Grundlage Swiss DRG KVG'!H:H)&gt;0,SUMIF('Grundlage Swiss DRG KVG'!D:D,B36,'Grundlage Swiss DRG KVG'!H:H),)</f>
        <v>0</v>
      </c>
      <c r="H36" s="112" t="str">
        <f>IF(SUMIF('Grundlage Swiss DRG KVG'!D:D,B36,'Grundlage Swiss DRG KVG'!I:I)&gt;0,SUMIF('Grundlage Swiss DRG KVG'!D:D,B36,'Grundlage Swiss DRG KVG'!I:I),"")</f>
        <v/>
      </c>
      <c r="I36" s="112" t="str">
        <f>IF(SUMIF('Grundlage Swiss DRG KVG'!D:D,B36,'Grundlage Swiss DRG KVG'!J:J)&gt;0,SUMIF('Grundlage Swiss DRG KVG'!D:D,B36,'Grundlage Swiss DRG KVG'!J:J),"")</f>
        <v/>
      </c>
      <c r="J36" s="130">
        <f>IF(SUMIF('Grundlage Swiss DRG ohne Anlage'!D:D,B36,'Grundlage Swiss DRG ohne Anlage'!J:J)&gt;0,SUMIF('Grundlage Swiss DRG ohne Anlage'!D:D,B36,'Grundlage Swiss DRG ohne Anlage'!J:J),"")</f>
        <v>9125.5775389187002</v>
      </c>
      <c r="K36" s="130" t="str">
        <f>IF(SUMIF('Grundlage Swiss DRG KVG'!D:D,B36,'Grundlage Swiss DRG KVG'!K:K)&gt;0,SUMIF('Grundlage Swiss DRG KVG'!D:D,B36,'Grundlage Swiss DRG KVG'!K:K),"")</f>
        <v/>
      </c>
      <c r="L36" s="130" t="str">
        <f>IF(SUMIF('Grundlage Swiss DRG KVG'!D:D,B36,'Grundlage Swiss DRG KVG'!L:L)&gt;0,SUMIF('Grundlage Swiss DRG KVG'!D:D,B36,'Grundlage Swiss DRG KVG'!L:L),"")</f>
        <v/>
      </c>
      <c r="M36" s="223" t="str">
        <f t="shared" si="0"/>
        <v/>
      </c>
      <c r="N36" s="61" t="str">
        <f t="shared" si="1"/>
        <v>-</v>
      </c>
      <c r="O36" s="61" t="str">
        <f t="shared" si="2"/>
        <v>-</v>
      </c>
      <c r="P36" s="215"/>
      <c r="Q36" s="215"/>
      <c r="R36" s="215"/>
    </row>
    <row r="37" spans="1:18" ht="15" customHeight="1" x14ac:dyDescent="0.2">
      <c r="A37" s="224" t="s">
        <v>316</v>
      </c>
      <c r="B37" s="225" t="s">
        <v>317</v>
      </c>
      <c r="C37" s="226" t="s">
        <v>34</v>
      </c>
      <c r="D37" s="225" t="s">
        <v>35</v>
      </c>
      <c r="E37" s="112">
        <f>IF(SUMIF('Grundlage Swiss DRG ohne Anlage'!D:D,B37,'Grundlage Swiss DRG ohne Anlage'!I:I)&gt;0,SUMIF('Grundlage Swiss DRG ohne Anlage'!D:D,B37,'Grundlage Swiss DRG ohne Anlage'!I:I),"")</f>
        <v>3810887.9188088998</v>
      </c>
      <c r="F37" s="112">
        <f>IF(SUMIF('Grundlage Swiss DRG KVG'!D:D,B37,'Grundlage Swiss DRG KVG'!G:G)&gt;0,SUMIF('Grundlage Swiss DRG KVG'!D:D,B37,'Grundlage Swiss DRG KVG'!G:G),)</f>
        <v>4626290.5864580004</v>
      </c>
      <c r="G37" s="112">
        <f>IF(SUMIF('Grundlage Swiss DRG KVG'!D:D,B37,'Grundlage Swiss DRG KVG'!H:H)&gt;0,SUMIF('Grundlage Swiss DRG KVG'!D:D,B37,'Grundlage Swiss DRG KVG'!H:H),)</f>
        <v>4460084.0164580001</v>
      </c>
      <c r="H37" s="112">
        <f>IF(SUMIF('Grundlage Swiss DRG KVG'!D:D,B37,'Grundlage Swiss DRG KVG'!I:I)&gt;0,SUMIF('Grundlage Swiss DRG KVG'!D:D,B37,'Grundlage Swiss DRG KVG'!I:I),"")</f>
        <v>363.92649999999998</v>
      </c>
      <c r="I37" s="112">
        <f>IF(SUMIF('Grundlage Swiss DRG KVG'!D:D,B37,'Grundlage Swiss DRG KVG'!J:J)&gt;0,SUMIF('Grundlage Swiss DRG KVG'!D:D,B37,'Grundlage Swiss DRG KVG'!J:J),"")</f>
        <v>516</v>
      </c>
      <c r="J37" s="130">
        <f>IF(SUMIF('Grundlage Swiss DRG ohne Anlage'!D:D,B37,'Grundlage Swiss DRG ohne Anlage'!J:J)&gt;0,SUMIF('Grundlage Swiss DRG ohne Anlage'!D:D,B37,'Grundlage Swiss DRG ohne Anlage'!J:J),"")</f>
        <v>10471.586759439</v>
      </c>
      <c r="K37" s="130">
        <f>IF(SUMIF('Grundlage Swiss DRG KVG'!D:D,B37,'Grundlage Swiss DRG KVG'!K:K)&gt;0,SUMIF('Grundlage Swiss DRG KVG'!D:D,B37,'Grundlage Swiss DRG KVG'!K:K),"")</f>
        <v>12712.156400971</v>
      </c>
      <c r="L37" s="130">
        <f>IF(SUMIF('Grundlage Swiss DRG KVG'!D:D,B37,'Grundlage Swiss DRG KVG'!L:L)&gt;0,SUMIF('Grundlage Swiss DRG KVG'!D:D,B37,'Grundlage Swiss DRG KVG'!L:L),"")</f>
        <v>12255.452725916</v>
      </c>
      <c r="M37" s="223">
        <f t="shared" si="0"/>
        <v>363.92649999999998</v>
      </c>
      <c r="N37" s="61">
        <f t="shared" si="1"/>
        <v>363.92649999999998</v>
      </c>
      <c r="O37" s="61">
        <f t="shared" si="2"/>
        <v>363.92649999999998</v>
      </c>
      <c r="P37" s="215"/>
      <c r="Q37" s="215"/>
      <c r="R37" s="215"/>
    </row>
    <row r="38" spans="1:18" ht="15" customHeight="1" x14ac:dyDescent="0.2">
      <c r="A38" s="224" t="s">
        <v>32</v>
      </c>
      <c r="B38" s="225" t="s">
        <v>33</v>
      </c>
      <c r="C38" s="226" t="s">
        <v>34</v>
      </c>
      <c r="D38" s="225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223">
        <f t="shared" si="0"/>
        <v>720.1671</v>
      </c>
      <c r="N38" s="61">
        <f t="shared" si="1"/>
        <v>720.1671</v>
      </c>
      <c r="O38" s="61">
        <f t="shared" si="2"/>
        <v>720.1671</v>
      </c>
      <c r="P38" s="215"/>
      <c r="Q38" s="215"/>
      <c r="R38" s="215"/>
    </row>
    <row r="39" spans="1:18" ht="15" customHeight="1" x14ac:dyDescent="0.2">
      <c r="A39" s="224" t="s">
        <v>759</v>
      </c>
      <c r="B39" s="225" t="s">
        <v>320</v>
      </c>
      <c r="C39" s="226" t="s">
        <v>34</v>
      </c>
      <c r="D39" s="225" t="s">
        <v>35</v>
      </c>
      <c r="E39" s="112">
        <f>IF(SUMIF('Grundlage Swiss DRG ohne Anlage'!D:D,B39,'Grundlage Swiss DRG ohne Anlage'!I:I)&gt;0,SUMIF('Grundlage Swiss DRG ohne Anlage'!D:D,B39,'Grundlage Swiss DRG ohne Anlage'!I:I),"")</f>
        <v>1094844.2394012001</v>
      </c>
      <c r="F39" s="112">
        <f>IF(SUMIF('Grundlage Swiss DRG KVG'!D:D,B39,'Grundlage Swiss DRG KVG'!G:G)&gt;0,SUMIF('Grundlage Swiss DRG KVG'!D:D,B39,'Grundlage Swiss DRG KVG'!G:G),)</f>
        <v>1276545.3822858999</v>
      </c>
      <c r="G39" s="112">
        <f>IF(SUMIF('Grundlage Swiss DRG KVG'!D:D,B39,'Grundlage Swiss DRG KVG'!H:H)&gt;0,SUMIF('Grundlage Swiss DRG KVG'!D:D,B39,'Grundlage Swiss DRG KVG'!H:H),)</f>
        <v>1264769.4222859</v>
      </c>
      <c r="H39" s="112">
        <f>IF(SUMIF('Grundlage Swiss DRG KVG'!D:D,B39,'Grundlage Swiss DRG KVG'!I:I)&gt;0,SUMIF('Grundlage Swiss DRG KVG'!D:D,B39,'Grundlage Swiss DRG KVG'!I:I),"")</f>
        <v>75.819999999999993</v>
      </c>
      <c r="I39" s="112">
        <f>IF(SUMIF('Grundlage Swiss DRG KVG'!D:D,B39,'Grundlage Swiss DRG KVG'!J:J)&gt;0,SUMIF('Grundlage Swiss DRG KVG'!D:D,B39,'Grundlage Swiss DRG KVG'!J:J),"")</f>
        <v>128</v>
      </c>
      <c r="J39" s="130">
        <f>IF(SUMIF('Grundlage Swiss DRG ohne Anlage'!D:D,B39,'Grundlage Swiss DRG ohne Anlage'!J:J)&gt;0,SUMIF('Grundlage Swiss DRG ohne Anlage'!D:D,B39,'Grundlage Swiss DRG ohne Anlage'!J:J),"")</f>
        <v>14440.045362717001</v>
      </c>
      <c r="K39" s="130">
        <f>IF(SUMIF('Grundlage Swiss DRG KVG'!D:D,B39,'Grundlage Swiss DRG KVG'!K:K)&gt;0,SUMIF('Grundlage Swiss DRG KVG'!D:D,B39,'Grundlage Swiss DRG KVG'!K:K),"")</f>
        <v>16836.525748956999</v>
      </c>
      <c r="L39" s="130">
        <f>IF(SUMIF('Grundlage Swiss DRG KVG'!D:D,B39,'Grundlage Swiss DRG KVG'!L:L)&gt;0,SUMIF('Grundlage Swiss DRG KVG'!D:D,B39,'Grundlage Swiss DRG KVG'!L:L),"")</f>
        <v>16681.211056264001</v>
      </c>
      <c r="M39" s="223">
        <f t="shared" si="0"/>
        <v>75.819999999999993</v>
      </c>
      <c r="N39" s="61">
        <f t="shared" si="1"/>
        <v>75.819999999999993</v>
      </c>
      <c r="O39" s="61">
        <f t="shared" si="2"/>
        <v>75.819999999999993</v>
      </c>
      <c r="P39" s="215"/>
      <c r="Q39" s="215"/>
      <c r="R39" s="215"/>
    </row>
    <row r="40" spans="1:18" ht="15" customHeight="1" x14ac:dyDescent="0.2">
      <c r="A40" s="224" t="s">
        <v>133</v>
      </c>
      <c r="B40" s="225" t="s">
        <v>134</v>
      </c>
      <c r="C40" s="226" t="s">
        <v>34</v>
      </c>
      <c r="D40" s="225" t="s">
        <v>45</v>
      </c>
      <c r="E40" s="112">
        <f>IF(SUMIF('Grundlage Swiss DRG ohne Anlage'!D:D,B40,'Grundlage Swiss DRG ohne Anlage'!I:I)&gt;0,SUMIF('Grundlage Swiss DRG ohne Anlage'!D:D,B40,'Grundlage Swiss DRG ohne Anlage'!I:I),"")</f>
        <v>149362509.04567</v>
      </c>
      <c r="F40" s="112">
        <f>IF(SUMIF('Grundlage Swiss DRG KVG'!D:D,B40,'Grundlage Swiss DRG KVG'!G:G)&gt;0,SUMIF('Grundlage Swiss DRG KVG'!D:D,B40,'Grundlage Swiss DRG KVG'!G:G),)</f>
        <v>168831029.69567001</v>
      </c>
      <c r="G40" s="112">
        <f>IF(SUMIF('Grundlage Swiss DRG KVG'!D:D,B40,'Grundlage Swiss DRG KVG'!H:H)&gt;0,SUMIF('Grundlage Swiss DRG KVG'!D:D,B40,'Grundlage Swiss DRG KVG'!H:H),)</f>
        <v>162820761.98223999</v>
      </c>
      <c r="H40" s="112">
        <f>IF(SUMIF('Grundlage Swiss DRG KVG'!D:D,B40,'Grundlage Swiss DRG KVG'!I:I)&gt;0,SUMIF('Grundlage Swiss DRG KVG'!D:D,B40,'Grundlage Swiss DRG KVG'!I:I),"")</f>
        <v>15946.502</v>
      </c>
      <c r="I40" s="112">
        <f>IF(SUMIF('Grundlage Swiss DRG KVG'!D:D,B40,'Grundlage Swiss DRG KVG'!J:J)&gt;0,SUMIF('Grundlage Swiss DRG KVG'!D:D,B40,'Grundlage Swiss DRG KVG'!J:J),"")</f>
        <v>15406</v>
      </c>
      <c r="J40" s="130">
        <f>IF(SUMIF('Grundlage Swiss DRG ohne Anlage'!D:D,B40,'Grundlage Swiss DRG ohne Anlage'!J:J)&gt;0,SUMIF('Grundlage Swiss DRG ohne Anlage'!D:D,B40,'Grundlage Swiss DRG ohne Anlage'!J:J),"")</f>
        <v>9366.4747946392999</v>
      </c>
      <c r="K40" s="130">
        <f>IF(SUMIF('Grundlage Swiss DRG KVG'!D:D,B40,'Grundlage Swiss DRG KVG'!K:K)&gt;0,SUMIF('Grundlage Swiss DRG KVG'!D:D,B40,'Grundlage Swiss DRG KVG'!K:K),"")</f>
        <v>10587.339448844001</v>
      </c>
      <c r="L40" s="130">
        <f>IF(SUMIF('Grundlage Swiss DRG KVG'!D:D,B40,'Grundlage Swiss DRG KVG'!L:L)&gt;0,SUMIF('Grundlage Swiss DRG KVG'!D:D,B40,'Grundlage Swiss DRG KVG'!L:L),"")</f>
        <v>10210.437497969</v>
      </c>
      <c r="M40" s="223">
        <f t="shared" si="0"/>
        <v>15946.502</v>
      </c>
      <c r="N40" s="61">
        <f t="shared" si="1"/>
        <v>15946.502</v>
      </c>
      <c r="O40" s="61">
        <f t="shared" si="2"/>
        <v>15946.502</v>
      </c>
      <c r="P40" s="215"/>
      <c r="Q40" s="215"/>
      <c r="R40" s="215"/>
    </row>
    <row r="41" spans="1:18" ht="15" customHeight="1" x14ac:dyDescent="0.2">
      <c r="A41" s="224" t="s">
        <v>60</v>
      </c>
      <c r="B41" s="225" t="s">
        <v>61</v>
      </c>
      <c r="C41" s="226" t="s">
        <v>34</v>
      </c>
      <c r="D41" s="225" t="s">
        <v>62</v>
      </c>
      <c r="E41" s="112">
        <f>IF(SUMIF('Grundlage Swiss DRG ohne Anlage'!D:D,B41,'Grundlage Swiss DRG ohne Anlage'!I:I)&gt;0,SUMIF('Grundlage Swiss DRG ohne Anlage'!D:D,B41,'Grundlage Swiss DRG ohne Anlage'!I:I),"")</f>
        <v>13733130.550572</v>
      </c>
      <c r="F41" s="112">
        <f>IF(SUMIF('Grundlage Swiss DRG KVG'!D:D,B41,'Grundlage Swiss DRG KVG'!G:G)&gt;0,SUMIF('Grundlage Swiss DRG KVG'!D:D,B41,'Grundlage Swiss DRG KVG'!G:G),)</f>
        <v>49718647.450010002</v>
      </c>
      <c r="G41" s="112">
        <f>IF(SUMIF('Grundlage Swiss DRG KVG'!D:D,B41,'Grundlage Swiss DRG KVG'!H:H)&gt;0,SUMIF('Grundlage Swiss DRG KVG'!D:D,B41,'Grundlage Swiss DRG KVG'!H:H),)</f>
        <v>47802416.450010002</v>
      </c>
      <c r="H41" s="112">
        <f>IF(SUMIF('Grundlage Swiss DRG KVG'!D:D,B41,'Grundlage Swiss DRG KVG'!I:I)&gt;0,SUMIF('Grundlage Swiss DRG KVG'!D:D,B41,'Grundlage Swiss DRG KVG'!I:I),"")</f>
        <v>4831.6000000000004</v>
      </c>
      <c r="I41" s="112">
        <f>IF(SUMIF('Grundlage Swiss DRG KVG'!D:D,B41,'Grundlage Swiss DRG KVG'!J:J)&gt;0,SUMIF('Grundlage Swiss DRG KVG'!D:D,B41,'Grundlage Swiss DRG KVG'!J:J),"")</f>
        <v>5814</v>
      </c>
      <c r="J41" s="130">
        <f>IF(SUMIF('Grundlage Swiss DRG ohne Anlage'!D:D,B41,'Grundlage Swiss DRG ohne Anlage'!J:J)&gt;0,SUMIF('Grundlage Swiss DRG ohne Anlage'!D:D,B41,'Grundlage Swiss DRG ohne Anlage'!J:J),"")</f>
        <v>8704.2224873772993</v>
      </c>
      <c r="K41" s="130">
        <f>IF(SUMIF('Grundlage Swiss DRG KVG'!D:D,B41,'Grundlage Swiss DRG KVG'!K:K)&gt;0,SUMIF('Grundlage Swiss DRG KVG'!D:D,B41,'Grundlage Swiss DRG KVG'!K:K),"")</f>
        <v>10290.307030799</v>
      </c>
      <c r="L41" s="130">
        <f>IF(SUMIF('Grundlage Swiss DRG KVG'!D:D,B41,'Grundlage Swiss DRG KVG'!L:L)&gt;0,SUMIF('Grundlage Swiss DRG KVG'!D:D,B41,'Grundlage Swiss DRG KVG'!L:L),"")</f>
        <v>9893.7032142581993</v>
      </c>
      <c r="M41" s="223">
        <f t="shared" si="0"/>
        <v>4831.6000000000004</v>
      </c>
      <c r="N41" s="61">
        <f t="shared" si="1"/>
        <v>4831.6000000000004</v>
      </c>
      <c r="O41" s="61">
        <f t="shared" si="2"/>
        <v>4831.6000000000004</v>
      </c>
      <c r="P41" s="215"/>
      <c r="Q41" s="215"/>
      <c r="R41" s="215"/>
    </row>
    <row r="42" spans="1:18" ht="15" customHeight="1" x14ac:dyDescent="0.2">
      <c r="A42" s="224" t="s">
        <v>331</v>
      </c>
      <c r="B42" s="225" t="s">
        <v>332</v>
      </c>
      <c r="C42" s="226" t="s">
        <v>34</v>
      </c>
      <c r="D42" s="225" t="s">
        <v>35</v>
      </c>
      <c r="E42" s="112">
        <f>IF(SUMIF('Grundlage Swiss DRG ohne Anlage'!D:D,B42,'Grundlage Swiss DRG ohne Anlage'!I:I)&gt;0,SUMIF('Grundlage Swiss DRG ohne Anlage'!D:D,B42,'Grundlage Swiss DRG ohne Anlage'!I:I),"")</f>
        <v>2894008.3286227998</v>
      </c>
      <c r="F42" s="112">
        <f>IF(SUMIF('Grundlage Swiss DRG KVG'!D:D,B42,'Grundlage Swiss DRG KVG'!G:G)&gt;0,SUMIF('Grundlage Swiss DRG KVG'!D:D,B42,'Grundlage Swiss DRG KVG'!G:G),)</f>
        <v>3240655.3286227998</v>
      </c>
      <c r="G42" s="112">
        <f>IF(SUMIF('Grundlage Swiss DRG KVG'!D:D,B42,'Grundlage Swiss DRG KVG'!H:H)&gt;0,SUMIF('Grundlage Swiss DRG KVG'!D:D,B42,'Grundlage Swiss DRG KVG'!H:H),)</f>
        <v>3217509.3286227998</v>
      </c>
      <c r="H42" s="112">
        <f>IF(SUMIF('Grundlage Swiss DRG KVG'!D:D,B42,'Grundlage Swiss DRG KVG'!I:I)&gt;0,SUMIF('Grundlage Swiss DRG KVG'!D:D,B42,'Grundlage Swiss DRG KVG'!I:I),"")</f>
        <v>308.71699999999998</v>
      </c>
      <c r="I42" s="112">
        <f>IF(SUMIF('Grundlage Swiss DRG KVG'!D:D,B42,'Grundlage Swiss DRG KVG'!J:J)&gt;0,SUMIF('Grundlage Swiss DRG KVG'!D:D,B42,'Grundlage Swiss DRG KVG'!J:J),"")</f>
        <v>464</v>
      </c>
      <c r="J42" s="130">
        <f>IF(SUMIF('Grundlage Swiss DRG ohne Anlage'!D:D,B42,'Grundlage Swiss DRG ohne Anlage'!J:J)&gt;0,SUMIF('Grundlage Swiss DRG ohne Anlage'!D:D,B42,'Grundlage Swiss DRG ohne Anlage'!J:J),"")</f>
        <v>9374.3082778816006</v>
      </c>
      <c r="K42" s="130">
        <f>IF(SUMIF('Grundlage Swiss DRG KVG'!D:D,B42,'Grundlage Swiss DRG KVG'!K:K)&gt;0,SUMIF('Grundlage Swiss DRG KVG'!D:D,B42,'Grundlage Swiss DRG KVG'!K:K),"")</f>
        <v>10497.171612262</v>
      </c>
      <c r="L42" s="130">
        <f>IF(SUMIF('Grundlage Swiss DRG KVG'!D:D,B42,'Grundlage Swiss DRG KVG'!L:L)&gt;0,SUMIF('Grundlage Swiss DRG KVG'!D:D,B42,'Grundlage Swiss DRG KVG'!L:L),"")</f>
        <v>10422.196797140001</v>
      </c>
      <c r="M42" s="223">
        <f t="shared" si="0"/>
        <v>308.71699999999998</v>
      </c>
      <c r="N42" s="61">
        <f t="shared" si="1"/>
        <v>308.71699999999998</v>
      </c>
      <c r="O42" s="61">
        <f t="shared" si="2"/>
        <v>308.71699999999998</v>
      </c>
      <c r="P42" s="215"/>
      <c r="Q42" s="215"/>
      <c r="R42" s="215"/>
    </row>
    <row r="43" spans="1:18" ht="15" customHeight="1" x14ac:dyDescent="0.2">
      <c r="A43" s="224" t="s">
        <v>180</v>
      </c>
      <c r="B43" s="225" t="s">
        <v>181</v>
      </c>
      <c r="C43" s="226" t="s">
        <v>34</v>
      </c>
      <c r="D43" s="225" t="s">
        <v>35</v>
      </c>
      <c r="E43" s="112">
        <f>IF(SUMIF('Grundlage Swiss DRG ohne Anlage'!D:D,B43,'Grundlage Swiss DRG ohne Anlage'!I:I)&gt;0,SUMIF('Grundlage Swiss DRG ohne Anlage'!D:D,B43,'Grundlage Swiss DRG ohne Anlage'!I:I),"")</f>
        <v>698566.07656150998</v>
      </c>
      <c r="F43" s="112">
        <f>IF(SUMIF('Grundlage Swiss DRG KVG'!D:D,B43,'Grundlage Swiss DRG KVG'!G:G)&gt;0,SUMIF('Grundlage Swiss DRG KVG'!D:D,B43,'Grundlage Swiss DRG KVG'!G:G),)</f>
        <v>789137.20656150999</v>
      </c>
      <c r="G43" s="112">
        <f>IF(SUMIF('Grundlage Swiss DRG KVG'!D:D,B43,'Grundlage Swiss DRG KVG'!H:H)&gt;0,SUMIF('Grundlage Swiss DRG KVG'!D:D,B43,'Grundlage Swiss DRG KVG'!H:H),)</f>
        <v>771465.32656150998</v>
      </c>
      <c r="H43" s="112">
        <f>IF(SUMIF('Grundlage Swiss DRG KVG'!D:D,B43,'Grundlage Swiss DRG KVG'!I:I)&gt;0,SUMIF('Grundlage Swiss DRG KVG'!D:D,B43,'Grundlage Swiss DRG KVG'!I:I),"")</f>
        <v>47.974600000000002</v>
      </c>
      <c r="I43" s="112">
        <f>IF(SUMIF('Grundlage Swiss DRG KVG'!D:D,B43,'Grundlage Swiss DRG KVG'!J:J)&gt;0,SUMIF('Grundlage Swiss DRG KVG'!D:D,B43,'Grundlage Swiss DRG KVG'!J:J),"")</f>
        <v>46</v>
      </c>
      <c r="J43" s="130">
        <f>IF(SUMIF('Grundlage Swiss DRG ohne Anlage'!D:D,B43,'Grundlage Swiss DRG ohne Anlage'!J:J)&gt;0,SUMIF('Grundlage Swiss DRG ohne Anlage'!D:D,B43,'Grundlage Swiss DRG ohne Anlage'!J:J),"")</f>
        <v>14561.165211623</v>
      </c>
      <c r="K43" s="130">
        <f>IF(SUMIF('Grundlage Swiss DRG KVG'!D:D,B43,'Grundlage Swiss DRG KVG'!K:K)&gt;0,SUMIF('Grundlage Swiss DRG KVG'!D:D,B43,'Grundlage Swiss DRG KVG'!K:K),"")</f>
        <v>16449.062765744999</v>
      </c>
      <c r="L43" s="130">
        <f>IF(SUMIF('Grundlage Swiss DRG KVG'!D:D,B43,'Grundlage Swiss DRG KVG'!L:L)&gt;0,SUMIF('Grundlage Swiss DRG KVG'!D:D,B43,'Grundlage Swiss DRG KVG'!L:L),"")</f>
        <v>16080.703675727</v>
      </c>
      <c r="M43" s="223">
        <f t="shared" si="0"/>
        <v>47.974600000000002</v>
      </c>
      <c r="N43" s="61">
        <f t="shared" si="1"/>
        <v>47.974600000000002</v>
      </c>
      <c r="O43" s="61">
        <f t="shared" si="2"/>
        <v>47.974600000000002</v>
      </c>
      <c r="P43" s="215"/>
      <c r="Q43" s="215"/>
      <c r="R43" s="215"/>
    </row>
    <row r="44" spans="1:18" ht="15" customHeight="1" x14ac:dyDescent="0.2">
      <c r="A44" s="224" t="s">
        <v>208</v>
      </c>
      <c r="B44" s="225" t="s">
        <v>209</v>
      </c>
      <c r="C44" s="226" t="s">
        <v>34</v>
      </c>
      <c r="D44" s="225" t="s">
        <v>35</v>
      </c>
      <c r="E44" s="112">
        <f>IF(SUMIF('Grundlage Swiss DRG ohne Anlage'!D:D,B44,'Grundlage Swiss DRG ohne Anlage'!I:I)&gt;0,SUMIF('Grundlage Swiss DRG ohne Anlage'!D:D,B44,'Grundlage Swiss DRG ohne Anlage'!I:I),"")</f>
        <v>13960196.040739</v>
      </c>
      <c r="F44" s="112">
        <f>IF(SUMIF('Grundlage Swiss DRG KVG'!D:D,B44,'Grundlage Swiss DRG KVG'!G:G)&gt;0,SUMIF('Grundlage Swiss DRG KVG'!D:D,B44,'Grundlage Swiss DRG KVG'!G:G),)</f>
        <v>16116888.010739001</v>
      </c>
      <c r="G44" s="112">
        <f>IF(SUMIF('Grundlage Swiss DRG KVG'!D:D,B44,'Grundlage Swiss DRG KVG'!H:H)&gt;0,SUMIF('Grundlage Swiss DRG KVG'!D:D,B44,'Grundlage Swiss DRG KVG'!H:H),)</f>
        <v>15425282.040739</v>
      </c>
      <c r="H44" s="112">
        <f>IF(SUMIF('Grundlage Swiss DRG KVG'!D:D,B44,'Grundlage Swiss DRG KVG'!I:I)&gt;0,SUMIF('Grundlage Swiss DRG KVG'!D:D,B44,'Grundlage Swiss DRG KVG'!I:I),"")</f>
        <v>1265.4100000000001</v>
      </c>
      <c r="I44" s="112">
        <f>IF(SUMIF('Grundlage Swiss DRG KVG'!D:D,B44,'Grundlage Swiss DRG KVG'!J:J)&gt;0,SUMIF('Grundlage Swiss DRG KVG'!D:D,B44,'Grundlage Swiss DRG KVG'!J:J),"")</f>
        <v>1585</v>
      </c>
      <c r="J44" s="130">
        <f>IF(SUMIF('Grundlage Swiss DRG ohne Anlage'!D:D,B44,'Grundlage Swiss DRG ohne Anlage'!J:J)&gt;0,SUMIF('Grundlage Swiss DRG ohne Anlage'!D:D,B44,'Grundlage Swiss DRG ohne Anlage'!J:J),"")</f>
        <v>11032.152457100001</v>
      </c>
      <c r="K44" s="130">
        <f>IF(SUMIF('Grundlage Swiss DRG KVG'!D:D,B44,'Grundlage Swiss DRG KVG'!K:K)&gt;0,SUMIF('Grundlage Swiss DRG KVG'!D:D,B44,'Grundlage Swiss DRG KVG'!K:K),"")</f>
        <v>12736.494899470999</v>
      </c>
      <c r="L44" s="130">
        <f>IF(SUMIF('Grundlage Swiss DRG KVG'!D:D,B44,'Grundlage Swiss DRG KVG'!L:L)&gt;0,SUMIF('Grundlage Swiss DRG KVG'!D:D,B44,'Grundlage Swiss DRG KVG'!L:L),"")</f>
        <v>12189.947954212001</v>
      </c>
      <c r="M44" s="223">
        <f t="shared" si="0"/>
        <v>1265.4100000000001</v>
      </c>
      <c r="N44" s="61">
        <f t="shared" si="1"/>
        <v>1265.4100000000001</v>
      </c>
      <c r="O44" s="61">
        <f t="shared" si="2"/>
        <v>1265.4100000000001</v>
      </c>
      <c r="P44" s="215"/>
      <c r="Q44" s="215"/>
      <c r="R44" s="215"/>
    </row>
    <row r="45" spans="1:18" ht="15" customHeight="1" x14ac:dyDescent="0.2">
      <c r="A45" s="224" t="s">
        <v>211</v>
      </c>
      <c r="B45" s="225" t="s">
        <v>212</v>
      </c>
      <c r="C45" s="226" t="s">
        <v>34</v>
      </c>
      <c r="D45" s="225" t="s">
        <v>35</v>
      </c>
      <c r="E45" s="112">
        <f>IF(SUMIF('Grundlage Swiss DRG ohne Anlage'!D:D,B45,'Grundlage Swiss DRG ohne Anlage'!I:I)&gt;0,SUMIF('Grundlage Swiss DRG ohne Anlage'!D:D,B45,'Grundlage Swiss DRG ohne Anlage'!I:I),"")</f>
        <v>17071795.358112</v>
      </c>
      <c r="F45" s="112">
        <f>IF(SUMIF('Grundlage Swiss DRG KVG'!D:D,B45,'Grundlage Swiss DRG KVG'!G:G)&gt;0,SUMIF('Grundlage Swiss DRG KVG'!D:D,B45,'Grundlage Swiss DRG KVG'!G:G),)</f>
        <v>0</v>
      </c>
      <c r="G45" s="112">
        <f>IF(SUMIF('Grundlage Swiss DRG KVG'!D:D,B45,'Grundlage Swiss DRG KVG'!H:H)&gt;0,SUMIF('Grundlage Swiss DRG KVG'!D:D,B45,'Grundlage Swiss DRG KVG'!H:H),)</f>
        <v>81572826.736589998</v>
      </c>
      <c r="H45" s="112">
        <f>IF(SUMIF('Grundlage Swiss DRG KVG'!D:D,B45,'Grundlage Swiss DRG KVG'!I:I)&gt;0,SUMIF('Grundlage Swiss DRG KVG'!D:D,B45,'Grundlage Swiss DRG KVG'!I:I),"")</f>
        <v>7973.19</v>
      </c>
      <c r="I45" s="112">
        <f>IF(SUMIF('Grundlage Swiss DRG KVG'!D:D,B45,'Grundlage Swiss DRG KVG'!J:J)&gt;0,SUMIF('Grundlage Swiss DRG KVG'!D:D,B45,'Grundlage Swiss DRG KVG'!J:J),"")</f>
        <v>9374</v>
      </c>
      <c r="J45" s="130">
        <f>IF(SUMIF('Grundlage Swiss DRG ohne Anlage'!D:D,B45,'Grundlage Swiss DRG ohne Anlage'!J:J)&gt;0,SUMIF('Grundlage Swiss DRG ohne Anlage'!D:D,B45,'Grundlage Swiss DRG ohne Anlage'!J:J),"")</f>
        <v>10315.284204297001</v>
      </c>
      <c r="K45" s="130" t="str">
        <f>IF(SUMIF('Grundlage Swiss DRG KVG'!D:D,B45,'Grundlage Swiss DRG KVG'!K:K)&gt;0,SUMIF('Grundlage Swiss DRG KVG'!D:D,B45,'Grundlage Swiss DRG KVG'!K:K),"")</f>
        <v/>
      </c>
      <c r="L45" s="130">
        <f>IF(SUMIF('Grundlage Swiss DRG KVG'!D:D,B45,'Grundlage Swiss DRG KVG'!L:L)&gt;0,SUMIF('Grundlage Swiss DRG KVG'!D:D,B45,'Grundlage Swiss DRG KVG'!L:L),"")</f>
        <v>10230.889610882001</v>
      </c>
      <c r="M45" s="223">
        <f t="shared" si="0"/>
        <v>7973.19</v>
      </c>
      <c r="N45" s="61" t="str">
        <f t="shared" si="1"/>
        <v>-</v>
      </c>
      <c r="O45" s="61">
        <f t="shared" si="2"/>
        <v>7973.19</v>
      </c>
      <c r="P45" s="215"/>
      <c r="Q45" s="215"/>
      <c r="R45" s="215"/>
    </row>
    <row r="46" spans="1:18" ht="15" customHeight="1" x14ac:dyDescent="0.2">
      <c r="A46" s="224" t="s">
        <v>37</v>
      </c>
      <c r="B46" s="225" t="s">
        <v>38</v>
      </c>
      <c r="C46" s="226" t="s">
        <v>34</v>
      </c>
      <c r="D46" s="225" t="s">
        <v>35</v>
      </c>
      <c r="E46" s="112">
        <f>IF(SUMIF('Grundlage Swiss DRG ohne Anlage'!D:D,B46,'Grundlage Swiss DRG ohne Anlage'!I:I)&gt;0,SUMIF('Grundlage Swiss DRG ohne Anlage'!D:D,B46,'Grundlage Swiss DRG ohne Anlage'!I:I),"")</f>
        <v>15506856.20836</v>
      </c>
      <c r="F46" s="112">
        <f>IF(SUMIF('Grundlage Swiss DRG KVG'!D:D,B46,'Grundlage Swiss DRG KVG'!G:G)&gt;0,SUMIF('Grundlage Swiss DRG KVG'!D:D,B46,'Grundlage Swiss DRG KVG'!G:G),)</f>
        <v>17648800.208360001</v>
      </c>
      <c r="G46" s="112">
        <f>IF(SUMIF('Grundlage Swiss DRG KVG'!D:D,B46,'Grundlage Swiss DRG KVG'!H:H)&gt;0,SUMIF('Grundlage Swiss DRG KVG'!D:D,B46,'Grundlage Swiss DRG KVG'!H:H),)</f>
        <v>17161147.208360001</v>
      </c>
      <c r="H46" s="112">
        <f>IF(SUMIF('Grundlage Swiss DRG KVG'!D:D,B46,'Grundlage Swiss DRG KVG'!I:I)&gt;0,SUMIF('Grundlage Swiss DRG KVG'!D:D,B46,'Grundlage Swiss DRG KVG'!I:I),"")</f>
        <v>1359.16</v>
      </c>
      <c r="I46" s="112">
        <f>IF(SUMIF('Grundlage Swiss DRG KVG'!D:D,B46,'Grundlage Swiss DRG KVG'!J:J)&gt;0,SUMIF('Grundlage Swiss DRG KVG'!D:D,B46,'Grundlage Swiss DRG KVG'!J:J),"")</f>
        <v>1782</v>
      </c>
      <c r="J46" s="130">
        <f>IF(SUMIF('Grundlage Swiss DRG ohne Anlage'!D:D,B46,'Grundlage Swiss DRG ohne Anlage'!J:J)&gt;0,SUMIF('Grundlage Swiss DRG ohne Anlage'!D:D,B46,'Grundlage Swiss DRG ohne Anlage'!J:J),"")</f>
        <v>11409.146979281</v>
      </c>
      <c r="K46" s="130">
        <f>IF(SUMIF('Grundlage Swiss DRG KVG'!D:D,B46,'Grundlage Swiss DRG KVG'!K:K)&gt;0,SUMIF('Grundlage Swiss DRG KVG'!D:D,B46,'Grundlage Swiss DRG KVG'!K:K),"")</f>
        <v>12985.079172694999</v>
      </c>
      <c r="L46" s="130">
        <f>IF(SUMIF('Grundlage Swiss DRG KVG'!D:D,B46,'Grundlage Swiss DRG KVG'!L:L)&gt;0,SUMIF('Grundlage Swiss DRG KVG'!D:D,B46,'Grundlage Swiss DRG KVG'!L:L),"")</f>
        <v>12626.289184761001</v>
      </c>
      <c r="M46" s="223">
        <f t="shared" si="0"/>
        <v>1359.16</v>
      </c>
      <c r="N46" s="61">
        <f t="shared" si="1"/>
        <v>1359.16</v>
      </c>
      <c r="O46" s="61">
        <f t="shared" si="2"/>
        <v>1359.16</v>
      </c>
      <c r="P46" s="215"/>
      <c r="Q46" s="215"/>
      <c r="R46" s="215"/>
    </row>
    <row r="47" spans="1:18" ht="15" customHeight="1" x14ac:dyDescent="0.2">
      <c r="A47" s="224" t="s">
        <v>214</v>
      </c>
      <c r="B47" s="225" t="s">
        <v>215</v>
      </c>
      <c r="C47" s="226" t="s">
        <v>34</v>
      </c>
      <c r="D47" s="225" t="s">
        <v>17</v>
      </c>
      <c r="E47" s="112">
        <f>IF(SUMIF('Grundlage Swiss DRG ohne Anlage'!D:D,B47,'Grundlage Swiss DRG ohne Anlage'!I:I)&gt;0,SUMIF('Grundlage Swiss DRG ohne Anlage'!D:D,B47,'Grundlage Swiss DRG ohne Anlage'!I:I),"")</f>
        <v>22362206.374248002</v>
      </c>
      <c r="F47" s="112">
        <f>IF(SUMIF('Grundlage Swiss DRG KVG'!D:D,B47,'Grundlage Swiss DRG KVG'!G:G)&gt;0,SUMIF('Grundlage Swiss DRG KVG'!D:D,B47,'Grundlage Swiss DRG KVG'!G:G),)</f>
        <v>75177986.657823995</v>
      </c>
      <c r="G47" s="112">
        <f>IF(SUMIF('Grundlage Swiss DRG KVG'!D:D,B47,'Grundlage Swiss DRG KVG'!H:H)&gt;0,SUMIF('Grundlage Swiss DRG KVG'!D:D,B47,'Grundlage Swiss DRG KVG'!H:H),)</f>
        <v>72253884.447824001</v>
      </c>
      <c r="H47" s="112">
        <f>IF(SUMIF('Grundlage Swiss DRG KVG'!D:D,B47,'Grundlage Swiss DRG KVG'!I:I)&gt;0,SUMIF('Grundlage Swiss DRG KVG'!D:D,B47,'Grundlage Swiss DRG KVG'!I:I),"")</f>
        <v>7651.2695000000003</v>
      </c>
      <c r="I47" s="112">
        <f>IF(SUMIF('Grundlage Swiss DRG KVG'!D:D,B47,'Grundlage Swiss DRG KVG'!J:J)&gt;0,SUMIF('Grundlage Swiss DRG KVG'!D:D,B47,'Grundlage Swiss DRG KVG'!J:J),"")</f>
        <v>8846</v>
      </c>
      <c r="J47" s="130">
        <f>IF(SUMIF('Grundlage Swiss DRG ohne Anlage'!D:D,B47,'Grundlage Swiss DRG ohne Anlage'!J:J)&gt;0,SUMIF('Grundlage Swiss DRG ohne Anlage'!D:D,B47,'Grundlage Swiss DRG ohne Anlage'!J:J),"")</f>
        <v>11080.986474328</v>
      </c>
      <c r="K47" s="130">
        <f>IF(SUMIF('Grundlage Swiss DRG KVG'!D:D,B47,'Grundlage Swiss DRG KVG'!K:K)&gt;0,SUMIF('Grundlage Swiss DRG KVG'!D:D,B47,'Grundlage Swiss DRG KVG'!K:K),"")</f>
        <v>9825.5572696562995</v>
      </c>
      <c r="L47" s="130">
        <f>IF(SUMIF('Grundlage Swiss DRG KVG'!D:D,B47,'Grundlage Swiss DRG KVG'!L:L)&gt;0,SUMIF('Grundlage Swiss DRG KVG'!D:D,B47,'Grundlage Swiss DRG KVG'!L:L),"")</f>
        <v>9443.3851072458001</v>
      </c>
      <c r="M47" s="223">
        <f t="shared" si="0"/>
        <v>7651.2695000000003</v>
      </c>
      <c r="N47" s="61">
        <f t="shared" si="1"/>
        <v>7651.2695000000003</v>
      </c>
      <c r="O47" s="61">
        <f t="shared" si="2"/>
        <v>7651.2695000000003</v>
      </c>
      <c r="P47" s="215"/>
      <c r="Q47" s="215"/>
      <c r="R47" s="215"/>
    </row>
    <row r="48" spans="1:18" ht="15" customHeight="1" x14ac:dyDescent="0.2">
      <c r="A48" s="224" t="s">
        <v>262</v>
      </c>
      <c r="B48" s="225" t="s">
        <v>263</v>
      </c>
      <c r="C48" s="226" t="s">
        <v>34</v>
      </c>
      <c r="D48" s="225" t="s">
        <v>35</v>
      </c>
      <c r="E48" s="112">
        <f>IF(SUMIF('Grundlage Swiss DRG ohne Anlage'!D:D,B48,'Grundlage Swiss DRG ohne Anlage'!I:I)&gt;0,SUMIF('Grundlage Swiss DRG ohne Anlage'!D:D,B48,'Grundlage Swiss DRG ohne Anlage'!I:I),"")</f>
        <v>10479085.803515</v>
      </c>
      <c r="F48" s="112">
        <f>IF(SUMIF('Grundlage Swiss DRG KVG'!D:D,B48,'Grundlage Swiss DRG KVG'!G:G)&gt;0,SUMIF('Grundlage Swiss DRG KVG'!D:D,B48,'Grundlage Swiss DRG KVG'!G:G),)</f>
        <v>0</v>
      </c>
      <c r="G48" s="112">
        <f>IF(SUMIF('Grundlage Swiss DRG KVG'!D:D,B48,'Grundlage Swiss DRG KVG'!H:H)&gt;0,SUMIF('Grundlage Swiss DRG KVG'!D:D,B48,'Grundlage Swiss DRG KVG'!H:H),)</f>
        <v>0</v>
      </c>
      <c r="H48" s="112" t="str">
        <f>IF(SUMIF('Grundlage Swiss DRG KVG'!D:D,B48,'Grundlage Swiss DRG KVG'!I:I)&gt;0,SUMIF('Grundlage Swiss DRG KVG'!D:D,B48,'Grundlage Swiss DRG KVG'!I:I),"")</f>
        <v/>
      </c>
      <c r="I48" s="112" t="str">
        <f>IF(SUMIF('Grundlage Swiss DRG KVG'!D:D,B48,'Grundlage Swiss DRG KVG'!J:J)&gt;0,SUMIF('Grundlage Swiss DRG KVG'!D:D,B48,'Grundlage Swiss DRG KVG'!J:J),"")</f>
        <v/>
      </c>
      <c r="J48" s="130">
        <f>IF(SUMIF('Grundlage Swiss DRG ohne Anlage'!D:D,B48,'Grundlage Swiss DRG ohne Anlage'!J:J)&gt;0,SUMIF('Grundlage Swiss DRG ohne Anlage'!D:D,B48,'Grundlage Swiss DRG ohne Anlage'!J:J),"")</f>
        <v>9198.3127378910995</v>
      </c>
      <c r="K48" s="130" t="str">
        <f>IF(SUMIF('Grundlage Swiss DRG KVG'!D:D,B48,'Grundlage Swiss DRG KVG'!K:K)&gt;0,SUMIF('Grundlage Swiss DRG KVG'!D:D,B48,'Grundlage Swiss DRG KVG'!K:K),"")</f>
        <v/>
      </c>
      <c r="L48" s="130" t="str">
        <f>IF(SUMIF('Grundlage Swiss DRG KVG'!D:D,B48,'Grundlage Swiss DRG KVG'!L:L)&gt;0,SUMIF('Grundlage Swiss DRG KVG'!D:D,B48,'Grundlage Swiss DRG KVG'!L:L),"")</f>
        <v/>
      </c>
      <c r="M48" s="223" t="str">
        <f t="shared" si="0"/>
        <v/>
      </c>
      <c r="N48" s="61" t="str">
        <f t="shared" si="1"/>
        <v>-</v>
      </c>
      <c r="O48" s="61" t="str">
        <f t="shared" si="2"/>
        <v>-</v>
      </c>
      <c r="P48" s="215"/>
      <c r="Q48" s="215"/>
      <c r="R48" s="215"/>
    </row>
    <row r="49" spans="1:19" ht="15" customHeight="1" x14ac:dyDescent="0.2">
      <c r="A49" s="224" t="s">
        <v>764</v>
      </c>
      <c r="B49" s="225" t="s">
        <v>83</v>
      </c>
      <c r="C49" s="226" t="s">
        <v>84</v>
      </c>
      <c r="D49" s="225" t="s">
        <v>27</v>
      </c>
      <c r="E49" s="112">
        <f>IF(SUMIF('Grundlage Swiss DRG ohne Anlage'!D:D,B49,'Grundlage Swiss DRG ohne Anlage'!I:I)&gt;0,SUMIF('Grundlage Swiss DRG ohne Anlage'!D:D,B49,'Grundlage Swiss DRG ohne Anlage'!I:I),"")</f>
        <v>61037247.573937997</v>
      </c>
      <c r="F49" s="112">
        <f>IF(SUMIF('Grundlage Swiss DRG KVG'!D:D,B49,'Grundlage Swiss DRG KVG'!G:G)&gt;0,SUMIF('Grundlage Swiss DRG KVG'!D:D,B49,'Grundlage Swiss DRG KVG'!G:G),)</f>
        <v>67116233.473938003</v>
      </c>
      <c r="G49" s="112">
        <f>IF(SUMIF('Grundlage Swiss DRG KVG'!D:D,B49,'Grundlage Swiss DRG KVG'!H:H)&gt;0,SUMIF('Grundlage Swiss DRG KVG'!D:D,B49,'Grundlage Swiss DRG KVG'!H:H),)</f>
        <v>64890440.573937997</v>
      </c>
      <c r="H49" s="112">
        <f>IF(SUMIF('Grundlage Swiss DRG KVG'!D:D,B49,'Grundlage Swiss DRG KVG'!I:I)&gt;0,SUMIF('Grundlage Swiss DRG KVG'!D:D,B49,'Grundlage Swiss DRG KVG'!I:I),"")</f>
        <v>5813.8</v>
      </c>
      <c r="I49" s="112">
        <f>IF(SUMIF('Grundlage Swiss DRG KVG'!D:D,B49,'Grundlage Swiss DRG KVG'!J:J)&gt;0,SUMIF('Grundlage Swiss DRG KVG'!D:D,B49,'Grundlage Swiss DRG KVG'!J:J),"")</f>
        <v>6979</v>
      </c>
      <c r="J49" s="130">
        <f>IF(SUMIF('Grundlage Swiss DRG ohne Anlage'!D:D,B49,'Grundlage Swiss DRG ohne Anlage'!J:J)&gt;0,SUMIF('Grundlage Swiss DRG ohne Anlage'!D:D,B49,'Grundlage Swiss DRG ohne Anlage'!J:J),"")</f>
        <v>10498.683747968</v>
      </c>
      <c r="K49" s="130">
        <f>IF(SUMIF('Grundlage Swiss DRG KVG'!D:D,B49,'Grundlage Swiss DRG KVG'!K:K)&gt;0,SUMIF('Grundlage Swiss DRG KVG'!D:D,B49,'Grundlage Swiss DRG KVG'!K:K),"")</f>
        <v>11544.296926956</v>
      </c>
      <c r="L49" s="130">
        <f>IF(SUMIF('Grundlage Swiss DRG KVG'!D:D,B49,'Grundlage Swiss DRG KVG'!L:L)&gt;0,SUMIF('Grundlage Swiss DRG KVG'!D:D,B49,'Grundlage Swiss DRG KVG'!L:L),"")</f>
        <v>11161.450441008999</v>
      </c>
      <c r="M49" s="223">
        <f t="shared" si="0"/>
        <v>5813.8</v>
      </c>
      <c r="N49" s="61">
        <f t="shared" si="1"/>
        <v>5813.8</v>
      </c>
      <c r="O49" s="61">
        <f t="shared" si="2"/>
        <v>5813.8</v>
      </c>
      <c r="P49" s="215"/>
      <c r="Q49" s="215"/>
      <c r="R49" s="215"/>
    </row>
    <row r="50" spans="1:19" ht="15" customHeight="1" x14ac:dyDescent="0.2">
      <c r="A50" s="224" t="s">
        <v>167</v>
      </c>
      <c r="B50" s="225" t="s">
        <v>168</v>
      </c>
      <c r="C50" s="226" t="s">
        <v>169</v>
      </c>
      <c r="D50" s="225" t="s">
        <v>45</v>
      </c>
      <c r="E50" s="112">
        <f>IF(SUMIF('Grundlage Swiss DRG ohne Anlage'!D:D,B50,'Grundlage Swiss DRG ohne Anlage'!I:I)&gt;0,SUMIF('Grundlage Swiss DRG ohne Anlage'!D:D,B50,'Grundlage Swiss DRG ohne Anlage'!I:I),"")</f>
        <v>352846500.0535</v>
      </c>
      <c r="F50" s="112">
        <f>IF(SUMIF('Grundlage Swiss DRG KVG'!D:D,B50,'Grundlage Swiss DRG KVG'!G:G)&gt;0,SUMIF('Grundlage Swiss DRG KVG'!D:D,B50,'Grundlage Swiss DRG KVG'!G:G),)</f>
        <v>389852311.0535</v>
      </c>
      <c r="G50" s="112">
        <f>IF(SUMIF('Grundlage Swiss DRG KVG'!D:D,B50,'Grundlage Swiss DRG KVG'!H:H)&gt;0,SUMIF('Grundlage Swiss DRG KVG'!D:D,B50,'Grundlage Swiss DRG KVG'!H:H),)</f>
        <v>373900945.0535</v>
      </c>
      <c r="H50" s="112">
        <f>IF(SUMIF('Grundlage Swiss DRG KVG'!D:D,B50,'Grundlage Swiss DRG KVG'!I:I)&gt;0,SUMIF('Grundlage Swiss DRG KVG'!D:D,B50,'Grundlage Swiss DRG KVG'!I:I),"")</f>
        <v>38377.632899999997</v>
      </c>
      <c r="I50" s="112">
        <f>IF(SUMIF('Grundlage Swiss DRG KVG'!D:D,B50,'Grundlage Swiss DRG KVG'!J:J)&gt;0,SUMIF('Grundlage Swiss DRG KVG'!D:D,B50,'Grundlage Swiss DRG KVG'!J:J),"")</f>
        <v>35730</v>
      </c>
      <c r="J50" s="130">
        <f>IF(SUMIF('Grundlage Swiss DRG ohne Anlage'!D:D,B50,'Grundlage Swiss DRG ohne Anlage'!J:J)&gt;0,SUMIF('Grundlage Swiss DRG ohne Anlage'!D:D,B50,'Grundlage Swiss DRG ohne Anlage'!J:J),"")</f>
        <v>9194.0662670079</v>
      </c>
      <c r="K50" s="130">
        <f>IF(SUMIF('Grundlage Swiss DRG KVG'!D:D,B50,'Grundlage Swiss DRG KVG'!K:K)&gt;0,SUMIF('Grundlage Swiss DRG KVG'!D:D,B50,'Grundlage Swiss DRG KVG'!K:K),"")</f>
        <v>10158.320917534</v>
      </c>
      <c r="L50" s="130">
        <f>IF(SUMIF('Grundlage Swiss DRG KVG'!D:D,B50,'Grundlage Swiss DRG KVG'!L:L)&gt;0,SUMIF('Grundlage Swiss DRG KVG'!D:D,B50,'Grundlage Swiss DRG KVG'!L:L),"")</f>
        <v>9742.6786594099995</v>
      </c>
      <c r="M50" s="223">
        <f t="shared" si="0"/>
        <v>38377.632899999997</v>
      </c>
      <c r="N50" s="61">
        <f t="shared" si="1"/>
        <v>38377.632899999997</v>
      </c>
      <c r="O50" s="61">
        <f t="shared" si="2"/>
        <v>38377.632899999997</v>
      </c>
      <c r="P50" s="215"/>
      <c r="Q50" s="215"/>
      <c r="R50" s="215"/>
    </row>
    <row r="51" spans="1:19" ht="15" customHeight="1" x14ac:dyDescent="0.2">
      <c r="A51" s="224" t="s">
        <v>249</v>
      </c>
      <c r="B51" s="225" t="s">
        <v>250</v>
      </c>
      <c r="C51" s="226" t="s">
        <v>169</v>
      </c>
      <c r="D51" s="225" t="s">
        <v>251</v>
      </c>
      <c r="E51" s="112">
        <f>IF(SUMIF('Grundlage Swiss DRG ohne Anlage'!D:D,B51,'Grundlage Swiss DRG ohne Anlage'!I:I)&gt;0,SUMIF('Grundlage Swiss DRG ohne Anlage'!D:D,B51,'Grundlage Swiss DRG ohne Anlage'!I:I),"")</f>
        <v>6867065.5074942</v>
      </c>
      <c r="F51" s="112">
        <f>IF(SUMIF('Grundlage Swiss DRG KVG'!D:D,B51,'Grundlage Swiss DRG KVG'!G:G)&gt;0,SUMIF('Grundlage Swiss DRG KVG'!D:D,B51,'Grundlage Swiss DRG KVG'!G:G),)</f>
        <v>574329352.41140997</v>
      </c>
      <c r="G51" s="112">
        <f>IF(SUMIF('Grundlage Swiss DRG KVG'!D:D,B51,'Grundlage Swiss DRG KVG'!H:H)&gt;0,SUMIF('Grundlage Swiss DRG KVG'!D:D,B51,'Grundlage Swiss DRG KVG'!H:H),)</f>
        <v>560420004.33354998</v>
      </c>
      <c r="H51" s="112">
        <f>IF(SUMIF('Grundlage Swiss DRG KVG'!D:D,B51,'Grundlage Swiss DRG KVG'!I:I)&gt;0,SUMIF('Grundlage Swiss DRG KVG'!D:D,B51,'Grundlage Swiss DRG KVG'!I:I),"")</f>
        <v>48419.294999997997</v>
      </c>
      <c r="I51" s="112">
        <f>IF(SUMIF('Grundlage Swiss DRG KVG'!D:D,B51,'Grundlage Swiss DRG KVG'!J:J)&gt;0,SUMIF('Grundlage Swiss DRG KVG'!D:D,B51,'Grundlage Swiss DRG KVG'!J:J),"")</f>
        <v>34100</v>
      </c>
      <c r="J51" s="130">
        <f>IF(SUMIF('Grundlage Swiss DRG ohne Anlage'!D:D,B51,'Grundlage Swiss DRG ohne Anlage'!J:J)&gt;0,SUMIF('Grundlage Swiss DRG ohne Anlage'!D:D,B51,'Grundlage Swiss DRG ohne Anlage'!J:J),"")</f>
        <v>13812.069762243</v>
      </c>
      <c r="K51" s="130">
        <f>IF(SUMIF('Grundlage Swiss DRG KVG'!D:D,B51,'Grundlage Swiss DRG KVG'!K:K)&gt;0,SUMIF('Grundlage Swiss DRG KVG'!D:D,B51,'Grundlage Swiss DRG KVG'!K:K),"")</f>
        <v>11861.580231836</v>
      </c>
      <c r="L51" s="130">
        <f>IF(SUMIF('Grundlage Swiss DRG KVG'!D:D,B51,'Grundlage Swiss DRG KVG'!L:L)&gt;0,SUMIF('Grundlage Swiss DRG KVG'!D:D,B51,'Grundlage Swiss DRG KVG'!L:L),"")</f>
        <v>11574.311528773</v>
      </c>
      <c r="M51" s="223">
        <f t="shared" si="0"/>
        <v>48419.294999997997</v>
      </c>
      <c r="N51" s="61">
        <f t="shared" si="1"/>
        <v>48419.294999997997</v>
      </c>
      <c r="O51" s="61">
        <f t="shared" si="2"/>
        <v>48419.294999997997</v>
      </c>
      <c r="P51" s="215"/>
      <c r="Q51" s="215"/>
      <c r="R51" s="215"/>
    </row>
    <row r="52" spans="1:19" ht="15" customHeight="1" x14ac:dyDescent="0.25">
      <c r="A52" s="225" t="s">
        <v>772</v>
      </c>
      <c r="B52" s="225" t="s">
        <v>87</v>
      </c>
      <c r="C52" s="226" t="s">
        <v>88</v>
      </c>
      <c r="D52" s="225" t="s">
        <v>45</v>
      </c>
      <c r="E52" s="112">
        <v>154514596</v>
      </c>
      <c r="F52" s="112">
        <f>IF(SUMIF('Grundlage Swiss DRG alle'!D:D,B52,'Grundlage Swiss DRG alle'!G:G)&gt;0,SUMIF('Grundlage Swiss DRG alle'!D:D,B52,'Grundlage Swiss DRG alle'!G:G),)</f>
        <v>0</v>
      </c>
      <c r="G52" s="112">
        <v>169214290</v>
      </c>
      <c r="H52" s="112">
        <v>15184</v>
      </c>
      <c r="I52" s="112">
        <v>13391</v>
      </c>
      <c r="J52" s="130">
        <v>11539</v>
      </c>
      <c r="K52" s="130"/>
      <c r="L52" s="130">
        <v>12637</v>
      </c>
      <c r="M52" s="223">
        <f t="shared" si="0"/>
        <v>15184</v>
      </c>
      <c r="N52" s="61" t="str">
        <f t="shared" si="1"/>
        <v>-</v>
      </c>
      <c r="O52" s="61">
        <f t="shared" si="2"/>
        <v>15184</v>
      </c>
      <c r="P52" s="215"/>
      <c r="Q52" s="215"/>
      <c r="R52" s="215"/>
      <c r="S52" s="227" t="s">
        <v>650</v>
      </c>
    </row>
    <row r="53" spans="1:19" ht="15" customHeight="1" x14ac:dyDescent="0.2">
      <c r="A53" s="224" t="s">
        <v>139</v>
      </c>
      <c r="B53" s="225" t="s">
        <v>140</v>
      </c>
      <c r="C53" s="226" t="s">
        <v>141</v>
      </c>
      <c r="D53" s="225" t="s">
        <v>17</v>
      </c>
      <c r="E53" s="112">
        <f>IF(SUMIF('Grundlage Swiss DRG ohne Anlage'!D:D,B53,'Grundlage Swiss DRG ohne Anlage'!I:I)&gt;0,SUMIF('Grundlage Swiss DRG ohne Anlage'!D:D,B53,'Grundlage Swiss DRG ohne Anlage'!I:I),"")</f>
        <v>35207382.592483997</v>
      </c>
      <c r="F53" s="112">
        <f>IF(SUMIF('Grundlage Swiss DRG KVG'!D:D,B53,'Grundlage Swiss DRG KVG'!G:G)&gt;0,SUMIF('Grundlage Swiss DRG KVG'!D:D,B53,'Grundlage Swiss DRG KVG'!G:G),)</f>
        <v>0</v>
      </c>
      <c r="G53" s="112">
        <f>IF(SUMIF('Grundlage Swiss DRG KVG'!D:D,B53,'Grundlage Swiss DRG KVG'!H:H)&gt;0,SUMIF('Grundlage Swiss DRG KVG'!D:D,B53,'Grundlage Swiss DRG KVG'!H:H),)</f>
        <v>0</v>
      </c>
      <c r="H53" s="112" t="str">
        <f>IF(SUMIF('Grundlage Swiss DRG KVG'!D:D,B53,'Grundlage Swiss DRG KVG'!I:I)&gt;0,SUMIF('Grundlage Swiss DRG KVG'!D:D,B53,'Grundlage Swiss DRG KVG'!I:I),"")</f>
        <v/>
      </c>
      <c r="I53" s="112" t="str">
        <f>IF(SUMIF('Grundlage Swiss DRG KVG'!D:D,B53,'Grundlage Swiss DRG KVG'!J:J)&gt;0,SUMIF('Grundlage Swiss DRG KVG'!D:D,B53,'Grundlage Swiss DRG KVG'!J:J),"")</f>
        <v/>
      </c>
      <c r="J53" s="130">
        <f>IF(SUMIF('Grundlage Swiss DRG ohne Anlage'!D:D,B53,'Grundlage Swiss DRG ohne Anlage'!J:J)&gt;0,SUMIF('Grundlage Swiss DRG ohne Anlage'!D:D,B53,'Grundlage Swiss DRG ohne Anlage'!J:J),"")</f>
        <v>9353.8718802302992</v>
      </c>
      <c r="K53" s="130" t="str">
        <f>IF(SUMIF('Grundlage Swiss DRG KVG'!D:D,B53,'Grundlage Swiss DRG KVG'!K:K)&gt;0,SUMIF('Grundlage Swiss DRG KVG'!D:D,B53,'Grundlage Swiss DRG KVG'!K:K),"")</f>
        <v/>
      </c>
      <c r="L53" s="130" t="str">
        <f>IF(SUMIF('Grundlage Swiss DRG KVG'!D:D,B53,'Grundlage Swiss DRG KVG'!L:L)&gt;0,SUMIF('Grundlage Swiss DRG KVG'!D:D,B53,'Grundlage Swiss DRG KVG'!L:L),"")</f>
        <v/>
      </c>
      <c r="M53" s="223" t="str">
        <f t="shared" si="0"/>
        <v/>
      </c>
      <c r="N53" s="61" t="str">
        <f t="shared" si="1"/>
        <v>-</v>
      </c>
      <c r="O53" s="61" t="str">
        <f t="shared" si="2"/>
        <v>-</v>
      </c>
      <c r="P53" s="215"/>
      <c r="Q53" s="215"/>
      <c r="R53" s="215"/>
    </row>
    <row r="54" spans="1:19" ht="15" customHeight="1" x14ac:dyDescent="0.2">
      <c r="A54" s="224" t="s">
        <v>143</v>
      </c>
      <c r="B54" s="225" t="s">
        <v>144</v>
      </c>
      <c r="C54" s="226" t="s">
        <v>145</v>
      </c>
      <c r="D54" s="225" t="s">
        <v>17</v>
      </c>
      <c r="E54" s="112">
        <f>IF(SUMIF('Grundlage Swiss DRG ohne Anlage'!D:D,B54,'Grundlage Swiss DRG ohne Anlage'!I:I)&gt;0,SUMIF('Grundlage Swiss DRG ohne Anlage'!D:D,B54,'Grundlage Swiss DRG ohne Anlage'!I:I),"")</f>
        <v>21279538.926789999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9614.3517400004002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223" t="str">
        <f t="shared" si="0"/>
        <v/>
      </c>
      <c r="N54" s="61" t="str">
        <f t="shared" si="1"/>
        <v>-</v>
      </c>
      <c r="O54" s="61" t="str">
        <f t="shared" si="2"/>
        <v>-</v>
      </c>
      <c r="P54" s="215"/>
      <c r="Q54" s="215"/>
      <c r="R54" s="215"/>
    </row>
    <row r="55" spans="1:19" ht="15" customHeight="1" x14ac:dyDescent="0.2">
      <c r="A55" s="224" t="s">
        <v>150</v>
      </c>
      <c r="B55" s="225" t="s">
        <v>151</v>
      </c>
      <c r="C55" s="226" t="s">
        <v>152</v>
      </c>
      <c r="D55" s="225" t="s">
        <v>27</v>
      </c>
      <c r="E55" s="112">
        <f>IF(SUMIF('Grundlage Swiss DRG ohne Anlage'!D:D,B55,'Grundlage Swiss DRG ohne Anlage'!I:I)&gt;0,SUMIF('Grundlage Swiss DRG ohne Anlage'!D:D,B55,'Grundlage Swiss DRG ohne Anlage'!I:I),"")</f>
        <v>72424320.126663998</v>
      </c>
      <c r="F55" s="112">
        <f>IF(SUMIF('Grundlage Swiss DRG KVG'!D:D,B55,'Grundlage Swiss DRG KVG'!G:G)&gt;0,SUMIF('Grundlage Swiss DRG KVG'!D:D,B55,'Grundlage Swiss DRG KVG'!G:G),)</f>
        <v>80050621.664064005</v>
      </c>
      <c r="G55" s="112">
        <f>IF(SUMIF('Grundlage Swiss DRG KVG'!D:D,B55,'Grundlage Swiss DRG KVG'!H:H)&gt;0,SUMIF('Grundlage Swiss DRG KVG'!D:D,B55,'Grundlage Swiss DRG KVG'!H:H),)</f>
        <v>79439950.598954007</v>
      </c>
      <c r="H55" s="112">
        <f>IF(SUMIF('Grundlage Swiss DRG KVG'!D:D,B55,'Grundlage Swiss DRG KVG'!I:I)&gt;0,SUMIF('Grundlage Swiss DRG KVG'!D:D,B55,'Grundlage Swiss DRG KVG'!I:I),"")</f>
        <v>7743.8275000000003</v>
      </c>
      <c r="I55" s="112">
        <f>IF(SUMIF('Grundlage Swiss DRG KVG'!D:D,B55,'Grundlage Swiss DRG KVG'!J:J)&gt;0,SUMIF('Grundlage Swiss DRG KVG'!D:D,B55,'Grundlage Swiss DRG KVG'!J:J),"")</f>
        <v>8430</v>
      </c>
      <c r="J55" s="130">
        <f>IF(SUMIF('Grundlage Swiss DRG ohne Anlage'!D:D,B55,'Grundlage Swiss DRG ohne Anlage'!J:J)&gt;0,SUMIF('Grundlage Swiss DRG ohne Anlage'!D:D,B55,'Grundlage Swiss DRG ohne Anlage'!J:J),"")</f>
        <v>9352.5223962781001</v>
      </c>
      <c r="K55" s="130">
        <f>IF(SUMIF('Grundlage Swiss DRG KVG'!D:D,B55,'Grundlage Swiss DRG KVG'!K:K)&gt;0,SUMIF('Grundlage Swiss DRG KVG'!D:D,B55,'Grundlage Swiss DRG KVG'!K:K),"")</f>
        <v>10337.345668413</v>
      </c>
      <c r="L55" s="130">
        <f>IF(SUMIF('Grundlage Swiss DRG KVG'!D:D,B55,'Grundlage Swiss DRG KVG'!L:L)&gt;0,SUMIF('Grundlage Swiss DRG KVG'!D:D,B55,'Grundlage Swiss DRG KVG'!L:L),"")</f>
        <v>10258.486594511</v>
      </c>
      <c r="M55" s="223">
        <f t="shared" si="0"/>
        <v>7743.8275000000003</v>
      </c>
      <c r="N55" s="61">
        <f t="shared" si="1"/>
        <v>7743.8275000000003</v>
      </c>
      <c r="O55" s="61">
        <f t="shared" si="2"/>
        <v>7743.8275000000003</v>
      </c>
      <c r="P55" s="215"/>
      <c r="Q55" s="215"/>
      <c r="R55" s="215"/>
    </row>
    <row r="56" spans="1:19" ht="15" customHeight="1" x14ac:dyDescent="0.2">
      <c r="A56" s="224" t="s">
        <v>242</v>
      </c>
      <c r="B56" s="225" t="s">
        <v>243</v>
      </c>
      <c r="C56" s="226" t="s">
        <v>244</v>
      </c>
      <c r="D56" s="225" t="s">
        <v>45</v>
      </c>
      <c r="E56" s="112">
        <f>IF(SUMIF('Grundlage Swiss DRG ohne Anlage'!D:D,B56,'Grundlage Swiss DRG ohne Anlage'!I:I)&gt;0,SUMIF('Grundlage Swiss DRG ohne Anlage'!D:D,B56,'Grundlage Swiss DRG ohne Anlage'!I:I),"")</f>
        <v>228991971.53110999</v>
      </c>
      <c r="F56" s="112">
        <f>IF(SUMIF('Grundlage Swiss DRG KVG'!D:D,B56,'Grundlage Swiss DRG KVG'!G:G)&gt;0,SUMIF('Grundlage Swiss DRG KVG'!D:D,B56,'Grundlage Swiss DRG KVG'!G:G),)</f>
        <v>245906011.53110999</v>
      </c>
      <c r="G56" s="112">
        <f>IF(SUMIF('Grundlage Swiss DRG KVG'!D:D,B56,'Grundlage Swiss DRG KVG'!H:H)&gt;0,SUMIF('Grundlage Swiss DRG KVG'!D:D,B56,'Grundlage Swiss DRG KVG'!H:H),)</f>
        <v>245656011.53110999</v>
      </c>
      <c r="H56" s="112">
        <f>IF(SUMIF('Grundlage Swiss DRG KVG'!D:D,B56,'Grundlage Swiss DRG KVG'!I:I)&gt;0,SUMIF('Grundlage Swiss DRG KVG'!D:D,B56,'Grundlage Swiss DRG KVG'!I:I),"")</f>
        <v>23025</v>
      </c>
      <c r="I56" s="112">
        <f>IF(SUMIF('Grundlage Swiss DRG KVG'!D:D,B56,'Grundlage Swiss DRG KVG'!J:J)&gt;0,SUMIF('Grundlage Swiss DRG KVG'!D:D,B56,'Grundlage Swiss DRG KVG'!J:J),"")</f>
        <v>23572</v>
      </c>
      <c r="J56" s="130">
        <f>IF(SUMIF('Grundlage Swiss DRG ohne Anlage'!D:D,B56,'Grundlage Swiss DRG ohne Anlage'!J:J)&gt;0,SUMIF('Grundlage Swiss DRG ohne Anlage'!D:D,B56,'Grundlage Swiss DRG ohne Anlage'!J:J),"")</f>
        <v>9945.3624986365994</v>
      </c>
      <c r="K56" s="130">
        <f>IF(SUMIF('Grundlage Swiss DRG KVG'!D:D,B56,'Grundlage Swiss DRG KVG'!K:K)&gt;0,SUMIF('Grundlage Swiss DRG KVG'!D:D,B56,'Grundlage Swiss DRG KVG'!K:K),"")</f>
        <v>10679.957069755001</v>
      </c>
      <c r="L56" s="130">
        <f>IF(SUMIF('Grundlage Swiss DRG KVG'!D:D,B56,'Grundlage Swiss DRG KVG'!L:L)&gt;0,SUMIF('Grundlage Swiss DRG KVG'!D:D,B56,'Grundlage Swiss DRG KVG'!L:L),"")</f>
        <v>10669.099306454</v>
      </c>
      <c r="M56" s="223">
        <f t="shared" si="0"/>
        <v>23025</v>
      </c>
      <c r="N56" s="61">
        <f t="shared" si="1"/>
        <v>23025</v>
      </c>
      <c r="O56" s="61">
        <f t="shared" si="2"/>
        <v>23025</v>
      </c>
      <c r="P56" s="215"/>
      <c r="Q56" s="215"/>
      <c r="R56" s="215"/>
    </row>
    <row r="57" spans="1:19" ht="15" customHeight="1" x14ac:dyDescent="0.2">
      <c r="A57" s="224" t="s">
        <v>226</v>
      </c>
      <c r="B57" s="225" t="s">
        <v>227</v>
      </c>
      <c r="C57" s="226" t="s">
        <v>228</v>
      </c>
      <c r="D57" s="225" t="s">
        <v>17</v>
      </c>
      <c r="E57" s="112">
        <f>IF(SUMIF('Grundlage Swiss DRG ohne Anlage'!D:D,B57,'Grundlage Swiss DRG ohne Anlage'!I:I)&gt;0,SUMIF('Grundlage Swiss DRG ohne Anlage'!D:D,B57,'Grundlage Swiss DRG ohne Anlage'!I:I),"")</f>
        <v>22201236.268490002</v>
      </c>
      <c r="F57" s="112">
        <f>IF(SUMIF('Grundlage Swiss DRG KVG'!D:D,B57,'Grundlage Swiss DRG KVG'!G:G)&gt;0,SUMIF('Grundlage Swiss DRG KVG'!D:D,B57,'Grundlage Swiss DRG KVG'!G:G),)</f>
        <v>14567278.440576</v>
      </c>
      <c r="G57" s="112">
        <f>IF(SUMIF('Grundlage Swiss DRG KVG'!D:D,B57,'Grundlage Swiss DRG KVG'!H:H)&gt;0,SUMIF('Grundlage Swiss DRG KVG'!D:D,B57,'Grundlage Swiss DRG KVG'!H:H),)</f>
        <v>14511066.849096</v>
      </c>
      <c r="H57" s="112">
        <f>IF(SUMIF('Grundlage Swiss DRG KVG'!D:D,B57,'Grundlage Swiss DRG KVG'!I:I)&gt;0,SUMIF('Grundlage Swiss DRG KVG'!D:D,B57,'Grundlage Swiss DRG KVG'!I:I),"")</f>
        <v>1577.7550000000001</v>
      </c>
      <c r="I57" s="112">
        <f>IF(SUMIF('Grundlage Swiss DRG KVG'!D:D,B57,'Grundlage Swiss DRG KVG'!J:J)&gt;0,SUMIF('Grundlage Swiss DRG KVG'!D:D,B57,'Grundlage Swiss DRG KVG'!J:J),"")</f>
        <v>1492</v>
      </c>
      <c r="J57" s="130">
        <f>IF(SUMIF('Grundlage Swiss DRG ohne Anlage'!D:D,B57,'Grundlage Swiss DRG ohne Anlage'!J:J)&gt;0,SUMIF('Grundlage Swiss DRG ohne Anlage'!D:D,B57,'Grundlage Swiss DRG ohne Anlage'!J:J),"")</f>
        <v>9489.5529979079001</v>
      </c>
      <c r="K57" s="130">
        <f>IF(SUMIF('Grundlage Swiss DRG KVG'!D:D,B57,'Grundlage Swiss DRG KVG'!K:K)&gt;0,SUMIF('Grundlage Swiss DRG KVG'!D:D,B57,'Grundlage Swiss DRG KVG'!K:K),"")</f>
        <v>9232.9154023130995</v>
      </c>
      <c r="L57" s="130">
        <f>IF(SUMIF('Grundlage Swiss DRG KVG'!D:D,B57,'Grundlage Swiss DRG KVG'!L:L)&gt;0,SUMIF('Grundlage Swiss DRG KVG'!D:D,B57,'Grundlage Swiss DRG KVG'!L:L),"")</f>
        <v>9197.2878229486996</v>
      </c>
      <c r="M57" s="223">
        <f t="shared" si="0"/>
        <v>1577.7550000000001</v>
      </c>
      <c r="N57" s="61">
        <f t="shared" si="1"/>
        <v>1577.7550000000001</v>
      </c>
      <c r="O57" s="61">
        <f t="shared" si="2"/>
        <v>1577.7550000000001</v>
      </c>
      <c r="P57" s="215"/>
      <c r="Q57" s="215"/>
      <c r="R57" s="215"/>
    </row>
    <row r="58" spans="1:19" ht="15" customHeight="1" x14ac:dyDescent="0.2">
      <c r="A58" s="224" t="s">
        <v>230</v>
      </c>
      <c r="B58" s="225" t="s">
        <v>231</v>
      </c>
      <c r="C58" s="226" t="s">
        <v>228</v>
      </c>
      <c r="D58" s="225" t="s">
        <v>17</v>
      </c>
      <c r="E58" s="112">
        <f>IF(SUMIF('Grundlage Swiss DRG ohne Anlage'!D:D,B58,'Grundlage Swiss DRG ohne Anlage'!I:I)&gt;0,SUMIF('Grundlage Swiss DRG ohne Anlage'!D:D,B58,'Grundlage Swiss DRG ohne Anlage'!I:I),"")</f>
        <v>42254441.12274</v>
      </c>
      <c r="F58" s="112">
        <f>IF(SUMIF('Grundlage Swiss DRG KVG'!D:D,B58,'Grundlage Swiss DRG KVG'!G:G)&gt;0,SUMIF('Grundlage Swiss DRG KVG'!D:D,B58,'Grundlage Swiss DRG KVG'!G:G),)</f>
        <v>23733573.829657</v>
      </c>
      <c r="G58" s="112">
        <f>IF(SUMIF('Grundlage Swiss DRG KVG'!D:D,B58,'Grundlage Swiss DRG KVG'!H:H)&gt;0,SUMIF('Grundlage Swiss DRG KVG'!D:D,B58,'Grundlage Swiss DRG KVG'!H:H),)</f>
        <v>23288998.519498002</v>
      </c>
      <c r="H58" s="112">
        <f>IF(SUMIF('Grundlage Swiss DRG KVG'!D:D,B58,'Grundlage Swiss DRG KVG'!I:I)&gt;0,SUMIF('Grundlage Swiss DRG KVG'!D:D,B58,'Grundlage Swiss DRG KVG'!I:I),"")</f>
        <v>2519</v>
      </c>
      <c r="I58" s="112">
        <f>IF(SUMIF('Grundlage Swiss DRG KVG'!D:D,B58,'Grundlage Swiss DRG KVG'!J:J)&gt;0,SUMIF('Grundlage Swiss DRG KVG'!D:D,B58,'Grundlage Swiss DRG KVG'!J:J),"")</f>
        <v>3467</v>
      </c>
      <c r="J58" s="130">
        <f>IF(SUMIF('Grundlage Swiss DRG ohne Anlage'!D:D,B58,'Grundlage Swiss DRG ohne Anlage'!J:J)&gt;0,SUMIF('Grundlage Swiss DRG ohne Anlage'!D:D,B58,'Grundlage Swiss DRG ohne Anlage'!J:J),"")</f>
        <v>10067.355111497</v>
      </c>
      <c r="K58" s="130">
        <f>IF(SUMIF('Grundlage Swiss DRG KVG'!D:D,B58,'Grundlage Swiss DRG KVG'!K:K)&gt;0,SUMIF('Grundlage Swiss DRG KVG'!D:D,B58,'Grundlage Swiss DRG KVG'!K:K),"")</f>
        <v>9421.8236719560009</v>
      </c>
      <c r="L58" s="130">
        <f>IF(SUMIF('Grundlage Swiss DRG KVG'!D:D,B58,'Grundlage Swiss DRG KVG'!L:L)&gt;0,SUMIF('Grundlage Swiss DRG KVG'!D:D,B58,'Grundlage Swiss DRG KVG'!L:L),"")</f>
        <v>9245.3348628417007</v>
      </c>
      <c r="M58" s="223">
        <f t="shared" si="0"/>
        <v>2519</v>
      </c>
      <c r="N58" s="61">
        <f t="shared" si="1"/>
        <v>2519</v>
      </c>
      <c r="O58" s="61">
        <f t="shared" si="2"/>
        <v>2519</v>
      </c>
      <c r="P58" s="215"/>
      <c r="Q58" s="215"/>
      <c r="R58" s="215"/>
    </row>
    <row r="59" spans="1:19" ht="15" customHeight="1" x14ac:dyDescent="0.2">
      <c r="A59" s="224" t="s">
        <v>256</v>
      </c>
      <c r="B59" s="225" t="s">
        <v>257</v>
      </c>
      <c r="C59" s="226" t="s">
        <v>228</v>
      </c>
      <c r="D59" s="225" t="s">
        <v>27</v>
      </c>
      <c r="E59" s="112">
        <f>IF(SUMIF('Grundlage Swiss DRG ohne Anlage'!D:D,B59,'Grundlage Swiss DRG ohne Anlage'!I:I)&gt;0,SUMIF('Grundlage Swiss DRG ohne Anlage'!D:D,B59,'Grundlage Swiss DRG ohne Anlage'!I:I),"")</f>
        <v>44914310.550237998</v>
      </c>
      <c r="F59" s="112">
        <f>IF(SUMIF('Grundlage Swiss DRG KVG'!D:D,B59,'Grundlage Swiss DRG KVG'!G:G)&gt;0,SUMIF('Grundlage Swiss DRG KVG'!D:D,B59,'Grundlage Swiss DRG KVG'!G:G),)</f>
        <v>59948926.609360002</v>
      </c>
      <c r="G59" s="112">
        <f>IF(SUMIF('Grundlage Swiss DRG KVG'!D:D,B59,'Grundlage Swiss DRG KVG'!H:H)&gt;0,SUMIF('Grundlage Swiss DRG KVG'!D:D,B59,'Grundlage Swiss DRG KVG'!H:H),)</f>
        <v>0</v>
      </c>
      <c r="H59" s="112">
        <f>IF(SUMIF('Grundlage Swiss DRG KVG'!D:D,B59,'Grundlage Swiss DRG KVG'!I:I)&gt;0,SUMIF('Grundlage Swiss DRG KVG'!D:D,B59,'Grundlage Swiss DRG KVG'!I:I),"")</f>
        <v>6380.9012000000002</v>
      </c>
      <c r="I59" s="112">
        <f>IF(SUMIF('Grundlage Swiss DRG KVG'!D:D,B59,'Grundlage Swiss DRG KVG'!J:J)&gt;0,SUMIF('Grundlage Swiss DRG KVG'!D:D,B59,'Grundlage Swiss DRG KVG'!J:J),"")</f>
        <v>6213</v>
      </c>
      <c r="J59" s="130">
        <f>IF(SUMIF('Grundlage Swiss DRG ohne Anlage'!D:D,B59,'Grundlage Swiss DRG ohne Anlage'!J:J)&gt;0,SUMIF('Grundlage Swiss DRG ohne Anlage'!D:D,B59,'Grundlage Swiss DRG ohne Anlage'!J:J),"")</f>
        <v>9295.9496958021009</v>
      </c>
      <c r="K59" s="130">
        <f>IF(SUMIF('Grundlage Swiss DRG KVG'!D:D,B59,'Grundlage Swiss DRG KVG'!K:K)&gt;0,SUMIF('Grundlage Swiss DRG KVG'!D:D,B59,'Grundlage Swiss DRG KVG'!K:K),"")</f>
        <v>9395.0563925609003</v>
      </c>
      <c r="L59" s="130" t="str">
        <f>IF(SUMIF('Grundlage Swiss DRG KVG'!D:D,B59,'Grundlage Swiss DRG KVG'!L:L)&gt;0,SUMIF('Grundlage Swiss DRG KVG'!D:D,B59,'Grundlage Swiss DRG KVG'!L:L),"")</f>
        <v/>
      </c>
      <c r="M59" s="223">
        <f t="shared" si="0"/>
        <v>6380.9012000000002</v>
      </c>
      <c r="N59" s="61">
        <f t="shared" si="1"/>
        <v>6380.9012000000002</v>
      </c>
      <c r="O59" s="61" t="str">
        <f t="shared" si="2"/>
        <v>-</v>
      </c>
      <c r="P59" s="215"/>
      <c r="Q59" s="215"/>
      <c r="R59" s="215"/>
    </row>
    <row r="60" spans="1:19" ht="15" customHeight="1" x14ac:dyDescent="0.2">
      <c r="A60" s="224" t="s">
        <v>259</v>
      </c>
      <c r="B60" s="225" t="s">
        <v>260</v>
      </c>
      <c r="C60" s="228" t="s">
        <v>127</v>
      </c>
      <c r="D60" s="225" t="s">
        <v>45</v>
      </c>
      <c r="E60" s="112">
        <f>IF(SUMIF('Grundlage Swiss DRG ohne Anlage'!D:D,B60,'Grundlage Swiss DRG ohne Anlage'!I:I)&gt;0,SUMIF('Grundlage Swiss DRG ohne Anlage'!D:D,B60,'Grundlage Swiss DRG ohne Anlage'!I:I),"")</f>
        <v>213486248.17778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233101999.55034</v>
      </c>
      <c r="H60" s="112">
        <f>IF(SUMIF('Grundlage Swiss DRG KVG'!D:D,B60,'Grundlage Swiss DRG KVG'!I:I)&gt;0,SUMIF('Grundlage Swiss DRG KVG'!D:D,B60,'Grundlage Swiss DRG KVG'!I:I),"")</f>
        <v>22306</v>
      </c>
      <c r="I60" s="112">
        <f>IF(SUMIF('Grundlage Swiss DRG KVG'!D:D,B60,'Grundlage Swiss DRG KVG'!J:J)&gt;0,SUMIF('Grundlage Swiss DRG KVG'!D:D,B60,'Grundlage Swiss DRG KVG'!J:J),"")</f>
        <v>24698</v>
      </c>
      <c r="J60" s="130">
        <f>IF(SUMIF('Grundlage Swiss DRG ohne Anlage'!D:D,B60,'Grundlage Swiss DRG ohne Anlage'!J:J)&gt;0,SUMIF('Grundlage Swiss DRG ohne Anlage'!D:D,B60,'Grundlage Swiss DRG ohne Anlage'!J:J),"")</f>
        <v>9570.7992548097009</v>
      </c>
      <c r="K60" s="130" t="str">
        <f>IF(SUMIF('Grundlage Swiss DRG KVG'!D:D,B60,'Grundlage Swiss DRG KVG'!K:K)&gt;0,SUMIF('Grundlage Swiss DRG KVG'!D:D,B60,'Grundlage Swiss DRG KVG'!K:K),"")</f>
        <v/>
      </c>
      <c r="L60" s="130">
        <f>IF(SUMIF('Grundlage Swiss DRG KVG'!D:D,B60,'Grundlage Swiss DRG KVG'!L:L)&gt;0,SUMIF('Grundlage Swiss DRG KVG'!D:D,B60,'Grundlage Swiss DRG KVG'!L:L),"")</f>
        <v>10450.192753085999</v>
      </c>
      <c r="M60" s="223">
        <f t="shared" si="0"/>
        <v>22306</v>
      </c>
      <c r="N60" s="61" t="str">
        <f t="shared" si="1"/>
        <v>-</v>
      </c>
      <c r="O60" s="61">
        <f t="shared" si="2"/>
        <v>22306</v>
      </c>
      <c r="P60" s="215"/>
      <c r="Q60" s="215"/>
      <c r="R60" s="215"/>
    </row>
    <row r="61" spans="1:19" ht="15" customHeight="1" x14ac:dyDescent="0.2">
      <c r="A61" s="224" t="s">
        <v>50</v>
      </c>
      <c r="B61" s="225" t="s">
        <v>51</v>
      </c>
      <c r="C61" s="226" t="s">
        <v>26</v>
      </c>
      <c r="D61" s="225" t="s">
        <v>35</v>
      </c>
      <c r="E61" s="112">
        <f>IF(SUMIF('Grundlage Swiss DRG ohne Anlage'!D:D,B61,'Grundlage Swiss DRG ohne Anlage'!I:I)&gt;0,SUMIF('Grundlage Swiss DRG ohne Anlage'!D:D,B61,'Grundlage Swiss DRG ohne Anlage'!I:I),"")</f>
        <v>59000878.249113999</v>
      </c>
      <c r="F61" s="112">
        <f>IF(SUMIF('Grundlage Swiss DRG KVG'!D:D,B61,'Grundlage Swiss DRG KVG'!G:G)&gt;0,SUMIF('Grundlage Swiss DRG KVG'!D:D,B61,'Grundlage Swiss DRG KVG'!G:G),)</f>
        <v>320382362.80914998</v>
      </c>
      <c r="G61" s="112">
        <f>IF(SUMIF('Grundlage Swiss DRG KVG'!D:D,B61,'Grundlage Swiss DRG KVG'!H:H)&gt;0,SUMIF('Grundlage Swiss DRG KVG'!D:D,B61,'Grundlage Swiss DRG KVG'!H:H),)</f>
        <v>301385981.55014002</v>
      </c>
      <c r="H61" s="112">
        <f>IF(SUMIF('Grundlage Swiss DRG KVG'!D:D,B61,'Grundlage Swiss DRG KVG'!I:I)&gt;0,SUMIF('Grundlage Swiss DRG KVG'!D:D,B61,'Grundlage Swiss DRG KVG'!I:I),"")</f>
        <v>27953</v>
      </c>
      <c r="I61" s="112">
        <f>IF(SUMIF('Grundlage Swiss DRG KVG'!D:D,B61,'Grundlage Swiss DRG KVG'!J:J)&gt;0,SUMIF('Grundlage Swiss DRG KVG'!D:D,B61,'Grundlage Swiss DRG KVG'!J:J),"")</f>
        <v>24624</v>
      </c>
      <c r="J61" s="130">
        <f>IF(SUMIF('Grundlage Swiss DRG ohne Anlage'!D:D,B61,'Grundlage Swiss DRG ohne Anlage'!J:J)&gt;0,SUMIF('Grundlage Swiss DRG ohne Anlage'!D:D,B61,'Grundlage Swiss DRG ohne Anlage'!J:J),"")</f>
        <v>10298.221270417</v>
      </c>
      <c r="K61" s="130">
        <f>IF(SUMIF('Grundlage Swiss DRG KVG'!D:D,B61,'Grundlage Swiss DRG KVG'!K:K)&gt;0,SUMIF('Grundlage Swiss DRG KVG'!D:D,B61,'Grundlage Swiss DRG KVG'!K:K),"")</f>
        <v>11461.466132764001</v>
      </c>
      <c r="L61" s="130">
        <f>IF(SUMIF('Grundlage Swiss DRG KVG'!D:D,B61,'Grundlage Swiss DRG KVG'!L:L)&gt;0,SUMIF('Grundlage Swiss DRG KVG'!D:D,B61,'Grundlage Swiss DRG KVG'!L:L),"")</f>
        <v>10781.883216476001</v>
      </c>
      <c r="M61" s="223">
        <f t="shared" si="0"/>
        <v>27953</v>
      </c>
      <c r="N61" s="61">
        <f t="shared" si="1"/>
        <v>27953</v>
      </c>
      <c r="O61" s="61">
        <f t="shared" si="2"/>
        <v>27953</v>
      </c>
      <c r="P61" s="215"/>
      <c r="Q61" s="215"/>
      <c r="R61" s="215"/>
    </row>
    <row r="62" spans="1:19" ht="15" customHeight="1" x14ac:dyDescent="0.2">
      <c r="A62" s="224" t="s">
        <v>24</v>
      </c>
      <c r="B62" s="225" t="s">
        <v>25</v>
      </c>
      <c r="C62" s="226" t="s">
        <v>26</v>
      </c>
      <c r="D62" s="225" t="s">
        <v>27</v>
      </c>
      <c r="E62" s="112">
        <f>IF(SUMIF('Grundlage Swiss DRG ohne Anlage'!D:D,B62,'Grundlage Swiss DRG ohne Anlage'!I:I)&gt;0,SUMIF('Grundlage Swiss DRG ohne Anlage'!D:D,B62,'Grundlage Swiss DRG ohne Anlage'!I:I),"")</f>
        <v>57789844.349359997</v>
      </c>
      <c r="F62" s="112">
        <f>IF(SUMIF('Grundlage Swiss DRG KVG'!D:D,B62,'Grundlage Swiss DRG KVG'!G:G)&gt;0,SUMIF('Grundlage Swiss DRG KVG'!D:D,B62,'Grundlage Swiss DRG KVG'!G:G),)</f>
        <v>0</v>
      </c>
      <c r="G62" s="112">
        <f>IF(SUMIF('Grundlage Swiss DRG KVG'!D:D,B62,'Grundlage Swiss DRG KVG'!H:H)&gt;0,SUMIF('Grundlage Swiss DRG KVG'!D:D,B62,'Grundlage Swiss DRG KVG'!H:H),)</f>
        <v>32724115.728114001</v>
      </c>
      <c r="H62" s="112">
        <f>IF(SUMIF('Grundlage Swiss DRG KVG'!D:D,B62,'Grundlage Swiss DRG KVG'!I:I)&gt;0,SUMIF('Grundlage Swiss DRG KVG'!D:D,B62,'Grundlage Swiss DRG KVG'!I:I),"")</f>
        <v>2962.6190000000001</v>
      </c>
      <c r="I62" s="112">
        <f>IF(SUMIF('Grundlage Swiss DRG KVG'!D:D,B62,'Grundlage Swiss DRG KVG'!J:J)&gt;0,SUMIF('Grundlage Swiss DRG KVG'!D:D,B62,'Grundlage Swiss DRG KVG'!J:J),"")</f>
        <v>3441</v>
      </c>
      <c r="J62" s="130">
        <f>IF(SUMIF('Grundlage Swiss DRG ohne Anlage'!D:D,B62,'Grundlage Swiss DRG ohne Anlage'!J:J)&gt;0,SUMIF('Grundlage Swiss DRG ohne Anlage'!D:D,B62,'Grundlage Swiss DRG ohne Anlage'!J:J),"")</f>
        <v>9056.6900407985995</v>
      </c>
      <c r="K62" s="130" t="str">
        <f>IF(SUMIF('Grundlage Swiss DRG KVG'!D:D,B62,'Grundlage Swiss DRG KVG'!K:K)&gt;0,SUMIF('Grundlage Swiss DRG KVG'!D:D,B62,'Grundlage Swiss DRG KVG'!K:K),"")</f>
        <v/>
      </c>
      <c r="L62" s="130">
        <f>IF(SUMIF('Grundlage Swiss DRG KVG'!D:D,B62,'Grundlage Swiss DRG KVG'!L:L)&gt;0,SUMIF('Grundlage Swiss DRG KVG'!D:D,B62,'Grundlage Swiss DRG KVG'!L:L),"")</f>
        <v>11045.671322607999</v>
      </c>
      <c r="M62" s="223">
        <f t="shared" si="0"/>
        <v>2962.6190000000001</v>
      </c>
      <c r="N62" s="61" t="str">
        <f t="shared" si="1"/>
        <v>-</v>
      </c>
      <c r="O62" s="61">
        <f t="shared" si="2"/>
        <v>2962.6190000000001</v>
      </c>
      <c r="P62" s="215"/>
      <c r="Q62" s="215"/>
      <c r="R62" s="215"/>
    </row>
    <row r="63" spans="1:19" ht="15" customHeight="1" x14ac:dyDescent="0.2">
      <c r="A63" s="224" t="s">
        <v>29</v>
      </c>
      <c r="B63" s="225" t="s">
        <v>30</v>
      </c>
      <c r="C63" s="226" t="s">
        <v>26</v>
      </c>
      <c r="D63" s="225" t="s">
        <v>17</v>
      </c>
      <c r="E63" s="112">
        <f>IF(SUMIF('Grundlage Swiss DRG ohne Anlage'!D:D,B63,'Grundlage Swiss DRG ohne Anlage'!I:I)&gt;0,SUMIF('Grundlage Swiss DRG ohne Anlage'!D:D,B63,'Grundlage Swiss DRG ohne Anlage'!I:I),"")</f>
        <v>25606351.012977</v>
      </c>
      <c r="F63" s="112">
        <f>IF(SUMIF('Grundlage Swiss DRG KVG'!D:D,B63,'Grundlage Swiss DRG KVG'!G:G)&gt;0,SUMIF('Grundlage Swiss DRG KVG'!D:D,B63,'Grundlage Swiss DRG KVG'!G:G),)</f>
        <v>24197906.376789998</v>
      </c>
      <c r="G63" s="112">
        <f>IF(SUMIF('Grundlage Swiss DRG KVG'!D:D,B63,'Grundlage Swiss DRG KVG'!H:H)&gt;0,SUMIF('Grundlage Swiss DRG KVG'!D:D,B63,'Grundlage Swiss DRG KVG'!H:H),)</f>
        <v>23933962.79679</v>
      </c>
      <c r="H63" s="112">
        <f>IF(SUMIF('Grundlage Swiss DRG KVG'!D:D,B63,'Grundlage Swiss DRG KVG'!I:I)&gt;0,SUMIF('Grundlage Swiss DRG KVG'!D:D,B63,'Grundlage Swiss DRG KVG'!I:I),"")</f>
        <v>2213.3098</v>
      </c>
      <c r="I63" s="112">
        <f>IF(SUMIF('Grundlage Swiss DRG KVG'!D:D,B63,'Grundlage Swiss DRG KVG'!J:J)&gt;0,SUMIF('Grundlage Swiss DRG KVG'!D:D,B63,'Grundlage Swiss DRG KVG'!J:J),"")</f>
        <v>2798</v>
      </c>
      <c r="J63" s="130">
        <f>IF(SUMIF('Grundlage Swiss DRG ohne Anlage'!D:D,B63,'Grundlage Swiss DRG ohne Anlage'!J:J)&gt;0,SUMIF('Grundlage Swiss DRG ohne Anlage'!D:D,B63,'Grundlage Swiss DRG ohne Anlage'!J:J),"")</f>
        <v>8584.3605905596996</v>
      </c>
      <c r="K63" s="130">
        <f>IF(SUMIF('Grundlage Swiss DRG KVG'!D:D,B63,'Grundlage Swiss DRG KVG'!K:K)&gt;0,SUMIF('Grundlage Swiss DRG KVG'!D:D,B63,'Grundlage Swiss DRG KVG'!K:K),"")</f>
        <v>10932.905270103</v>
      </c>
      <c r="L63" s="130">
        <f>IF(SUMIF('Grundlage Swiss DRG KVG'!D:D,B63,'Grundlage Swiss DRG KVG'!L:L)&gt;0,SUMIF('Grundlage Swiss DRG KVG'!D:D,B63,'Grundlage Swiss DRG KVG'!L:L),"")</f>
        <v>10813.652384673</v>
      </c>
      <c r="M63" s="223">
        <f t="shared" si="0"/>
        <v>2213.3098</v>
      </c>
      <c r="N63" s="61">
        <f t="shared" si="1"/>
        <v>2213.3098</v>
      </c>
      <c r="O63" s="61">
        <f t="shared" si="2"/>
        <v>2213.3098</v>
      </c>
      <c r="P63" s="215"/>
      <c r="Q63" s="215"/>
      <c r="R63" s="215"/>
    </row>
    <row r="64" spans="1:19" ht="15" customHeight="1" x14ac:dyDescent="0.25">
      <c r="A64" s="224" t="s">
        <v>47</v>
      </c>
      <c r="B64" s="225" t="s">
        <v>48</v>
      </c>
      <c r="C64" s="226" t="s">
        <v>26</v>
      </c>
      <c r="D64" s="225" t="s">
        <v>45</v>
      </c>
      <c r="E64" s="112">
        <f>IF(SUMIF('Grundlage Swiss DRG ohne Anlage'!D:D,B64,'Grundlage Swiss DRG ohne Anlage'!I:I)&gt;0,SUMIF('Grundlage Swiss DRG ohne Anlage'!D:D,B64,'Grundlage Swiss DRG ohne Anlage'!I:I),"")</f>
        <v>319067313.34599</v>
      </c>
      <c r="F64" s="112">
        <f>IF(SUMIF('Grundlage Swiss DRG KVG'!D:D,B64,'Grundlage Swiss DRG KVG'!H:H)&gt;0,SUMIF('Grundlage Swiss DRG KVG'!D:D,B64,'Grundlage Swiss DRG KVG'!H:H),)</f>
        <v>337387113.34599</v>
      </c>
      <c r="G64" s="112">
        <f>IF(SUMIF('Grundlage Swiss DRG KVG'!D:D,B64,'Grundlage Swiss DRG KVG'!G:G)&gt;0,SUMIF('Grundlage Swiss DRG KVG'!D:D,B64,'Grundlage Swiss DRG KVG'!G:G),)</f>
        <v>355258813.34599</v>
      </c>
      <c r="H64" s="112">
        <f>IF(SUMIF('Grundlage Swiss DRG KVG'!D:D,B64,'Grundlage Swiss DRG KVG'!I:I)&gt;0,SUMIF('Grundlage Swiss DRG KVG'!D:D,B64,'Grundlage Swiss DRG KVG'!I:I),"")</f>
        <v>34339.630799999999</v>
      </c>
      <c r="I64" s="112">
        <f>IF(SUMIF('Grundlage Swiss DRG KVG'!D:D,B64,'Grundlage Swiss DRG KVG'!J:J)&gt;0,SUMIF('Grundlage Swiss DRG KVG'!D:D,B64,'Grundlage Swiss DRG KVG'!J:J),"")</f>
        <v>35155</v>
      </c>
      <c r="J64" s="130">
        <f>IF(SUMIF('Grundlage Swiss DRG ohne Anlage'!D:D,B64,'Grundlage Swiss DRG ohne Anlage'!J:J)&gt;0,SUMIF('Grundlage Swiss DRG ohne Anlage'!D:D,B64,'Grundlage Swiss DRG ohne Anlage'!J:J),"")</f>
        <v>9291.5184558710007</v>
      </c>
      <c r="K64" s="130">
        <f>IF(SUMIF('Grundlage Swiss DRG KVG'!D:D,B64,'Grundlage Swiss DRG KVG'!L:L)&gt;0,SUMIF('Grundlage Swiss DRG KVG'!D:D,B64,'Grundlage Swiss DRG KVG'!L:L),"")</f>
        <v>9825.0070104420993</v>
      </c>
      <c r="L64" s="130">
        <f>IF(SUMIF('Grundlage Swiss DRG KVG'!D:D,B64,'Grundlage Swiss DRG KVG'!K:K)&gt;0,SUMIF('Grundlage Swiss DRG KVG'!D:D,B64,'Grundlage Swiss DRG KVG'!K:K),"")</f>
        <v>10345.446502179</v>
      </c>
      <c r="M64" s="223">
        <f t="shared" si="0"/>
        <v>34339.630799999999</v>
      </c>
      <c r="N64" s="61">
        <f t="shared" si="1"/>
        <v>34339.630799999999</v>
      </c>
      <c r="O64" s="61">
        <f t="shared" si="2"/>
        <v>34339.630799999999</v>
      </c>
      <c r="P64" s="215"/>
      <c r="Q64" s="215"/>
      <c r="R64" s="215"/>
      <c r="S64" s="227" t="s">
        <v>650</v>
      </c>
    </row>
    <row r="65" spans="1:18" ht="15" customHeight="1" x14ac:dyDescent="0.2">
      <c r="A65" s="224" t="s">
        <v>154</v>
      </c>
      <c r="B65" s="225" t="s">
        <v>155</v>
      </c>
      <c r="C65" s="226" t="s">
        <v>156</v>
      </c>
      <c r="D65" s="225" t="s">
        <v>17</v>
      </c>
      <c r="E65" s="112">
        <f>IF(SUMIF('Grundlage Swiss DRG ohne Anlage'!D:D,B65,'Grundlage Swiss DRG ohne Anlage'!I:I)&gt;0,SUMIF('Grundlage Swiss DRG ohne Anlage'!D:D,B65,'Grundlage Swiss DRG ohne Anlage'!I:I),"")</f>
        <v>29738724.878114</v>
      </c>
      <c r="F65" s="112">
        <f>IF(SUMIF('Grundlage Swiss DRG KVG'!D:D,B65,'Grundlage Swiss DRG KVG'!G:G)&gt;0,SUMIF('Grundlage Swiss DRG KVG'!D:D,B65,'Grundlage Swiss DRG KVG'!G:G),)</f>
        <v>247450560.97613999</v>
      </c>
      <c r="G65" s="112">
        <f>IF(SUMIF('Grundlage Swiss DRG KVG'!D:D,B65,'Grundlage Swiss DRG KVG'!H:H)&gt;0,SUMIF('Grundlage Swiss DRG KVG'!D:D,B65,'Grundlage Swiss DRG KVG'!H:H),)</f>
        <v>243242145.97613999</v>
      </c>
      <c r="H65" s="112">
        <f>IF(SUMIF('Grundlage Swiss DRG KVG'!D:D,B65,'Grundlage Swiss DRG KVG'!I:I)&gt;0,SUMIF('Grundlage Swiss DRG KVG'!D:D,B65,'Grundlage Swiss DRG KVG'!I:I),"")</f>
        <v>23322</v>
      </c>
      <c r="I65" s="112">
        <f>IF(SUMIF('Grundlage Swiss DRG KVG'!D:D,B65,'Grundlage Swiss DRG KVG'!J:J)&gt;0,SUMIF('Grundlage Swiss DRG KVG'!D:D,B65,'Grundlage Swiss DRG KVG'!J:J),"")</f>
        <v>16490</v>
      </c>
      <c r="J65" s="130">
        <f>IF(SUMIF('Grundlage Swiss DRG ohne Anlage'!D:D,B65,'Grundlage Swiss DRG ohne Anlage'!J:J)&gt;0,SUMIF('Grundlage Swiss DRG ohne Anlage'!D:D,B65,'Grundlage Swiss DRG ohne Anlage'!J:J),"")</f>
        <v>10037.984930938999</v>
      </c>
      <c r="K65" s="130">
        <f>IF(SUMIF('Grundlage Swiss DRG KVG'!D:D,B65,'Grundlage Swiss DRG KVG'!K:K)&gt;0,SUMIF('Grundlage Swiss DRG KVG'!D:D,B65,'Grundlage Swiss DRG KVG'!K:K),"")</f>
        <v>10610.177556647999</v>
      </c>
      <c r="L65" s="130">
        <f>IF(SUMIF('Grundlage Swiss DRG KVG'!D:D,B65,'Grundlage Swiss DRG KVG'!L:L)&gt;0,SUMIF('Grundlage Swiss DRG KVG'!D:D,B65,'Grundlage Swiss DRG KVG'!L:L),"")</f>
        <v>10429.729267479001</v>
      </c>
      <c r="M65" s="223">
        <f t="shared" si="0"/>
        <v>23322</v>
      </c>
      <c r="N65" s="61">
        <f t="shared" si="1"/>
        <v>23322</v>
      </c>
      <c r="O65" s="61">
        <f t="shared" si="2"/>
        <v>23322</v>
      </c>
      <c r="P65" s="215"/>
      <c r="Q65" s="215"/>
      <c r="R65" s="215"/>
    </row>
    <row r="66" spans="1:18" ht="15" customHeight="1" x14ac:dyDescent="0.2">
      <c r="A66" s="224" t="s">
        <v>19</v>
      </c>
      <c r="B66" s="225" t="s">
        <v>20</v>
      </c>
      <c r="C66" s="226" t="s">
        <v>21</v>
      </c>
      <c r="D66" s="225" t="s">
        <v>22</v>
      </c>
      <c r="E66" s="112">
        <f>IF(SUMIF('Grundlage Swiss DRG ohne Anlage'!D:D,B66,'Grundlage Swiss DRG ohne Anlage'!I:I)&gt;0,SUMIF('Grundlage Swiss DRG ohne Anlage'!D:D,B66,'Grundlage Swiss DRG ohne Anlage'!I:I),"")</f>
        <v>530806280.70955998</v>
      </c>
      <c r="F66" s="112">
        <f>IF(SUMIF('Grundlage Swiss DRG KVG'!D:D,B66,'Grundlage Swiss DRG KVG'!G:G)&gt;0,SUMIF('Grundlage Swiss DRG KVG'!D:D,B66,'Grundlage Swiss DRG KVG'!G:G),)</f>
        <v>20848012.158112001</v>
      </c>
      <c r="G66" s="112">
        <f>IF(SUMIF('Grundlage Swiss DRG KVG'!D:D,B66,'Grundlage Swiss DRG KVG'!H:H)&gt;0,SUMIF('Grundlage Swiss DRG KVG'!D:D,B66,'Grundlage Swiss DRG KVG'!H:H),)</f>
        <v>18322191.568112001</v>
      </c>
      <c r="H66" s="112">
        <f>IF(SUMIF('Grundlage Swiss DRG KVG'!D:D,B66,'Grundlage Swiss DRG KVG'!I:I)&gt;0,SUMIF('Grundlage Swiss DRG KVG'!D:D,B66,'Grundlage Swiss DRG KVG'!I:I),"")</f>
        <v>1655</v>
      </c>
      <c r="I66" s="112">
        <f>IF(SUMIF('Grundlage Swiss DRG KVG'!D:D,B66,'Grundlage Swiss DRG KVG'!J:J)&gt;0,SUMIF('Grundlage Swiss DRG KVG'!D:D,B66,'Grundlage Swiss DRG KVG'!J:J),"")</f>
        <v>2255</v>
      </c>
      <c r="J66" s="130">
        <f>IF(SUMIF('Grundlage Swiss DRG ohne Anlage'!D:D,B66,'Grundlage Swiss DRG ohne Anlage'!J:J)&gt;0,SUMIF('Grundlage Swiss DRG ohne Anlage'!D:D,B66,'Grundlage Swiss DRG ohne Anlage'!J:J),"")</f>
        <v>10962.701557500999</v>
      </c>
      <c r="K66" s="130">
        <f>IF(SUMIF('Grundlage Swiss DRG KVG'!D:D,B66,'Grundlage Swiss DRG KVG'!K:K)&gt;0,SUMIF('Grundlage Swiss DRG KVG'!D:D,B66,'Grundlage Swiss DRG KVG'!K:K),"")</f>
        <v>12596.986198254999</v>
      </c>
      <c r="L66" s="130">
        <f>IF(SUMIF('Grundlage Swiss DRG KVG'!D:D,B66,'Grundlage Swiss DRG KVG'!L:L)&gt;0,SUMIF('Grundlage Swiss DRG KVG'!D:D,B66,'Grundlage Swiss DRG KVG'!L:L),"")</f>
        <v>11070.810615173001</v>
      </c>
      <c r="M66" s="223">
        <f t="shared" si="0"/>
        <v>1655</v>
      </c>
      <c r="N66" s="61">
        <f t="shared" si="1"/>
        <v>1655</v>
      </c>
      <c r="O66" s="61">
        <f t="shared" si="2"/>
        <v>1655</v>
      </c>
      <c r="P66" s="215"/>
      <c r="Q66" s="215"/>
      <c r="R66" s="215"/>
    </row>
    <row r="67" spans="1:18" ht="15" customHeight="1" x14ac:dyDescent="0.2">
      <c r="A67" s="224" t="s">
        <v>40</v>
      </c>
      <c r="B67" s="225" t="s">
        <v>41</v>
      </c>
      <c r="C67" s="226" t="s">
        <v>21</v>
      </c>
      <c r="D67" s="225" t="s">
        <v>27</v>
      </c>
      <c r="E67" s="112">
        <f>IF(SUMIF('Grundlage Swiss DRG ohne Anlage'!D:D,B67,'Grundlage Swiss DRG ohne Anlage'!I:I)&gt;0,SUMIF('Grundlage Swiss DRG ohne Anlage'!D:D,B67,'Grundlage Swiss DRG ohne Anlage'!I:I),"")</f>
        <v>64716644.977256998</v>
      </c>
      <c r="F67" s="112">
        <f>IF(SUMIF('Grundlage Swiss DRG KVG'!D:D,B67,'Grundlage Swiss DRG KVG'!G:G)&gt;0,SUMIF('Grundlage Swiss DRG KVG'!D:D,B67,'Grundlage Swiss DRG KVG'!G:G),)</f>
        <v>12655914.803515</v>
      </c>
      <c r="G67" s="112">
        <f>IF(SUMIF('Grundlage Swiss DRG KVG'!D:D,B67,'Grundlage Swiss DRG KVG'!H:H)&gt;0,SUMIF('Grundlage Swiss DRG KVG'!D:D,B67,'Grundlage Swiss DRG KVG'!H:H),)</f>
        <v>11741402.803515</v>
      </c>
      <c r="H67" s="112">
        <f>IF(SUMIF('Grundlage Swiss DRG KVG'!D:D,B67,'Grundlage Swiss DRG KVG'!I:I)&gt;0,SUMIF('Grundlage Swiss DRG KVG'!D:D,B67,'Grundlage Swiss DRG KVG'!I:I),"")</f>
        <v>1139.24</v>
      </c>
      <c r="I67" s="112">
        <f>IF(SUMIF('Grundlage Swiss DRG KVG'!D:D,B67,'Grundlage Swiss DRG KVG'!J:J)&gt;0,SUMIF('Grundlage Swiss DRG KVG'!D:D,B67,'Grundlage Swiss DRG KVG'!J:J),"")</f>
        <v>1542</v>
      </c>
      <c r="J67" s="130">
        <f>IF(SUMIF('Grundlage Swiss DRG ohne Anlage'!D:D,B67,'Grundlage Swiss DRG ohne Anlage'!J:J)&gt;0,SUMIF('Grundlage Swiss DRG ohne Anlage'!D:D,B67,'Grundlage Swiss DRG ohne Anlage'!J:J),"")</f>
        <v>9384.6642948458993</v>
      </c>
      <c r="K67" s="130">
        <f>IF(SUMIF('Grundlage Swiss DRG KVG'!D:D,B67,'Grundlage Swiss DRG KVG'!K:K)&gt;0,SUMIF('Grundlage Swiss DRG KVG'!D:D,B67,'Grundlage Swiss DRG KVG'!K:K),"")</f>
        <v>11109.085709346</v>
      </c>
      <c r="L67" s="130">
        <f>IF(SUMIF('Grundlage Swiss DRG KVG'!D:D,B67,'Grundlage Swiss DRG KVG'!L:L)&gt;0,SUMIF('Grundlage Swiss DRG KVG'!D:D,B67,'Grundlage Swiss DRG KVG'!L:L),"")</f>
        <v>10306.347041462001</v>
      </c>
      <c r="M67" s="223">
        <f t="shared" si="0"/>
        <v>1139.24</v>
      </c>
      <c r="N67" s="61">
        <f t="shared" si="1"/>
        <v>1139.24</v>
      </c>
      <c r="O67" s="61">
        <f t="shared" si="2"/>
        <v>1139.24</v>
      </c>
      <c r="P67" s="215"/>
      <c r="Q67" s="215"/>
      <c r="R67" s="215"/>
    </row>
    <row r="68" spans="1:18" ht="15" customHeight="1" x14ac:dyDescent="0.2">
      <c r="A68" s="224" t="s">
        <v>770</v>
      </c>
      <c r="B68" s="225" t="s">
        <v>44</v>
      </c>
      <c r="C68" s="226" t="s">
        <v>21</v>
      </c>
      <c r="D68" s="225" t="s">
        <v>45</v>
      </c>
      <c r="E68" s="112">
        <f>IF(SUMIF('Grundlage Swiss DRG ohne Anlage'!D:D,B68,'Grundlage Swiss DRG ohne Anlage'!I:I)&gt;0,SUMIF('Grundlage Swiss DRG ohne Anlage'!D:D,B68,'Grundlage Swiss DRG ohne Anlage'!I:I),"")</f>
        <v>86905450.045812994</v>
      </c>
      <c r="F68" s="112">
        <f>IF(SUMIF('Grundlage Swiss DRG KVG'!D:D,B68,'Grundlage Swiss DRG KVG'!G:G)&gt;0,SUMIF('Grundlage Swiss DRG KVG'!D:D,B68,'Grundlage Swiss DRG KVG'!G:G),)</f>
        <v>94682701.465812996</v>
      </c>
      <c r="G68" s="112">
        <f>IF(SUMIF('Grundlage Swiss DRG KVG'!D:D,B68,'Grundlage Swiss DRG KVG'!H:H)&gt;0,SUMIF('Grundlage Swiss DRG KVG'!D:D,B68,'Grundlage Swiss DRG KVG'!H:H),)</f>
        <v>86905450.045812994</v>
      </c>
      <c r="H68" s="112">
        <f>IF(SUMIF('Grundlage Swiss DRG KVG'!D:D,B68,'Grundlage Swiss DRG KVG'!I:I)&gt;0,SUMIF('Grundlage Swiss DRG KVG'!D:D,B68,'Grundlage Swiss DRG KVG'!I:I),"")</f>
        <v>8825.9207000000006</v>
      </c>
      <c r="I68" s="112">
        <f>IF(SUMIF('Grundlage Swiss DRG KVG'!D:D,B68,'Grundlage Swiss DRG KVG'!J:J)&gt;0,SUMIF('Grundlage Swiss DRG KVG'!D:D,B68,'Grundlage Swiss DRG KVG'!J:J),"")</f>
        <v>10762</v>
      </c>
      <c r="J68" s="130">
        <f>IF(SUMIF('Grundlage Swiss DRG ohne Anlage'!D:D,B68,'Grundlage Swiss DRG ohne Anlage'!J:J)&gt;0,SUMIF('Grundlage Swiss DRG ohne Anlage'!D:D,B68,'Grundlage Swiss DRG ohne Anlage'!J:J),"")</f>
        <v>9846.6157809249999</v>
      </c>
      <c r="K68" s="130">
        <f>IF(SUMIF('Grundlage Swiss DRG KVG'!D:D,B68,'Grundlage Swiss DRG KVG'!K:K)&gt;0,SUMIF('Grundlage Swiss DRG KVG'!D:D,B68,'Grundlage Swiss DRG KVG'!K:K),"")</f>
        <v>10727.798796765999</v>
      </c>
      <c r="L68" s="130">
        <f>IF(SUMIF('Grundlage Swiss DRG KVG'!D:D,B68,'Grundlage Swiss DRG KVG'!L:L)&gt;0,SUMIF('Grundlage Swiss DRG KVG'!D:D,B68,'Grundlage Swiss DRG KVG'!L:L),"")</f>
        <v>9846.6157809249999</v>
      </c>
      <c r="M68" s="223">
        <f t="shared" si="0"/>
        <v>8825.9207000000006</v>
      </c>
      <c r="N68" s="61">
        <f t="shared" si="1"/>
        <v>8825.9207000000006</v>
      </c>
      <c r="O68" s="61">
        <f t="shared" si="2"/>
        <v>8825.9207000000006</v>
      </c>
      <c r="P68" s="215"/>
      <c r="Q68" s="215"/>
      <c r="R68" s="215"/>
    </row>
    <row r="69" spans="1:18" ht="15" customHeight="1" x14ac:dyDescent="0.2">
      <c r="A69" s="224" t="s">
        <v>769</v>
      </c>
      <c r="B69" s="225" t="s">
        <v>58</v>
      </c>
      <c r="C69" s="226" t="s">
        <v>21</v>
      </c>
      <c r="D69" s="225" t="s">
        <v>27</v>
      </c>
      <c r="E69" s="112">
        <f>IF(SUMIF('Grundlage Swiss DRG ohne Anlage'!D:D,B69,'Grundlage Swiss DRG ohne Anlage'!I:I)&gt;0,SUMIF('Grundlage Swiss DRG ohne Anlage'!D:D,B69,'Grundlage Swiss DRG ohne Anlage'!I:I),"")</f>
        <v>53473384.717370003</v>
      </c>
      <c r="F69" s="112">
        <f>IF(SUMIF('Grundlage Swiss DRG KVG'!D:D,B69,'Grundlage Swiss DRG KVG'!G:G)&gt;0,SUMIF('Grundlage Swiss DRG KVG'!D:D,B69,'Grundlage Swiss DRG KVG'!G:G),)</f>
        <v>59286578.717370003</v>
      </c>
      <c r="G69" s="112">
        <f>IF(SUMIF('Grundlage Swiss DRG KVG'!D:D,B69,'Grundlage Swiss DRG KVG'!H:H)&gt;0,SUMIF('Grundlage Swiss DRG KVG'!D:D,B69,'Grundlage Swiss DRG KVG'!H:H),)</f>
        <v>59135843.717370003</v>
      </c>
      <c r="H69" s="112">
        <f>IF(SUMIF('Grundlage Swiss DRG KVG'!D:D,B69,'Grundlage Swiss DRG KVG'!I:I)&gt;0,SUMIF('Grundlage Swiss DRG KVG'!D:D,B69,'Grundlage Swiss DRG KVG'!I:I),"")</f>
        <v>5528.4970000000003</v>
      </c>
      <c r="I69" s="112">
        <f>IF(SUMIF('Grundlage Swiss DRG KVG'!D:D,B69,'Grundlage Swiss DRG KVG'!J:J)&gt;0,SUMIF('Grundlage Swiss DRG KVG'!D:D,B69,'Grundlage Swiss DRG KVG'!J:J),"")</f>
        <v>6751</v>
      </c>
      <c r="J69" s="130">
        <f>IF(SUMIF('Grundlage Swiss DRG ohne Anlage'!D:D,B69,'Grundlage Swiss DRG ohne Anlage'!J:J)&gt;0,SUMIF('Grundlage Swiss DRG ohne Anlage'!D:D,B69,'Grundlage Swiss DRG ohne Anlage'!J:J),"")</f>
        <v>9672.3186640726999</v>
      </c>
      <c r="K69" s="130">
        <f>IF(SUMIF('Grundlage Swiss DRG KVG'!D:D,B69,'Grundlage Swiss DRG KVG'!K:K)&gt;0,SUMIF('Grundlage Swiss DRG KVG'!D:D,B69,'Grundlage Swiss DRG KVG'!K:K),"")</f>
        <v>10723.814938738</v>
      </c>
      <c r="L69" s="130">
        <f>IF(SUMIF('Grundlage Swiss DRG KVG'!D:D,B69,'Grundlage Swiss DRG KVG'!L:L)&gt;0,SUMIF('Grundlage Swiss DRG KVG'!D:D,B69,'Grundlage Swiss DRG KVG'!L:L),"")</f>
        <v>10696.549842999</v>
      </c>
      <c r="M69" s="223">
        <f t="shared" si="0"/>
        <v>5528.4970000000003</v>
      </c>
      <c r="N69" s="61">
        <f t="shared" si="1"/>
        <v>5528.4970000000003</v>
      </c>
      <c r="O69" s="61">
        <f t="shared" si="2"/>
        <v>5528.4970000000003</v>
      </c>
      <c r="P69" s="215"/>
      <c r="Q69" s="215"/>
      <c r="R69" s="215"/>
    </row>
    <row r="70" spans="1:18" ht="15" customHeight="1" x14ac:dyDescent="0.2">
      <c r="A70" s="224" t="s">
        <v>765</v>
      </c>
      <c r="B70" s="225" t="s">
        <v>80</v>
      </c>
      <c r="C70" s="226" t="s">
        <v>21</v>
      </c>
      <c r="D70" s="225" t="s">
        <v>27</v>
      </c>
      <c r="E70" s="112">
        <f>IF(SUMIF('Grundlage Swiss DRG ohne Anlage'!D:D,B70,'Grundlage Swiss DRG ohne Anlage'!I:I)&gt;0,SUMIF('Grundlage Swiss DRG ohne Anlage'!D:D,B70,'Grundlage Swiss DRG ohne Anlage'!I:I),"")</f>
        <v>38138862.441129997</v>
      </c>
      <c r="F70" s="112">
        <f>IF(SUMIF('Grundlage Swiss DRG KVG'!D:D,B70,'Grundlage Swiss DRG KVG'!G:G)&gt;0,SUMIF('Grundlage Swiss DRG KVG'!D:D,B70,'Grundlage Swiss DRG KVG'!G:G),)</f>
        <v>42136025.261129998</v>
      </c>
      <c r="G70" s="112">
        <f>IF(SUMIF('Grundlage Swiss DRG KVG'!D:D,B70,'Grundlage Swiss DRG KVG'!H:H)&gt;0,SUMIF('Grundlage Swiss DRG KVG'!D:D,B70,'Grundlage Swiss DRG KVG'!H:H),)</f>
        <v>0</v>
      </c>
      <c r="H70" s="112">
        <f>IF(SUMIF('Grundlage Swiss DRG KVG'!D:D,B70,'Grundlage Swiss DRG KVG'!I:I)&gt;0,SUMIF('Grundlage Swiss DRG KVG'!D:D,B70,'Grundlage Swiss DRG KVG'!I:I),"")</f>
        <v>3977.3125</v>
      </c>
      <c r="I70" s="112">
        <f>IF(SUMIF('Grundlage Swiss DRG KVG'!D:D,B70,'Grundlage Swiss DRG KVG'!J:J)&gt;0,SUMIF('Grundlage Swiss DRG KVG'!D:D,B70,'Grundlage Swiss DRG KVG'!J:J),"")</f>
        <v>4998</v>
      </c>
      <c r="J70" s="130">
        <f>IF(SUMIF('Grundlage Swiss DRG ohne Anlage'!D:D,B70,'Grundlage Swiss DRG ohne Anlage'!J:J)&gt;0,SUMIF('Grundlage Swiss DRG ohne Anlage'!D:D,B70,'Grundlage Swiss DRG ohne Anlage'!J:J),"")</f>
        <v>9589.1038084458996</v>
      </c>
      <c r="K70" s="130">
        <f>IF(SUMIF('Grundlage Swiss DRG KVG'!D:D,B70,'Grundlage Swiss DRG KVG'!K:K)&gt;0,SUMIF('Grundlage Swiss DRG KVG'!D:D,B70,'Grundlage Swiss DRG KVG'!K:K),"")</f>
        <v>10594.094696136999</v>
      </c>
      <c r="L70" s="130" t="str">
        <f>IF(SUMIF('Grundlage Swiss DRG KVG'!D:D,B70,'Grundlage Swiss DRG KVG'!L:L)&gt;0,SUMIF('Grundlage Swiss DRG KVG'!D:D,B70,'Grundlage Swiss DRG KVG'!L:L),"")</f>
        <v/>
      </c>
      <c r="M70" s="223">
        <f t="shared" si="0"/>
        <v>3977.3125</v>
      </c>
      <c r="N70" s="61">
        <f t="shared" si="1"/>
        <v>3977.3125</v>
      </c>
      <c r="O70" s="61" t="str">
        <f t="shared" si="2"/>
        <v>-</v>
      </c>
      <c r="P70" s="215"/>
      <c r="Q70" s="215"/>
      <c r="R70" s="215"/>
    </row>
    <row r="71" spans="1:18" ht="15" customHeight="1" x14ac:dyDescent="0.2">
      <c r="A71" s="224" t="s">
        <v>766</v>
      </c>
      <c r="B71" s="225" t="s">
        <v>91</v>
      </c>
      <c r="C71" s="226" t="s">
        <v>21</v>
      </c>
      <c r="D71" s="225" t="s">
        <v>45</v>
      </c>
      <c r="E71" s="112">
        <f>IF(SUMIF('Grundlage Swiss DRG ohne Anlage'!D:D,B71,'Grundlage Swiss DRG ohne Anlage'!I:I)&gt;0,SUMIF('Grundlage Swiss DRG ohne Anlage'!D:D,B71,'Grundlage Swiss DRG ohne Anlage'!I:I),"")</f>
        <v>147215064.43494999</v>
      </c>
      <c r="F71" s="112">
        <f>IF(SUMIF('Grundlage Swiss DRG KVG'!D:D,B71,'Grundlage Swiss DRG KVG'!G:G)&gt;0,SUMIF('Grundlage Swiss DRG KVG'!D:D,B71,'Grundlage Swiss DRG KVG'!G:G),)</f>
        <v>155796852.99495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14703.438</v>
      </c>
      <c r="I71" s="112">
        <f>IF(SUMIF('Grundlage Swiss DRG KVG'!D:D,B71,'Grundlage Swiss DRG KVG'!J:J)&gt;0,SUMIF('Grundlage Swiss DRG KVG'!D:D,B71,'Grundlage Swiss DRG KVG'!J:J),"")</f>
        <v>18182</v>
      </c>
      <c r="J71" s="130">
        <f>IF(SUMIF('Grundlage Swiss DRG ohne Anlage'!D:D,B71,'Grundlage Swiss DRG ohne Anlage'!J:J)&gt;0,SUMIF('Grundlage Swiss DRG ohne Anlage'!D:D,B71,'Grundlage Swiss DRG ohne Anlage'!J:J),"")</f>
        <v>10012.288584136</v>
      </c>
      <c r="K71" s="130">
        <f>IF(SUMIF('Grundlage Swiss DRG KVG'!D:D,B71,'Grundlage Swiss DRG KVG'!K:K)&gt;0,SUMIF('Grundlage Swiss DRG KVG'!D:D,B71,'Grundlage Swiss DRG KVG'!K:K),"")</f>
        <v>10595.94721962</v>
      </c>
      <c r="L71" s="130" t="str">
        <f>IF(SUMIF('Grundlage Swiss DRG KVG'!D:D,B71,'Grundlage Swiss DRG KVG'!L:L)&gt;0,SUMIF('Grundlage Swiss DRG KVG'!D:D,B71,'Grundlage Swiss DRG KVG'!L:L),"")</f>
        <v/>
      </c>
      <c r="M71" s="223">
        <f t="shared" si="0"/>
        <v>14703.438</v>
      </c>
      <c r="N71" s="61">
        <f t="shared" si="1"/>
        <v>14703.438</v>
      </c>
      <c r="O71" s="61" t="str">
        <f t="shared" si="2"/>
        <v>-</v>
      </c>
      <c r="P71" s="215"/>
      <c r="Q71" s="215"/>
      <c r="R71" s="215"/>
    </row>
    <row r="72" spans="1:18" ht="15" customHeight="1" x14ac:dyDescent="0.2">
      <c r="A72" s="224" t="s">
        <v>767</v>
      </c>
      <c r="B72" s="225" t="s">
        <v>98</v>
      </c>
      <c r="C72" s="226" t="s">
        <v>99</v>
      </c>
      <c r="D72" s="225" t="s">
        <v>45</v>
      </c>
      <c r="E72" s="112">
        <f>IF(SUMIF('Grundlage Swiss DRG ohne Anlage'!D:D,B72,'Grundlage Swiss DRG ohne Anlage'!I:I)&gt;0,SUMIF('Grundlage Swiss DRG ohne Anlage'!D:D,B72,'Grundlage Swiss DRG ohne Anlage'!I:I),"")</f>
        <v>264182138.17570999</v>
      </c>
      <c r="F72" s="112">
        <f>IF(SUMIF('Grundlage Swiss DRG KVG'!D:D,B72,'Grundlage Swiss DRG KVG'!G:G)&gt;0,SUMIF('Grundlage Swiss DRG KVG'!D:D,B72,'Grundlage Swiss DRG KVG'!G:G),)</f>
        <v>288924799.55571002</v>
      </c>
      <c r="G72" s="112">
        <f>IF(SUMIF('Grundlage Swiss DRG KVG'!D:D,B72,'Grundlage Swiss DRG KVG'!H:H)&gt;0,SUMIF('Grundlage Swiss DRG KVG'!D:D,B72,'Grundlage Swiss DRG KVG'!H:H),)</f>
        <v>275340785.42571002</v>
      </c>
      <c r="H72" s="112">
        <f>IF(SUMIF('Grundlage Swiss DRG KVG'!D:D,B72,'Grundlage Swiss DRG KVG'!I:I)&gt;0,SUMIF('Grundlage Swiss DRG KVG'!D:D,B72,'Grundlage Swiss DRG KVG'!I:I),"")</f>
        <v>29350.818599999999</v>
      </c>
      <c r="I72" s="112">
        <f>IF(SUMIF('Grundlage Swiss DRG KVG'!D:D,B72,'Grundlage Swiss DRG KVG'!J:J)&gt;0,SUMIF('Grundlage Swiss DRG KVG'!D:D,B72,'Grundlage Swiss DRG KVG'!J:J),"")</f>
        <v>30147</v>
      </c>
      <c r="J72" s="130">
        <f>IF(SUMIF('Grundlage Swiss DRG ohne Anlage'!D:D,B72,'Grundlage Swiss DRG ohne Anlage'!J:J)&gt;0,SUMIF('Grundlage Swiss DRG ohne Anlage'!D:D,B72,'Grundlage Swiss DRG ohne Anlage'!J:J),"")</f>
        <v>9000.8439551907995</v>
      </c>
      <c r="K72" s="130">
        <f>IF(SUMIF('Grundlage Swiss DRG KVG'!D:D,B72,'Grundlage Swiss DRG KVG'!K:K)&gt;0,SUMIF('Grundlage Swiss DRG KVG'!D:D,B72,'Grundlage Swiss DRG KVG'!K:K),"")</f>
        <v>9843.8412738414008</v>
      </c>
      <c r="L72" s="130">
        <f>IF(SUMIF('Grundlage Swiss DRG KVG'!D:D,B72,'Grundlage Swiss DRG KVG'!L:L)&gt;0,SUMIF('Grundlage Swiss DRG KVG'!D:D,B72,'Grundlage Swiss DRG KVG'!L:L),"")</f>
        <v>9381.0257621132005</v>
      </c>
      <c r="M72" s="223">
        <f t="shared" si="0"/>
        <v>29350.818599999999</v>
      </c>
      <c r="N72" s="61">
        <f t="shared" si="1"/>
        <v>29350.818599999999</v>
      </c>
      <c r="O72" s="61">
        <f t="shared" si="2"/>
        <v>29350.818599999999</v>
      </c>
      <c r="P72" s="215"/>
      <c r="Q72" s="215"/>
      <c r="R72" s="215"/>
    </row>
    <row r="73" spans="1:18" ht="15" customHeight="1" x14ac:dyDescent="0.2">
      <c r="A73" s="224" t="s">
        <v>296</v>
      </c>
      <c r="B73" s="225" t="s">
        <v>297</v>
      </c>
      <c r="C73" s="226" t="s">
        <v>114</v>
      </c>
      <c r="D73" s="225" t="s">
        <v>45</v>
      </c>
      <c r="E73" s="112">
        <f>IF(SUMIF('Grundlage Swiss DRG ohne Anlage'!D:D,B73,'Grundlage Swiss DRG ohne Anlage'!I:I)&gt;0,SUMIF('Grundlage Swiss DRG ohne Anlage'!D:D,B73,'Grundlage Swiss DRG ohne Anlage'!I:I),"")</f>
        <v>68831659.973497003</v>
      </c>
      <c r="F73" s="112">
        <f>IF(SUMIF('Grundlage Swiss DRG KVG'!D:D,B73,'Grundlage Swiss DRG KVG'!G:G)&gt;0,SUMIF('Grundlage Swiss DRG KVG'!D:D,B73,'Grundlage Swiss DRG KVG'!G:G),)</f>
        <v>78965013.705328003</v>
      </c>
      <c r="G73" s="112">
        <f>IF(SUMIF('Grundlage Swiss DRG KVG'!D:D,B73,'Grundlage Swiss DRG KVG'!H:H)&gt;0,SUMIF('Grundlage Swiss DRG KVG'!D:D,B73,'Grundlage Swiss DRG KVG'!H:H),)</f>
        <v>0</v>
      </c>
      <c r="H73" s="112">
        <f>IF(SUMIF('Grundlage Swiss DRG KVG'!D:D,B73,'Grundlage Swiss DRG KVG'!I:I)&gt;0,SUMIF('Grundlage Swiss DRG KVG'!D:D,B73,'Grundlage Swiss DRG KVG'!I:I),"")</f>
        <v>7832</v>
      </c>
      <c r="I73" s="112">
        <f>IF(SUMIF('Grundlage Swiss DRG KVG'!D:D,B73,'Grundlage Swiss DRG KVG'!J:J)&gt;0,SUMIF('Grundlage Swiss DRG KVG'!D:D,B73,'Grundlage Swiss DRG KVG'!J:J),"")</f>
        <v>9281</v>
      </c>
      <c r="J73" s="130">
        <f>IF(SUMIF('Grundlage Swiss DRG ohne Anlage'!D:D,B73,'Grundlage Swiss DRG ohne Anlage'!J:J)&gt;0,SUMIF('Grundlage Swiss DRG ohne Anlage'!D:D,B73,'Grundlage Swiss DRG ohne Anlage'!J:J),"")</f>
        <v>8788.5163398234999</v>
      </c>
      <c r="K73" s="130">
        <f>IF(SUMIF('Grundlage Swiss DRG KVG'!D:D,B73,'Grundlage Swiss DRG KVG'!K:K)&gt;0,SUMIF('Grundlage Swiss DRG KVG'!D:D,B73,'Grundlage Swiss DRG KVG'!K:K),"")</f>
        <v>10082.356193224001</v>
      </c>
      <c r="L73" s="130" t="str">
        <f>IF(SUMIF('Grundlage Swiss DRG KVG'!D:D,B73,'Grundlage Swiss DRG KVG'!L:L)&gt;0,SUMIF('Grundlage Swiss DRG KVG'!D:D,B73,'Grundlage Swiss DRG KVG'!L:L),"")</f>
        <v/>
      </c>
      <c r="M73" s="223">
        <f t="shared" si="0"/>
        <v>7832</v>
      </c>
      <c r="N73" s="61">
        <f t="shared" si="1"/>
        <v>7832</v>
      </c>
      <c r="O73" s="61" t="str">
        <f t="shared" si="2"/>
        <v>-</v>
      </c>
      <c r="P73" s="215"/>
      <c r="Q73" s="215"/>
      <c r="R73" s="215"/>
    </row>
    <row r="74" spans="1:18" ht="15" customHeight="1" x14ac:dyDescent="0.2">
      <c r="A74" s="224" t="s">
        <v>771</v>
      </c>
      <c r="B74" s="225" t="s">
        <v>69</v>
      </c>
      <c r="C74" s="226" t="s">
        <v>70</v>
      </c>
      <c r="D74" s="225" t="s">
        <v>45</v>
      </c>
      <c r="E74" s="112">
        <f>IF(SUMIF('Grundlage Swiss DRG ohne Anlage'!D:D,B74,'Grundlage Swiss DRG ohne Anlage'!I:I)&gt;0,SUMIF('Grundlage Swiss DRG ohne Anlage'!D:D,B74,'Grundlage Swiss DRG ohne Anlage'!I:I),"")</f>
        <v>69287268.867592007</v>
      </c>
      <c r="F74" s="112">
        <f>IF(SUMIF('Grundlage Swiss DRG KVG'!D:D,B74,'Grundlage Swiss DRG KVG'!G:G)&gt;0,SUMIF('Grundlage Swiss DRG KVG'!D:D,B74,'Grundlage Swiss DRG KVG'!G:G),)</f>
        <v>79665796.867592007</v>
      </c>
      <c r="G74" s="112">
        <f>IF(SUMIF('Grundlage Swiss DRG KVG'!D:D,B74,'Grundlage Swiss DRG KVG'!H:H)&gt;0,SUMIF('Grundlage Swiss DRG KVG'!D:D,B74,'Grundlage Swiss DRG KVG'!H:H),)</f>
        <v>74476637.867592007</v>
      </c>
      <c r="H74" s="112">
        <f>IF(SUMIF('Grundlage Swiss DRG KVG'!D:D,B74,'Grundlage Swiss DRG KVG'!I:I)&gt;0,SUMIF('Grundlage Swiss DRG KVG'!D:D,B74,'Grundlage Swiss DRG KVG'!I:I),"")</f>
        <v>7688.3627999999999</v>
      </c>
      <c r="I74" s="112">
        <f>IF(SUMIF('Grundlage Swiss DRG KVG'!D:D,B74,'Grundlage Swiss DRG KVG'!J:J)&gt;0,SUMIF('Grundlage Swiss DRG KVG'!D:D,B74,'Grundlage Swiss DRG KVG'!J:J),"")</f>
        <v>9403</v>
      </c>
      <c r="J74" s="130">
        <f>IF(SUMIF('Grundlage Swiss DRG ohne Anlage'!D:D,B74,'Grundlage Swiss DRG ohne Anlage'!J:J)&gt;0,SUMIF('Grundlage Swiss DRG ohne Anlage'!D:D,B74,'Grundlage Swiss DRG ohne Anlage'!J:J),"")</f>
        <v>9011.9666136972992</v>
      </c>
      <c r="K74" s="130">
        <f>IF(SUMIF('Grundlage Swiss DRG KVG'!D:D,B74,'Grundlage Swiss DRG KVG'!K:K)&gt;0,SUMIF('Grundlage Swiss DRG KVG'!D:D,B74,'Grundlage Swiss DRG KVG'!K:K),"")</f>
        <v>10361.867531484</v>
      </c>
      <c r="L74" s="130">
        <f>IF(SUMIF('Grundlage Swiss DRG KVG'!D:D,B74,'Grundlage Swiss DRG KVG'!L:L)&gt;0,SUMIF('Grundlage Swiss DRG KVG'!D:D,B74,'Grundlage Swiss DRG KVG'!L:L),"")</f>
        <v>9686.9307295947001</v>
      </c>
      <c r="M74" s="223">
        <f t="shared" ref="M74:M108" si="3">H74</f>
        <v>7688.3627999999999</v>
      </c>
      <c r="N74" s="61">
        <f t="shared" ref="N74:N108" si="4">IF(F74&gt;0,H74,"-")</f>
        <v>7688.3627999999999</v>
      </c>
      <c r="O74" s="61">
        <f t="shared" ref="O74:O108" si="5">IF(G74&gt;0,H74,"-")</f>
        <v>7688.3627999999999</v>
      </c>
      <c r="P74" s="215"/>
      <c r="Q74" s="215"/>
      <c r="R74" s="215"/>
    </row>
    <row r="75" spans="1:18" ht="15" customHeight="1" x14ac:dyDescent="0.2">
      <c r="A75" s="224" t="s">
        <v>158</v>
      </c>
      <c r="B75" s="225" t="s">
        <v>159</v>
      </c>
      <c r="C75" s="226" t="s">
        <v>70</v>
      </c>
      <c r="D75" s="225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223" t="str">
        <f t="shared" si="3"/>
        <v/>
      </c>
      <c r="N75" s="61" t="str">
        <f t="shared" si="4"/>
        <v>-</v>
      </c>
      <c r="O75" s="61" t="str">
        <f t="shared" si="5"/>
        <v>-</v>
      </c>
      <c r="P75" s="215"/>
      <c r="Q75" s="215"/>
      <c r="R75" s="215"/>
    </row>
    <row r="76" spans="1:18" ht="15" customHeight="1" x14ac:dyDescent="0.2">
      <c r="A76" s="224" t="s">
        <v>76</v>
      </c>
      <c r="B76" s="225" t="s">
        <v>77</v>
      </c>
      <c r="C76" s="226" t="s">
        <v>70</v>
      </c>
      <c r="D76" s="225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223">
        <f t="shared" si="3"/>
        <v>4362.7439999999997</v>
      </c>
      <c r="N76" s="61">
        <f t="shared" si="4"/>
        <v>4362.7439999999997</v>
      </c>
      <c r="O76" s="61">
        <f t="shared" si="5"/>
        <v>4362.7439999999997</v>
      </c>
      <c r="P76" s="215"/>
      <c r="Q76" s="215"/>
      <c r="R76" s="215"/>
    </row>
    <row r="77" spans="1:18" ht="15" customHeight="1" x14ac:dyDescent="0.2">
      <c r="A77" s="224" t="s">
        <v>223</v>
      </c>
      <c r="B77" s="225" t="s">
        <v>224</v>
      </c>
      <c r="C77" s="226" t="s">
        <v>70</v>
      </c>
      <c r="D77" s="225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223">
        <f t="shared" si="3"/>
        <v>9152.4969999999994</v>
      </c>
      <c r="N77" s="61" t="str">
        <f t="shared" si="4"/>
        <v>-</v>
      </c>
      <c r="O77" s="61">
        <f t="shared" si="5"/>
        <v>9152.4969999999994</v>
      </c>
      <c r="P77" s="215"/>
      <c r="Q77" s="215"/>
      <c r="R77" s="215"/>
    </row>
    <row r="78" spans="1:18" ht="15" customHeight="1" x14ac:dyDescent="0.2">
      <c r="A78" s="224" t="s">
        <v>217</v>
      </c>
      <c r="B78" s="225" t="s">
        <v>218</v>
      </c>
      <c r="C78" s="226" t="s">
        <v>70</v>
      </c>
      <c r="D78" s="225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223">
        <f t="shared" si="3"/>
        <v>10758.429599999999</v>
      </c>
      <c r="N78" s="61">
        <f t="shared" si="4"/>
        <v>10758.429599999999</v>
      </c>
      <c r="O78" s="61">
        <f t="shared" si="5"/>
        <v>10758.429599999999</v>
      </c>
      <c r="P78" s="215"/>
      <c r="Q78" s="215"/>
      <c r="R78" s="215"/>
    </row>
    <row r="79" spans="1:18" ht="15" customHeight="1" x14ac:dyDescent="0.2">
      <c r="A79" s="224" t="s">
        <v>161</v>
      </c>
      <c r="B79" s="225" t="s">
        <v>162</v>
      </c>
      <c r="C79" s="226" t="s">
        <v>70</v>
      </c>
      <c r="D79" s="225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223">
        <f t="shared" si="3"/>
        <v>4176.6917000000003</v>
      </c>
      <c r="N79" s="61">
        <f t="shared" si="4"/>
        <v>4176.6917000000003</v>
      </c>
      <c r="O79" s="61">
        <f t="shared" si="5"/>
        <v>4176.6917000000003</v>
      </c>
      <c r="P79" s="215"/>
      <c r="Q79" s="215"/>
      <c r="R79" s="215"/>
    </row>
    <row r="80" spans="1:18" ht="15" customHeight="1" x14ac:dyDescent="0.2">
      <c r="A80" s="225" t="s">
        <v>233</v>
      </c>
      <c r="B80" s="225" t="s">
        <v>234</v>
      </c>
      <c r="C80" s="226" t="s">
        <v>70</v>
      </c>
      <c r="D80" s="225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v>9514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v>10148</v>
      </c>
      <c r="M80" s="223">
        <f t="shared" si="3"/>
        <v>5622.0045</v>
      </c>
      <c r="N80" s="61">
        <f t="shared" si="4"/>
        <v>5622.0045</v>
      </c>
      <c r="O80" s="61">
        <f t="shared" si="5"/>
        <v>5622.0045</v>
      </c>
      <c r="P80" s="215"/>
      <c r="Q80" s="215"/>
      <c r="R80" s="215"/>
    </row>
    <row r="81" spans="1:18" ht="15" customHeight="1" x14ac:dyDescent="0.2">
      <c r="A81" s="224" t="s">
        <v>246</v>
      </c>
      <c r="B81" s="225" t="s">
        <v>247</v>
      </c>
      <c r="C81" s="226" t="s">
        <v>70</v>
      </c>
      <c r="D81" s="225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 t="str">
        <f>IF(SUMIF('Grundlage Swiss DRG ohne Anlage'!D:D,B81,'Grundlage Swiss DRG ohne Anlage'!J:J)&gt;0,SUMIF('Grundlage Swiss DRG ohne Anlage'!D:D,B81,'Grundlage Swiss DRG ohne Anlage'!J:J),"")</f>
        <v/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f>IF(SUMIF('Grundlage Swiss DRG KVG'!D:D,B81,'Grundlage Swiss DRG KVG'!L:L)&gt;0,SUMIF('Grundlage Swiss DRG KVG'!D:D,B81,'Grundlage Swiss DRG KVG'!L:L),"")</f>
        <v>10147.866313095001</v>
      </c>
      <c r="M81" s="223">
        <f t="shared" si="3"/>
        <v>8608</v>
      </c>
      <c r="N81" s="61">
        <f t="shared" si="4"/>
        <v>8608</v>
      </c>
      <c r="O81" s="61">
        <f t="shared" si="5"/>
        <v>8608</v>
      </c>
      <c r="P81" s="215"/>
      <c r="Q81" s="215"/>
      <c r="R81" s="215"/>
    </row>
    <row r="82" spans="1:18" ht="15" customHeight="1" x14ac:dyDescent="0.2">
      <c r="A82" s="224" t="s">
        <v>278</v>
      </c>
      <c r="B82" s="225" t="s">
        <v>279</v>
      </c>
      <c r="C82" s="226" t="s">
        <v>70</v>
      </c>
      <c r="D82" s="225" t="s">
        <v>45</v>
      </c>
      <c r="E82" s="112">
        <f>IF(SUMIF('Grundlage Swiss DRG ohne Anlage'!D:D,B82,'Grundlage Swiss DRG ohne Anlage'!I:I)&gt;0,SUMIF('Grundlage Swiss DRG ohne Anlage'!D:D,B82,'Grundlage Swiss DRG ohne Anlage'!I:I),"")</f>
        <v>73529735.313073993</v>
      </c>
      <c r="F82" s="112">
        <f>IF(SUMIF('Grundlage Swiss DRG KVG'!D:D,B82,'Grundlage Swiss DRG KVG'!G:G)&gt;0,SUMIF('Grundlage Swiss DRG KVG'!D:D,B82,'Grundlage Swiss DRG KVG'!G:G),)</f>
        <v>0</v>
      </c>
      <c r="G82" s="112">
        <f>IF(SUMIF('Grundlage Swiss DRG KVG'!D:D,B82,'Grundlage Swiss DRG KVG'!H:H)&gt;0,SUMIF('Grundlage Swiss DRG KVG'!D:D,B82,'Grundlage Swiss DRG KVG'!H:H),)</f>
        <v>62324054.249113999</v>
      </c>
      <c r="H82" s="112">
        <f>IF(SUMIF('Grundlage Swiss DRG KVG'!D:D,B82,'Grundlage Swiss DRG KVG'!I:I)&gt;0,SUMIF('Grundlage Swiss DRG KVG'!D:D,B82,'Grundlage Swiss DRG KVG'!I:I),"")</f>
        <v>5729.23</v>
      </c>
      <c r="I82" s="112">
        <f>IF(SUMIF('Grundlage Swiss DRG KVG'!D:D,B82,'Grundlage Swiss DRG KVG'!J:J)&gt;0,SUMIF('Grundlage Swiss DRG KVG'!D:D,B82,'Grundlage Swiss DRG KVG'!J:J),"")</f>
        <v>2834</v>
      </c>
      <c r="J82" s="130">
        <f>IF(SUMIF('Grundlage Swiss DRG ohne Anlage'!D:D,B82,'Grundlage Swiss DRG ohne Anlage'!J:J)&gt;0,SUMIF('Grundlage Swiss DRG ohne Anlage'!D:D,B82,'Grundlage Swiss DRG ohne Anlage'!J:J),"")</f>
        <v>9626.3495741735005</v>
      </c>
      <c r="K82" s="130" t="str">
        <f>IF(SUMIF('Grundlage Swiss DRG KVG'!D:D,B82,'Grundlage Swiss DRG KVG'!K:K)&gt;0,SUMIF('Grundlage Swiss DRG KVG'!D:D,B82,'Grundlage Swiss DRG KVG'!K:K),"")</f>
        <v/>
      </c>
      <c r="L82" s="130">
        <f>IF(SUMIF('Grundlage Swiss DRG KVG'!D:D,B82,'Grundlage Swiss DRG KVG'!L:L)&gt;0,SUMIF('Grundlage Swiss DRG KVG'!D:D,B82,'Grundlage Swiss DRG KVG'!L:L),"")</f>
        <v>10878.260123806</v>
      </c>
      <c r="M82" s="223">
        <f t="shared" si="3"/>
        <v>5729.23</v>
      </c>
      <c r="N82" s="61" t="str">
        <f t="shared" si="4"/>
        <v>-</v>
      </c>
      <c r="O82" s="61">
        <f t="shared" si="5"/>
        <v>5729.23</v>
      </c>
      <c r="P82" s="215"/>
      <c r="Q82" s="215"/>
      <c r="R82" s="215"/>
    </row>
    <row r="83" spans="1:18" ht="15" customHeight="1" x14ac:dyDescent="0.2">
      <c r="A83" s="224" t="s">
        <v>268</v>
      </c>
      <c r="B83" s="225" t="s">
        <v>269</v>
      </c>
      <c r="C83" s="226" t="s">
        <v>70</v>
      </c>
      <c r="D83" s="225" t="s">
        <v>45</v>
      </c>
      <c r="E83" s="112">
        <f>IF(SUMIF('Grundlage Swiss DRG ohne Anlage'!D:D,B83,'Grundlage Swiss DRG ohne Anlage'!I:I)&gt;0,SUMIF('Grundlage Swiss DRG ohne Anlage'!D:D,B83,'Grundlage Swiss DRG ohne Anlage'!I:I),"")</f>
        <v>232098939.83769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247870782.83769</v>
      </c>
      <c r="H83" s="112">
        <f>IF(SUMIF('Grundlage Swiss DRG KVG'!D:D,B83,'Grundlage Swiss DRG KVG'!I:I)&gt;0,SUMIF('Grundlage Swiss DRG KVG'!D:D,B83,'Grundlage Swiss DRG KVG'!I:I),"")</f>
        <v>24416.9745</v>
      </c>
      <c r="I83" s="112">
        <f>IF(SUMIF('Grundlage Swiss DRG KVG'!D:D,B83,'Grundlage Swiss DRG KVG'!J:J)&gt;0,SUMIF('Grundlage Swiss DRG KVG'!D:D,B83,'Grundlage Swiss DRG KVG'!J:J),"")</f>
        <v>22086</v>
      </c>
      <c r="J83" s="130">
        <f>IF(SUMIF('Grundlage Swiss DRG ohne Anlage'!D:D,B83,'Grundlage Swiss DRG ohne Anlage'!J:J)&gt;0,SUMIF('Grundlage Swiss DRG ohne Anlage'!D:D,B83,'Grundlage Swiss DRG ohne Anlage'!J:J),"")</f>
        <v>9505.6387857424997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10151.576430474001</v>
      </c>
      <c r="M83" s="223">
        <f t="shared" si="3"/>
        <v>24416.9745</v>
      </c>
      <c r="N83" s="61" t="str">
        <f t="shared" si="4"/>
        <v>-</v>
      </c>
      <c r="O83" s="61">
        <f t="shared" si="5"/>
        <v>24416.9745</v>
      </c>
      <c r="P83" s="215"/>
      <c r="Q83" s="215"/>
      <c r="R83" s="215"/>
    </row>
    <row r="84" spans="1:18" ht="15" customHeight="1" x14ac:dyDescent="0.2">
      <c r="A84" s="224" t="s">
        <v>343</v>
      </c>
      <c r="B84" s="225" t="s">
        <v>344</v>
      </c>
      <c r="C84" s="226" t="s">
        <v>70</v>
      </c>
      <c r="D84" s="225" t="s">
        <v>345</v>
      </c>
      <c r="E84" s="112">
        <f>IF(SUMIF('Grundlage Swiss DRG ohne Anlage'!D:D,B84,'Grundlage Swiss DRG ohne Anlage'!I:I)&gt;0,SUMIF('Grundlage Swiss DRG ohne Anlage'!D:D,B84,'Grundlage Swiss DRG ohne Anlage'!I:I),"")</f>
        <v>93680291.073999003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>
        <f>IF(SUMIF('Grundlage Swiss DRG ohne Anlage'!D:D,B84,'Grundlage Swiss DRG ohne Anlage'!J:J)&gt;0,SUMIF('Grundlage Swiss DRG ohne Anlage'!D:D,B84,'Grundlage Swiss DRG ohne Anlage'!J:J),"")</f>
        <v>10382.755417787999</v>
      </c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223" t="str">
        <f t="shared" si="3"/>
        <v/>
      </c>
      <c r="N84" s="61" t="str">
        <f t="shared" si="4"/>
        <v>-</v>
      </c>
      <c r="O84" s="61" t="str">
        <f t="shared" si="5"/>
        <v>-</v>
      </c>
      <c r="P84" s="215"/>
      <c r="Q84" s="215"/>
      <c r="R84" s="215"/>
    </row>
    <row r="85" spans="1:18" ht="15" customHeight="1" x14ac:dyDescent="0.2">
      <c r="A85" s="224" t="s">
        <v>281</v>
      </c>
      <c r="B85" s="225" t="s">
        <v>282</v>
      </c>
      <c r="C85" s="226" t="s">
        <v>70</v>
      </c>
      <c r="D85" s="225" t="s">
        <v>62</v>
      </c>
      <c r="E85" s="112">
        <f>IF(SUMIF('Grundlage Swiss DRG ohne Anlage'!D:D,B85,'Grundlage Swiss DRG ohne Anlage'!I:I)&gt;0,SUMIF('Grundlage Swiss DRG ohne Anlage'!D:D,B85,'Grundlage Swiss DRG ohne Anlage'!I:I),"")</f>
        <v>48689514.230319001</v>
      </c>
      <c r="F85" s="112">
        <f>IF(SUMIF('Grundlage Swiss DRG KVG'!D:D,B85,'Grundlage Swiss DRG KVG'!G:G)&gt;0,SUMIF('Grundlage Swiss DRG KVG'!D:D,B85,'Grundlage Swiss DRG KVG'!G:G),)</f>
        <v>44773760.924341001</v>
      </c>
      <c r="G85" s="112">
        <f>IF(SUMIF('Grundlage Swiss DRG KVG'!D:D,B85,'Grundlage Swiss DRG KVG'!H:H)&gt;0,SUMIF('Grundlage Swiss DRG KVG'!D:D,B85,'Grundlage Swiss DRG KVG'!H:H),)</f>
        <v>44086991.463129997</v>
      </c>
      <c r="H85" s="112">
        <f>IF(SUMIF('Grundlage Swiss DRG KVG'!D:D,B85,'Grundlage Swiss DRG KVG'!I:I)&gt;0,SUMIF('Grundlage Swiss DRG KVG'!D:D,B85,'Grundlage Swiss DRG KVG'!I:I),"")</f>
        <v>4100.6532999999999</v>
      </c>
      <c r="I85" s="112">
        <f>IF(SUMIF('Grundlage Swiss DRG KVG'!D:D,B85,'Grundlage Swiss DRG KVG'!J:J)&gt;0,SUMIF('Grundlage Swiss DRG KVG'!D:D,B85,'Grundlage Swiss DRG KVG'!J:J),"")</f>
        <v>5433</v>
      </c>
      <c r="J85" s="130">
        <f>IF(SUMIF('Grundlage Swiss DRG ohne Anlage'!D:D,B85,'Grundlage Swiss DRG ohne Anlage'!J:J)&gt;0,SUMIF('Grundlage Swiss DRG ohne Anlage'!D:D,B85,'Grundlage Swiss DRG ohne Anlage'!J:J),"")</f>
        <v>8998.8413594895992</v>
      </c>
      <c r="K85" s="130">
        <f>IF(SUMIF('Grundlage Swiss DRG KVG'!D:D,B85,'Grundlage Swiss DRG KVG'!K:K)&gt;0,SUMIF('Grundlage Swiss DRG KVG'!D:D,B85,'Grundlage Swiss DRG KVG'!K:K),"")</f>
        <v>10918.689693746999</v>
      </c>
      <c r="L85" s="130">
        <f>IF(SUMIF('Grundlage Swiss DRG KVG'!D:D,B85,'Grundlage Swiss DRG KVG'!L:L)&gt;0,SUMIF('Grundlage Swiss DRG KVG'!D:D,B85,'Grundlage Swiss DRG KVG'!L:L),"")</f>
        <v>10751.21163331</v>
      </c>
      <c r="M85" s="223">
        <f t="shared" si="3"/>
        <v>4100.6532999999999</v>
      </c>
      <c r="N85" s="61">
        <f t="shared" si="4"/>
        <v>4100.6532999999999</v>
      </c>
      <c r="O85" s="61">
        <f t="shared" si="5"/>
        <v>4100.6532999999999</v>
      </c>
      <c r="P85" s="215"/>
      <c r="Q85" s="215"/>
      <c r="R85" s="215"/>
    </row>
    <row r="86" spans="1:18" ht="15" customHeight="1" x14ac:dyDescent="0.2">
      <c r="A86" s="224" t="s">
        <v>293</v>
      </c>
      <c r="B86" s="225" t="s">
        <v>294</v>
      </c>
      <c r="C86" s="226" t="s">
        <v>70</v>
      </c>
      <c r="D86" s="225" t="s">
        <v>22</v>
      </c>
      <c r="E86" s="112">
        <f>IF(SUMIF('Grundlage Swiss DRG ohne Anlage'!D:D,B86,'Grundlage Swiss DRG ohne Anlage'!I:I)&gt;0,SUMIF('Grundlage Swiss DRG ohne Anlage'!D:D,B86,'Grundlage Swiss DRG ohne Anlage'!I:I),"")</f>
        <v>525139317.12436002</v>
      </c>
      <c r="F86" s="112">
        <f>IF(SUMIF('Grundlage Swiss DRG KVG'!D:D,B86,'Grundlage Swiss DRG KVG'!G:G)&gt;0,SUMIF('Grundlage Swiss DRG KVG'!D:D,B86,'Grundlage Swiss DRG KVG'!G:G),)</f>
        <v>443629682.63981003</v>
      </c>
      <c r="G86" s="112">
        <f>IF(SUMIF('Grundlage Swiss DRG KVG'!D:D,B86,'Grundlage Swiss DRG KVG'!H:H)&gt;0,SUMIF('Grundlage Swiss DRG KVG'!D:D,B86,'Grundlage Swiss DRG KVG'!H:H),)</f>
        <v>0</v>
      </c>
      <c r="H86" s="112">
        <f>IF(SUMIF('Grundlage Swiss DRG KVG'!D:D,B86,'Grundlage Swiss DRG KVG'!I:I)&gt;0,SUMIF('Grundlage Swiss DRG KVG'!D:D,B86,'Grundlage Swiss DRG KVG'!I:I),"")</f>
        <v>38660</v>
      </c>
      <c r="I86" s="112">
        <f>IF(SUMIF('Grundlage Swiss DRG KVG'!D:D,B86,'Grundlage Swiss DRG KVG'!J:J)&gt;0,SUMIF('Grundlage Swiss DRG KVG'!D:D,B86,'Grundlage Swiss DRG KVG'!J:J),"")</f>
        <v>32037</v>
      </c>
      <c r="J86" s="130">
        <f>IF(SUMIF('Grundlage Swiss DRG ohne Anlage'!D:D,B86,'Grundlage Swiss DRG ohne Anlage'!J:J)&gt;0,SUMIF('Grundlage Swiss DRG ohne Anlage'!D:D,B86,'Grundlage Swiss DRG ohne Anlage'!J:J),"")</f>
        <v>10108.747370003999</v>
      </c>
      <c r="K86" s="130">
        <f>IF(SUMIF('Grundlage Swiss DRG KVG'!D:D,B86,'Grundlage Swiss DRG KVG'!K:K)&gt;0,SUMIF('Grundlage Swiss DRG KVG'!D:D,B86,'Grundlage Swiss DRG KVG'!K:K),"")</f>
        <v>11475.159923429999</v>
      </c>
      <c r="L86" s="130" t="str">
        <f>IF(SUMIF('Grundlage Swiss DRG KVG'!D:D,B86,'Grundlage Swiss DRG KVG'!L:L)&gt;0,SUMIF('Grundlage Swiss DRG KVG'!D:D,B86,'Grundlage Swiss DRG KVG'!L:L),"")</f>
        <v/>
      </c>
      <c r="M86" s="223">
        <f t="shared" si="3"/>
        <v>38660</v>
      </c>
      <c r="N86" s="61">
        <f t="shared" si="4"/>
        <v>38660</v>
      </c>
      <c r="O86" s="61" t="str">
        <f t="shared" si="5"/>
        <v>-</v>
      </c>
      <c r="P86" s="215"/>
      <c r="Q86" s="215"/>
      <c r="R86" s="215"/>
    </row>
    <row r="87" spans="1:18" hidden="1" x14ac:dyDescent="0.2">
      <c r="A87" s="224" t="s">
        <v>104</v>
      </c>
      <c r="B87" s="225" t="s">
        <v>105</v>
      </c>
      <c r="C87" s="226" t="s">
        <v>66</v>
      </c>
      <c r="D87" s="225" t="s">
        <v>106</v>
      </c>
      <c r="E87" s="59" t="str">
        <f>IF(SUMIF('Grundlage Swiss DRG ohne Anlage'!D:D,B87,'Grundlage Swiss DRG ohne Anlage'!I:I)&gt;0,SUMIF('Grundlage Swiss DRG ohne Anlage'!D:D,B87,'Grundlage Swiss DRG ohne Anlage'!I:I),"")</f>
        <v/>
      </c>
      <c r="F87" s="112">
        <f>IF(SUMIF('Grundlage Swiss DRG KVG'!D:D,B87,'Grundlage Swiss DRG KVG'!G:G)&gt;0,SUMIF('Grundlage Swiss DRG KVG'!D:D,B87,'Grundlage Swiss DRG KVG'!G:G),)</f>
        <v>81868181.313073993</v>
      </c>
      <c r="G87" s="112">
        <f>IF(SUMIF('Grundlage Swiss DRG KVG'!D:D,B87,'Grundlage Swiss DRG KVG'!H:H)&gt;0,SUMIF('Grundlage Swiss DRG KVG'!D:D,B87,'Grundlage Swiss DRG KVG'!H:H),)</f>
        <v>81023783.313073993</v>
      </c>
      <c r="H87" s="112">
        <f>IF(SUMIF('Grundlage Swiss DRG KVG'!D:D,B87,'Grundlage Swiss DRG KVG'!I:I)&gt;0,SUMIF('Grundlage Swiss DRG KVG'!D:D,B87,'Grundlage Swiss DRG KVG'!I:I),"")</f>
        <v>7638.3819999999996</v>
      </c>
      <c r="I87" s="112">
        <f>IF(SUMIF('Grundlage Swiss DRG KVG'!D:D,B87,'Grundlage Swiss DRG KVG'!J:J)&gt;0,SUMIF('Grundlage Swiss DRG KVG'!D:D,B87,'Grundlage Swiss DRG KVG'!J:J),"")</f>
        <v>9225</v>
      </c>
      <c r="J87" s="130"/>
      <c r="K87" s="130">
        <f>IF(SUMIF('Grundlage Swiss DRG KVG'!D:D,B87,'Grundlage Swiss DRG KVG'!K:K)&gt;0,SUMIF('Grundlage Swiss DRG KVG'!D:D,B87,'Grundlage Swiss DRG KVG'!K:K),"")</f>
        <v>10718.000397607</v>
      </c>
      <c r="L87" s="130">
        <f>IF(SUMIF('Grundlage Swiss DRG KVG'!D:D,B87,'Grundlage Swiss DRG KVG'!L:L)&gt;0,SUMIF('Grundlage Swiss DRG KVG'!D:D,B87,'Grundlage Swiss DRG KVG'!L:L),"")</f>
        <v>10607.453687584</v>
      </c>
      <c r="M87" s="223">
        <f t="shared" si="3"/>
        <v>7638.3819999999996</v>
      </c>
      <c r="N87" s="61">
        <f t="shared" si="4"/>
        <v>7638.3819999999996</v>
      </c>
      <c r="O87" s="61">
        <f t="shared" si="5"/>
        <v>7638.3819999999996</v>
      </c>
      <c r="P87" s="215"/>
      <c r="Q87" s="215"/>
      <c r="R87" s="215"/>
    </row>
    <row r="88" spans="1:18" hidden="1" x14ac:dyDescent="0.2">
      <c r="A88" s="224" t="s">
        <v>147</v>
      </c>
      <c r="B88" s="225" t="s">
        <v>148</v>
      </c>
      <c r="C88" s="226" t="s">
        <v>66</v>
      </c>
      <c r="D88" s="225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0</v>
      </c>
      <c r="G88" s="112">
        <f>IF(SUMIF('Grundlage Swiss DRG KVG'!D:D,B88,'Grundlage Swiss DRG KVG'!H:H)&gt;0,SUMIF('Grundlage Swiss DRG KVG'!D:D,B88,'Grundlage Swiss DRG KVG'!H:H),)</f>
        <v>0</v>
      </c>
      <c r="H88" s="112" t="str">
        <f>IF(SUMIF('Grundlage Swiss DRG KVG'!D:D,B88,'Grundlage Swiss DRG KVG'!I:I)&gt;0,SUMIF('Grundlage Swiss DRG KVG'!D:D,B88,'Grundlage Swiss DRG KVG'!I:I),"")</f>
        <v/>
      </c>
      <c r="I88" s="112" t="str">
        <f>IF(SUMIF('Grundlage Swiss DRG KVG'!D:D,B88,'Grundlage Swiss DRG KVG'!J:J)&gt;0,SUMIF('Grundlage Swiss DRG KVG'!D:D,B88,'Grundlage Swiss DRG KVG'!J:J),"")</f>
        <v/>
      </c>
      <c r="J88" s="130"/>
      <c r="K88" s="130" t="str">
        <f>IF(SUMIF('Grundlage Swiss DRG KVG'!D:D,B88,'Grundlage Swiss DRG KVG'!K:K)&gt;0,SUMIF('Grundlage Swiss DRG KVG'!D:D,B88,'Grundlage Swiss DRG KVG'!K:K),"")</f>
        <v/>
      </c>
      <c r="L88" s="130" t="str">
        <f>IF(SUMIF('Grundlage Swiss DRG KVG'!D:D,B88,'Grundlage Swiss DRG KVG'!L:L)&gt;0,SUMIF('Grundlage Swiss DRG KVG'!D:D,B88,'Grundlage Swiss DRG KVG'!L:L),"")</f>
        <v/>
      </c>
      <c r="M88" s="223" t="str">
        <f t="shared" si="3"/>
        <v/>
      </c>
      <c r="N88" s="61" t="str">
        <f t="shared" si="4"/>
        <v>-</v>
      </c>
      <c r="O88" s="61" t="str">
        <f t="shared" si="5"/>
        <v>-</v>
      </c>
      <c r="P88" s="215"/>
      <c r="Q88" s="215"/>
      <c r="R88" s="215"/>
    </row>
    <row r="89" spans="1:18" hidden="1" x14ac:dyDescent="0.2">
      <c r="A89" s="224" t="s">
        <v>183</v>
      </c>
      <c r="B89" s="225" t="s">
        <v>184</v>
      </c>
      <c r="C89" s="226" t="s">
        <v>66</v>
      </c>
      <c r="D89" s="225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9803003.3235879</v>
      </c>
      <c r="H89" s="112">
        <f>IF(SUMIF('Grundlage Swiss DRG KVG'!D:D,B89,'Grundlage Swiss DRG KVG'!I:I)&gt;0,SUMIF('Grundlage Swiss DRG KVG'!D:D,B89,'Grundlage Swiss DRG KVG'!I:I),"")</f>
        <v>836.09839999999997</v>
      </c>
      <c r="I89" s="112">
        <f>IF(SUMIF('Grundlage Swiss DRG KVG'!D:D,B89,'Grundlage Swiss DRG KVG'!J:J)&gt;0,SUMIF('Grundlage Swiss DRG KVG'!D:D,B89,'Grundlage Swiss DRG KVG'!J:J),"")</f>
        <v>1002</v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>
        <f>IF(SUMIF('Grundlage Swiss DRG KVG'!D:D,B89,'Grundlage Swiss DRG KVG'!L:L)&gt;0,SUMIF('Grundlage Swiss DRG KVG'!D:D,B89,'Grundlage Swiss DRG KVG'!L:L),"")</f>
        <v>11724.700494090001</v>
      </c>
      <c r="M89" s="223">
        <f t="shared" si="3"/>
        <v>836.09839999999997</v>
      </c>
      <c r="N89" s="61" t="str">
        <f t="shared" si="4"/>
        <v>-</v>
      </c>
      <c r="O89" s="61">
        <f t="shared" si="5"/>
        <v>836.09839999999997</v>
      </c>
      <c r="P89" s="215"/>
      <c r="Q89" s="215"/>
      <c r="R89" s="215"/>
    </row>
    <row r="90" spans="1:18" hidden="1" x14ac:dyDescent="0.2">
      <c r="A90" s="224" t="s">
        <v>299</v>
      </c>
      <c r="B90" s="225" t="s">
        <v>300</v>
      </c>
      <c r="C90" s="226" t="s">
        <v>66</v>
      </c>
      <c r="D90" s="225" t="s">
        <v>27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0</v>
      </c>
      <c r="H90" s="112" t="str">
        <f>IF(SUMIF('Grundlage Swiss DRG KVG'!D:D,B90,'Grundlage Swiss DRG KVG'!I:I)&gt;0,SUMIF('Grundlage Swiss DRG KVG'!D:D,B90,'Grundlage Swiss DRG KVG'!I:I),"")</f>
        <v/>
      </c>
      <c r="I90" s="112" t="str">
        <f>IF(SUMIF('Grundlage Swiss DRG KVG'!D:D,B90,'Grundlage Swiss DRG KVG'!J:J)&gt;0,SUMIF('Grundlage Swiss DRG KVG'!D:D,B90,'Grundlage Swiss DRG KVG'!J:J),"")</f>
        <v/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 t="str">
        <f>IF(SUMIF('Grundlage Swiss DRG KVG'!D:D,B90,'Grundlage Swiss DRG KVG'!L:L)&gt;0,SUMIF('Grundlage Swiss DRG KVG'!D:D,B90,'Grundlage Swiss DRG KVG'!L:L),"")</f>
        <v/>
      </c>
      <c r="M90" s="223" t="str">
        <f t="shared" si="3"/>
        <v/>
      </c>
      <c r="N90" s="61" t="str">
        <f t="shared" si="4"/>
        <v>-</v>
      </c>
      <c r="O90" s="61" t="str">
        <f t="shared" si="5"/>
        <v>-</v>
      </c>
      <c r="P90" s="215"/>
      <c r="Q90" s="215"/>
      <c r="R90" s="215"/>
    </row>
    <row r="91" spans="1:18" hidden="1" x14ac:dyDescent="0.2">
      <c r="A91" s="224" t="s">
        <v>307</v>
      </c>
      <c r="B91" s="225" t="s">
        <v>307</v>
      </c>
      <c r="C91" s="226" t="s">
        <v>66</v>
      </c>
      <c r="D91" s="225" t="s">
        <v>308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574775694.71089005</v>
      </c>
      <c r="G91" s="112">
        <f>IF(SUMIF('Grundlage Swiss DRG KVG'!D:D,B91,'Grundlage Swiss DRG KVG'!H:H)&gt;0,SUMIF('Grundlage Swiss DRG KVG'!D:D,B91,'Grundlage Swiss DRG KVG'!H:H),)</f>
        <v>569406945.12435997</v>
      </c>
      <c r="H91" s="112">
        <f>IF(SUMIF('Grundlage Swiss DRG KVG'!D:D,B91,'Grundlage Swiss DRG KVG'!I:I)&gt;0,SUMIF('Grundlage Swiss DRG KVG'!D:D,B91,'Grundlage Swiss DRG KVG'!I:I),"")</f>
        <v>51949</v>
      </c>
      <c r="I91" s="112">
        <f>IF(SUMIF('Grundlage Swiss DRG KVG'!D:D,B91,'Grundlage Swiss DRG KVG'!J:J)&gt;0,SUMIF('Grundlage Swiss DRG KVG'!D:D,B91,'Grundlage Swiss DRG KVG'!J:J),"")</f>
        <v>35121</v>
      </c>
      <c r="J91" s="130"/>
      <c r="K91" s="130">
        <f>IF(SUMIF('Grundlage Swiss DRG KVG'!D:D,B91,'Grundlage Swiss DRG KVG'!K:K)&gt;0,SUMIF('Grundlage Swiss DRG KVG'!D:D,B91,'Grundlage Swiss DRG KVG'!K:K),"")</f>
        <v>11064.230200983</v>
      </c>
      <c r="L91" s="130">
        <f>IF(SUMIF('Grundlage Swiss DRG KVG'!D:D,B91,'Grundlage Swiss DRG KVG'!L:L)&gt;0,SUMIF('Grundlage Swiss DRG KVG'!D:D,B91,'Grundlage Swiss DRG KVG'!L:L),"")</f>
        <v>10960.883657517001</v>
      </c>
      <c r="M91" s="223">
        <f t="shared" si="3"/>
        <v>51949</v>
      </c>
      <c r="N91" s="61">
        <f t="shared" si="4"/>
        <v>51949</v>
      </c>
      <c r="O91" s="61">
        <f t="shared" si="5"/>
        <v>51949</v>
      </c>
      <c r="P91" s="215"/>
      <c r="Q91" s="215"/>
      <c r="R91" s="215"/>
    </row>
    <row r="92" spans="1:18" hidden="1" x14ac:dyDescent="0.2">
      <c r="A92" s="224" t="s">
        <v>341</v>
      </c>
      <c r="B92" s="225" t="s">
        <v>341</v>
      </c>
      <c r="C92" s="226" t="s">
        <v>66</v>
      </c>
      <c r="D92" s="225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0</v>
      </c>
      <c r="G92" s="112">
        <f>IF(SUMIF('Grundlage Swiss DRG KVG'!D:D,B92,'Grundlage Swiss DRG KVG'!H:H)&gt;0,SUMIF('Grundlage Swiss DRG KVG'!D:D,B92,'Grundlage Swiss DRG KVG'!H:H),)</f>
        <v>0</v>
      </c>
      <c r="H92" s="112" t="str">
        <f>IF(SUMIF('Grundlage Swiss DRG KVG'!D:D,B92,'Grundlage Swiss DRG KVG'!I:I)&gt;0,SUMIF('Grundlage Swiss DRG KVG'!D:D,B92,'Grundlage Swiss DRG KVG'!I:I),"")</f>
        <v/>
      </c>
      <c r="I92" s="112" t="str">
        <f>IF(SUMIF('Grundlage Swiss DRG KVG'!D:D,B92,'Grundlage Swiss DRG KVG'!J:J)&gt;0,SUMIF('Grundlage Swiss DRG KVG'!D:D,B92,'Grundlage Swiss DRG KVG'!J:J),"")</f>
        <v/>
      </c>
      <c r="J92" s="130"/>
      <c r="K92" s="130" t="str">
        <f>IF(SUMIF('Grundlage Swiss DRG KVG'!D:D,B92,'Grundlage Swiss DRG KVG'!K:K)&gt;0,SUMIF('Grundlage Swiss DRG KVG'!D:D,B92,'Grundlage Swiss DRG KVG'!K:K),"")</f>
        <v/>
      </c>
      <c r="L92" s="130" t="str">
        <f>IF(SUMIF('Grundlage Swiss DRG KVG'!D:D,B92,'Grundlage Swiss DRG KVG'!L:L)&gt;0,SUMIF('Grundlage Swiss DRG KVG'!D:D,B92,'Grundlage Swiss DRG KVG'!L:L),"")</f>
        <v/>
      </c>
      <c r="M92" s="223" t="str">
        <f t="shared" si="3"/>
        <v/>
      </c>
      <c r="N92" s="61" t="str">
        <f t="shared" si="4"/>
        <v>-</v>
      </c>
      <c r="O92" s="61" t="str">
        <f t="shared" si="5"/>
        <v>-</v>
      </c>
      <c r="P92" s="215"/>
      <c r="Q92" s="215"/>
      <c r="R92" s="215"/>
    </row>
    <row r="93" spans="1:18" hidden="1" x14ac:dyDescent="0.2">
      <c r="A93" s="224" t="s">
        <v>196</v>
      </c>
      <c r="B93" s="225" t="s">
        <v>197</v>
      </c>
      <c r="C93" s="226" t="s">
        <v>55</v>
      </c>
      <c r="D93" s="225" t="s">
        <v>106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45151980.019373998</v>
      </c>
      <c r="G93" s="112">
        <f>IF(SUMIF('Grundlage Swiss DRG KVG'!D:D,B93,'Grundlage Swiss DRG KVG'!H:H)&gt;0,SUMIF('Grundlage Swiss DRG KVG'!D:D,B93,'Grundlage Swiss DRG KVG'!H:H),)</f>
        <v>42496471.489373997</v>
      </c>
      <c r="H93" s="112">
        <f>IF(SUMIF('Grundlage Swiss DRG KVG'!D:D,B93,'Grundlage Swiss DRG KVG'!I:I)&gt;0,SUMIF('Grundlage Swiss DRG KVG'!D:D,B93,'Grundlage Swiss DRG KVG'!I:I),"")</f>
        <v>4168.0730000000003</v>
      </c>
      <c r="I93" s="112">
        <f>IF(SUMIF('Grundlage Swiss DRG KVG'!D:D,B93,'Grundlage Swiss DRG KVG'!J:J)&gt;0,SUMIF('Grundlage Swiss DRG KVG'!D:D,B93,'Grundlage Swiss DRG KVG'!J:J),"")</f>
        <v>4513</v>
      </c>
      <c r="J93" s="130"/>
      <c r="K93" s="130">
        <f>IF(SUMIF('Grundlage Swiss DRG KVG'!D:D,B93,'Grundlage Swiss DRG KVG'!K:K)&gt;0,SUMIF('Grundlage Swiss DRG KVG'!D:D,B93,'Grundlage Swiss DRG KVG'!K:K),"")</f>
        <v>10832.818911611001</v>
      </c>
      <c r="L93" s="130">
        <f>IF(SUMIF('Grundlage Swiss DRG KVG'!D:D,B93,'Grundlage Swiss DRG KVG'!L:L)&gt;0,SUMIF('Grundlage Swiss DRG KVG'!D:D,B93,'Grundlage Swiss DRG KVG'!L:L),"")</f>
        <v>10195.711900769</v>
      </c>
      <c r="M93" s="223">
        <f t="shared" si="3"/>
        <v>4168.0730000000003</v>
      </c>
      <c r="N93" s="61">
        <f t="shared" si="4"/>
        <v>4168.0730000000003</v>
      </c>
      <c r="O93" s="61">
        <f t="shared" si="5"/>
        <v>4168.0730000000003</v>
      </c>
      <c r="P93" s="215"/>
      <c r="Q93" s="215"/>
      <c r="R93" s="215"/>
    </row>
    <row r="94" spans="1:18" hidden="1" x14ac:dyDescent="0.2">
      <c r="A94" s="224" t="s">
        <v>190</v>
      </c>
      <c r="B94" s="225" t="s">
        <v>191</v>
      </c>
      <c r="C94" s="226" t="s">
        <v>55</v>
      </c>
      <c r="D94" s="225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0</v>
      </c>
      <c r="G94" s="112">
        <f>IF(SUMIF('Grundlage Swiss DRG KVG'!D:D,B94,'Grundlage Swiss DRG KVG'!H:H)&gt;0,SUMIF('Grundlage Swiss DRG KVG'!D:D,B94,'Grundlage Swiss DRG KVG'!H:H),)</f>
        <v>0</v>
      </c>
      <c r="H94" s="112" t="str">
        <f>IF(SUMIF('Grundlage Swiss DRG KVG'!D:D,B94,'Grundlage Swiss DRG KVG'!I:I)&gt;0,SUMIF('Grundlage Swiss DRG KVG'!D:D,B94,'Grundlage Swiss DRG KVG'!I:I),"")</f>
        <v/>
      </c>
      <c r="I94" s="112" t="str">
        <f>IF(SUMIF('Grundlage Swiss DRG KVG'!D:D,B94,'Grundlage Swiss DRG KVG'!J:J)&gt;0,SUMIF('Grundlage Swiss DRG KVG'!D:D,B94,'Grundlage Swiss DRG KVG'!J:J),"")</f>
        <v/>
      </c>
      <c r="J94" s="130"/>
      <c r="K94" s="130" t="str">
        <f>IF(SUMIF('Grundlage Swiss DRG KVG'!D:D,B94,'Grundlage Swiss DRG KVG'!K:K)&gt;0,SUMIF('Grundlage Swiss DRG KVG'!D:D,B94,'Grundlage Swiss DRG KVG'!K:K),"")</f>
        <v/>
      </c>
      <c r="L94" s="130" t="str">
        <f>IF(SUMIF('Grundlage Swiss DRG KVG'!D:D,B94,'Grundlage Swiss DRG KVG'!L:L)&gt;0,SUMIF('Grundlage Swiss DRG KVG'!D:D,B94,'Grundlage Swiss DRG KVG'!L:L),"")</f>
        <v/>
      </c>
      <c r="M94" s="223" t="str">
        <f t="shared" si="3"/>
        <v/>
      </c>
      <c r="N94" s="61" t="str">
        <f t="shared" si="4"/>
        <v>-</v>
      </c>
      <c r="O94" s="61" t="str">
        <f t="shared" si="5"/>
        <v>-</v>
      </c>
      <c r="P94" s="215"/>
      <c r="Q94" s="215"/>
      <c r="R94" s="215"/>
    </row>
    <row r="95" spans="1:18" hidden="1" x14ac:dyDescent="0.2">
      <c r="A95" s="224" t="s">
        <v>199</v>
      </c>
      <c r="B95" s="225" t="s">
        <v>200</v>
      </c>
      <c r="C95" s="226" t="s">
        <v>55</v>
      </c>
      <c r="D95" s="225" t="s">
        <v>188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223" t="str">
        <f t="shared" si="3"/>
        <v/>
      </c>
      <c r="N95" s="61" t="str">
        <f t="shared" si="4"/>
        <v>-</v>
      </c>
      <c r="O95" s="61" t="str">
        <f t="shared" si="5"/>
        <v>-</v>
      </c>
      <c r="P95" s="215"/>
      <c r="Q95" s="215"/>
      <c r="R95" s="215"/>
    </row>
    <row r="96" spans="1:18" hidden="1" x14ac:dyDescent="0.2">
      <c r="A96" s="224" t="s">
        <v>323</v>
      </c>
      <c r="B96" s="225" t="s">
        <v>323</v>
      </c>
      <c r="C96" s="226" t="s">
        <v>55</v>
      </c>
      <c r="D96" s="225" t="s">
        <v>251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135645665.11285001</v>
      </c>
      <c r="G96" s="112">
        <f>IF(SUMIF('Grundlage Swiss DRG KVG'!D:D,B96,'Grundlage Swiss DRG KVG'!H:H)&gt;0,SUMIF('Grundlage Swiss DRG KVG'!D:D,B96,'Grundlage Swiss DRG KVG'!H:H),)</f>
        <v>0</v>
      </c>
      <c r="H96" s="112">
        <f>IF(SUMIF('Grundlage Swiss DRG KVG'!D:D,B96,'Grundlage Swiss DRG KVG'!I:I)&gt;0,SUMIF('Grundlage Swiss DRG KVG'!D:D,B96,'Grundlage Swiss DRG KVG'!I:I),"")</f>
        <v>13595.97</v>
      </c>
      <c r="I96" s="112">
        <f>IF(SUMIF('Grundlage Swiss DRG KVG'!D:D,B96,'Grundlage Swiss DRG KVG'!J:J)&gt;0,SUMIF('Grundlage Swiss DRG KVG'!D:D,B96,'Grundlage Swiss DRG KVG'!J:J),"")</f>
        <v>14454</v>
      </c>
      <c r="J96" s="130"/>
      <c r="K96" s="130">
        <f>IF(SUMIF('Grundlage Swiss DRG KVG'!D:D,B96,'Grundlage Swiss DRG KVG'!K:K)&gt;0,SUMIF('Grundlage Swiss DRG KVG'!D:D,B96,'Grundlage Swiss DRG KVG'!K:K),"")</f>
        <v>9976.9023550988004</v>
      </c>
      <c r="L96" s="130" t="str">
        <f>IF(SUMIF('Grundlage Swiss DRG KVG'!D:D,B96,'Grundlage Swiss DRG KVG'!L:L)&gt;0,SUMIF('Grundlage Swiss DRG KVG'!D:D,B96,'Grundlage Swiss DRG KVG'!L:L),"")</f>
        <v/>
      </c>
      <c r="M96" s="223">
        <f t="shared" si="3"/>
        <v>13595.97</v>
      </c>
      <c r="N96" s="61">
        <f t="shared" si="4"/>
        <v>13595.97</v>
      </c>
      <c r="O96" s="61" t="str">
        <f t="shared" si="5"/>
        <v>-</v>
      </c>
      <c r="P96" s="215"/>
      <c r="Q96" s="215"/>
      <c r="R96" s="215"/>
    </row>
    <row r="97" spans="1:19" hidden="1" x14ac:dyDescent="0.2">
      <c r="A97" s="225" t="s">
        <v>284</v>
      </c>
      <c r="B97" s="225" t="s">
        <v>285</v>
      </c>
      <c r="C97" s="226" t="s">
        <v>55</v>
      </c>
      <c r="D97" s="225" t="s">
        <v>188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0</v>
      </c>
      <c r="G97" s="112">
        <f>IF(SUMIF('Grundlage Swiss DRG KVG'!D:D,B97,'Grundlage Swiss DRG KVG'!H:H)&gt;0,SUMIF('Grundlage Swiss DRG KVG'!D:D,B97,'Grundlage Swiss DRG KVG'!H:H),)</f>
        <v>0</v>
      </c>
      <c r="H97" s="112" t="str">
        <f>IF(SUMIF('Grundlage Swiss DRG KVG'!D:D,B97,'Grundlage Swiss DRG KVG'!I:I)&gt;0,SUMIF('Grundlage Swiss DRG KVG'!D:D,B97,'Grundlage Swiss DRG KVG'!I:I),"")</f>
        <v/>
      </c>
      <c r="I97" s="112" t="str">
        <f>IF(SUMIF('Grundlage Swiss DRG KVG'!D:D,B97,'Grundlage Swiss DRG KVG'!J:J)&gt;0,SUMIF('Grundlage Swiss DRG KVG'!D:D,B97,'Grundlage Swiss DRG KVG'!J:J),"")</f>
        <v/>
      </c>
      <c r="J97" s="130"/>
      <c r="K97" s="130" t="str">
        <f>IF(SUMIF('Grundlage Swiss DRG KVG'!D:D,B97,'Grundlage Swiss DRG KVG'!K:K)&gt;0,SUMIF('Grundlage Swiss DRG KVG'!D:D,B97,'Grundlage Swiss DRG KVG'!K:K),"")</f>
        <v/>
      </c>
      <c r="L97" s="130" t="str">
        <f>IF(SUMIF('Grundlage Swiss DRG KVG'!D:D,B97,'Grundlage Swiss DRG KVG'!L:L)&gt;0,SUMIF('Grundlage Swiss DRG KVG'!D:D,B97,'Grundlage Swiss DRG KVG'!L:L),"")</f>
        <v/>
      </c>
      <c r="M97" s="223" t="str">
        <f t="shared" si="3"/>
        <v/>
      </c>
      <c r="N97" s="61" t="str">
        <f t="shared" si="4"/>
        <v>-</v>
      </c>
      <c r="O97" s="61" t="str">
        <f t="shared" si="5"/>
        <v>-</v>
      </c>
      <c r="P97" s="215"/>
      <c r="Q97" s="215"/>
      <c r="R97" s="215"/>
    </row>
    <row r="98" spans="1:19" hidden="1" x14ac:dyDescent="0.2">
      <c r="A98" s="225" t="s">
        <v>335</v>
      </c>
      <c r="B98" s="225" t="s">
        <v>335</v>
      </c>
      <c r="C98" s="226" t="s">
        <v>16</v>
      </c>
      <c r="D98" s="225" t="s">
        <v>308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223" t="str">
        <f t="shared" si="3"/>
        <v/>
      </c>
      <c r="N98" s="61" t="str">
        <f t="shared" si="4"/>
        <v>-</v>
      </c>
      <c r="O98" s="61" t="str">
        <f t="shared" si="5"/>
        <v>-</v>
      </c>
      <c r="P98" s="215"/>
      <c r="Q98" s="215"/>
      <c r="R98" s="215"/>
    </row>
    <row r="99" spans="1:19" hidden="1" x14ac:dyDescent="0.2">
      <c r="A99" s="225" t="s">
        <v>287</v>
      </c>
      <c r="B99" s="225" t="s">
        <v>288</v>
      </c>
      <c r="C99" s="226" t="s">
        <v>16</v>
      </c>
      <c r="D99" s="225" t="s">
        <v>188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223" t="str">
        <f t="shared" si="3"/>
        <v/>
      </c>
      <c r="N99" s="61" t="str">
        <f t="shared" si="4"/>
        <v>-</v>
      </c>
      <c r="O99" s="61" t="str">
        <f t="shared" si="5"/>
        <v>-</v>
      </c>
      <c r="P99" s="215"/>
      <c r="Q99" s="215"/>
      <c r="R99" s="215"/>
    </row>
    <row r="100" spans="1:19" hidden="1" x14ac:dyDescent="0.2">
      <c r="A100" s="225" t="s">
        <v>314</v>
      </c>
      <c r="B100" s="225" t="s">
        <v>314</v>
      </c>
      <c r="C100" s="226" t="s">
        <v>95</v>
      </c>
      <c r="D100" s="225" t="s">
        <v>308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223" t="str">
        <f t="shared" si="3"/>
        <v/>
      </c>
      <c r="N100" s="61" t="str">
        <f t="shared" si="4"/>
        <v>-</v>
      </c>
      <c r="O100" s="61" t="str">
        <f t="shared" si="5"/>
        <v>-</v>
      </c>
      <c r="P100" s="215"/>
      <c r="Q100" s="215"/>
      <c r="R100" s="215"/>
    </row>
    <row r="101" spans="1:19" hidden="1" x14ac:dyDescent="0.2">
      <c r="A101" s="225" t="s">
        <v>186</v>
      </c>
      <c r="B101" s="225" t="s">
        <v>187</v>
      </c>
      <c r="C101" s="226" t="s">
        <v>34</v>
      </c>
      <c r="D101" s="225" t="s">
        <v>188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223" t="str">
        <f t="shared" si="3"/>
        <v/>
      </c>
      <c r="N101" s="61" t="str">
        <f t="shared" si="4"/>
        <v>-</v>
      </c>
      <c r="O101" s="61" t="str">
        <f t="shared" si="5"/>
        <v>-</v>
      </c>
      <c r="P101" s="215"/>
      <c r="Q101" s="215"/>
      <c r="R101" s="215"/>
    </row>
    <row r="102" spans="1:19" hidden="1" x14ac:dyDescent="0.2">
      <c r="A102" s="225" t="s">
        <v>171</v>
      </c>
      <c r="B102" s="225" t="s">
        <v>172</v>
      </c>
      <c r="C102" s="226" t="s">
        <v>169</v>
      </c>
      <c r="D102" s="225" t="s">
        <v>106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223" t="str">
        <f t="shared" si="3"/>
        <v/>
      </c>
      <c r="N102" s="61" t="str">
        <f t="shared" si="4"/>
        <v>-</v>
      </c>
      <c r="O102" s="61" t="str">
        <f t="shared" si="5"/>
        <v>-</v>
      </c>
      <c r="P102" s="215"/>
      <c r="Q102" s="215"/>
      <c r="R102" s="215"/>
    </row>
    <row r="103" spans="1:19" hidden="1" x14ac:dyDescent="0.2">
      <c r="A103" s="225" t="s">
        <v>338</v>
      </c>
      <c r="B103" s="225" t="s">
        <v>338</v>
      </c>
      <c r="C103" s="226" t="s">
        <v>228</v>
      </c>
      <c r="D103" s="225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54142777.380318999</v>
      </c>
      <c r="H103" s="112">
        <f>IF(SUMIF('Grundlage Swiss DRG KVG'!D:D,B103,'Grundlage Swiss DRG KVG'!I:I)&gt;0,SUMIF('Grundlage Swiss DRG KVG'!D:D,B103,'Grundlage Swiss DRG KVG'!I:I),"")</f>
        <v>5410.6425799999997</v>
      </c>
      <c r="I103" s="112">
        <f>IF(SUMIF('Grundlage Swiss DRG KVG'!D:D,B103,'Grundlage Swiss DRG KVG'!J:J)&gt;0,SUMIF('Grundlage Swiss DRG KVG'!D:D,B103,'Grundlage Swiss DRG KVG'!J:J),"")</f>
        <v>3722</v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>
        <f>IF(SUMIF('Grundlage Swiss DRG KVG'!D:D,B103,'Grundlage Swiss DRG KVG'!L:L)&gt;0,SUMIF('Grundlage Swiss DRG KVG'!D:D,B103,'Grundlage Swiss DRG KVG'!L:L),"")</f>
        <v>10006.718532925001</v>
      </c>
      <c r="M103" s="223">
        <f t="shared" si="3"/>
        <v>5410.6425799999997</v>
      </c>
      <c r="N103" s="61" t="str">
        <f t="shared" si="4"/>
        <v>-</v>
      </c>
      <c r="O103" s="61">
        <f t="shared" si="5"/>
        <v>5410.6425799999997</v>
      </c>
      <c r="P103" s="215"/>
      <c r="Q103" s="215"/>
      <c r="R103" s="215"/>
    </row>
    <row r="104" spans="1:19" hidden="1" x14ac:dyDescent="0.2">
      <c r="A104" s="225" t="s">
        <v>125</v>
      </c>
      <c r="B104" s="225" t="s">
        <v>126</v>
      </c>
      <c r="C104" s="226" t="s">
        <v>127</v>
      </c>
      <c r="D104" s="225" t="s">
        <v>45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0</v>
      </c>
      <c r="H104" s="112" t="str">
        <f>IF(SUMIF('Grundlage Swiss DRG KVG'!D:D,B104,'Grundlage Swiss DRG KVG'!I:I)&gt;0,SUMIF('Grundlage Swiss DRG KVG'!D:D,B104,'Grundlage Swiss DRG KVG'!I:I),"")</f>
        <v/>
      </c>
      <c r="I104" s="112" t="str">
        <f>IF(SUMIF('Grundlage Swiss DRG KVG'!D:D,B104,'Grundlage Swiss DRG KVG'!J:J)&gt;0,SUMIF('Grundlage Swiss DRG KVG'!D:D,B104,'Grundlage Swiss DRG KVG'!J:J),"")</f>
        <v/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 t="str">
        <f>IF(SUMIF('Grundlage Swiss DRG KVG'!D:D,B104,'Grundlage Swiss DRG KVG'!L:L)&gt;0,SUMIF('Grundlage Swiss DRG KVG'!D:D,B104,'Grundlage Swiss DRG KVG'!L:L),"")</f>
        <v/>
      </c>
      <c r="M104" s="223" t="str">
        <f t="shared" si="3"/>
        <v/>
      </c>
      <c r="N104" s="61" t="str">
        <f t="shared" si="4"/>
        <v>-</v>
      </c>
      <c r="O104" s="61" t="str">
        <f t="shared" si="5"/>
        <v>-</v>
      </c>
      <c r="P104" s="215"/>
      <c r="Q104" s="215"/>
      <c r="R104" s="215"/>
    </row>
    <row r="105" spans="1:19" hidden="1" x14ac:dyDescent="0.2">
      <c r="A105" s="225" t="s">
        <v>136</v>
      </c>
      <c r="B105" s="225" t="s">
        <v>137</v>
      </c>
      <c r="C105" s="226" t="s">
        <v>127</v>
      </c>
      <c r="D105" s="225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223" t="str">
        <f t="shared" si="3"/>
        <v/>
      </c>
      <c r="N105" s="61" t="str">
        <f t="shared" si="4"/>
        <v>-</v>
      </c>
      <c r="O105" s="61" t="str">
        <f t="shared" si="5"/>
        <v>-</v>
      </c>
      <c r="P105" s="215"/>
      <c r="Q105" s="215"/>
      <c r="R105" s="215"/>
    </row>
    <row r="106" spans="1:19" hidden="1" x14ac:dyDescent="0.2">
      <c r="A106" s="225" t="s">
        <v>311</v>
      </c>
      <c r="B106" s="225" t="s">
        <v>311</v>
      </c>
      <c r="C106" s="226" t="s">
        <v>99</v>
      </c>
      <c r="D106" s="225" t="s">
        <v>308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223" t="str">
        <f t="shared" si="3"/>
        <v/>
      </c>
      <c r="N106" s="61" t="str">
        <f t="shared" si="4"/>
        <v>-</v>
      </c>
      <c r="O106" s="61" t="str">
        <f t="shared" si="5"/>
        <v>-</v>
      </c>
      <c r="P106" s="215"/>
      <c r="Q106" s="215"/>
      <c r="R106" s="215"/>
    </row>
    <row r="107" spans="1:19" hidden="1" x14ac:dyDescent="0.2">
      <c r="A107" s="225" t="s">
        <v>112</v>
      </c>
      <c r="B107" s="225" t="s">
        <v>113</v>
      </c>
      <c r="C107" s="226" t="s">
        <v>114</v>
      </c>
      <c r="D107" s="225" t="s">
        <v>106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223" t="str">
        <f t="shared" si="3"/>
        <v/>
      </c>
      <c r="N107" s="61" t="str">
        <f t="shared" si="4"/>
        <v>-</v>
      </c>
      <c r="O107" s="61" t="str">
        <f t="shared" si="5"/>
        <v>-</v>
      </c>
      <c r="P107" s="215"/>
      <c r="Q107" s="215"/>
      <c r="R107" s="215"/>
    </row>
    <row r="108" spans="1:19" hidden="1" x14ac:dyDescent="0.2">
      <c r="A108" s="225" t="s">
        <v>193</v>
      </c>
      <c r="B108" s="225" t="s">
        <v>194</v>
      </c>
      <c r="C108" s="226" t="s">
        <v>114</v>
      </c>
      <c r="D108" s="225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223" t="str">
        <f t="shared" si="3"/>
        <v/>
      </c>
      <c r="N108" s="61" t="str">
        <f t="shared" si="4"/>
        <v>-</v>
      </c>
      <c r="O108" s="61" t="str">
        <f t="shared" si="5"/>
        <v>-</v>
      </c>
      <c r="P108" s="215"/>
      <c r="Q108" s="215"/>
      <c r="R108" s="215"/>
    </row>
    <row r="109" spans="1:19" ht="15" customHeight="1" x14ac:dyDescent="0.2">
      <c r="A109" s="229" t="s">
        <v>406</v>
      </c>
      <c r="B109" s="229"/>
      <c r="C109" s="230"/>
      <c r="D109" s="229"/>
      <c r="E109" s="43">
        <f>SUM(E10:E108)</f>
        <v>8562882978.4502792</v>
      </c>
      <c r="F109" s="43">
        <f>SUM(F10:F108)</f>
        <v>7908387326.2678881</v>
      </c>
      <c r="G109" s="43">
        <f>SUM(G10:G108)</f>
        <v>7999623849.7228889</v>
      </c>
      <c r="H109" s="43">
        <f>SUM(H10:H108)</f>
        <v>847391.21097999683</v>
      </c>
      <c r="I109" s="43">
        <f>SUM(I10:I108)</f>
        <v>798604</v>
      </c>
      <c r="J109" s="63">
        <f>E109/M109</f>
        <v>10104.993853485237</v>
      </c>
      <c r="K109" s="63">
        <f>F109/N109</f>
        <v>10853.213719961512</v>
      </c>
      <c r="L109" s="63">
        <f>G109/O109</f>
        <v>10564.90771636385</v>
      </c>
      <c r="M109" s="223">
        <f>SUM(M10:M108)</f>
        <v>847391.21097999683</v>
      </c>
      <c r="N109" s="61">
        <f>SUM(N10:N108)</f>
        <v>728667.7964999968</v>
      </c>
      <c r="O109" s="61">
        <f>SUM(O10:O108)</f>
        <v>757188.2371799968</v>
      </c>
      <c r="P109" s="223"/>
      <c r="Q109" s="223"/>
      <c r="R109" s="223"/>
      <c r="S109" s="231"/>
    </row>
    <row r="110" spans="1:19" ht="33.75" hidden="1" customHeight="1" x14ac:dyDescent="0.2">
      <c r="F110" s="28"/>
      <c r="G110" s="28"/>
      <c r="M110" s="223"/>
      <c r="N110" s="61"/>
      <c r="O110" s="61"/>
      <c r="P110" s="223"/>
      <c r="Q110" s="223"/>
      <c r="R110" s="223"/>
    </row>
    <row r="111" spans="1:19" ht="10.5" hidden="1" x14ac:dyDescent="0.25">
      <c r="A111" s="232" t="s">
        <v>407</v>
      </c>
      <c r="B111" s="232"/>
      <c r="C111" s="233"/>
      <c r="D111" s="232"/>
      <c r="E111" s="147"/>
      <c r="F111" s="147"/>
      <c r="G111" s="147"/>
      <c r="H111" s="147"/>
      <c r="I111" s="147"/>
      <c r="J111" s="147">
        <f>COUNT(J10:J108)</f>
        <v>76</v>
      </c>
      <c r="K111" s="147">
        <f>COUNT(K10:K108)</f>
        <v>62</v>
      </c>
      <c r="L111" s="147">
        <f>COUNT(L10:L108)</f>
        <v>66</v>
      </c>
      <c r="M111" s="223">
        <f>K111-'Grundlage Swiss DRG KVG'!K104</f>
        <v>62</v>
      </c>
      <c r="N111" s="61">
        <f>L111-'Grundlage Swiss DRG KVG'!L104</f>
        <v>66</v>
      </c>
      <c r="O111" s="61"/>
      <c r="P111" s="223"/>
      <c r="Q111" s="223"/>
      <c r="R111" s="223"/>
    </row>
    <row r="112" spans="1:19" ht="10.5" hidden="1" x14ac:dyDescent="0.25">
      <c r="A112" s="199" t="s">
        <v>712</v>
      </c>
      <c r="B112" s="200"/>
      <c r="C112" s="234"/>
      <c r="D112" s="201"/>
      <c r="E112" s="201"/>
      <c r="F112" s="201"/>
      <c r="G112" s="201"/>
      <c r="H112" s="201"/>
      <c r="I112" s="201"/>
      <c r="J112" s="47">
        <f>M109</f>
        <v>847391.21097999683</v>
      </c>
      <c r="K112" s="47">
        <f>N109</f>
        <v>728667.7964999968</v>
      </c>
      <c r="L112" s="47">
        <f>O109</f>
        <v>757188.2371799968</v>
      </c>
      <c r="M112" s="223"/>
      <c r="N112" s="223"/>
      <c r="O112" s="61"/>
      <c r="P112" s="223"/>
      <c r="Q112" s="223"/>
      <c r="R112" s="223"/>
    </row>
    <row r="113" spans="1:19" ht="10.5" hidden="1" x14ac:dyDescent="0.25">
      <c r="A113" s="202" t="s">
        <v>350</v>
      </c>
      <c r="B113" s="232"/>
      <c r="C113" s="233"/>
      <c r="D113" s="232"/>
      <c r="E113" s="232"/>
      <c r="F113" s="232"/>
      <c r="G113" s="232"/>
      <c r="H113" s="232"/>
      <c r="I113" s="232"/>
      <c r="J113" s="50">
        <f>SMALL(J10:J108,1)</f>
        <v>8584.3605905596996</v>
      </c>
      <c r="K113" s="50">
        <f>SMALL(K10:K108,1)</f>
        <v>9232.9154023130995</v>
      </c>
      <c r="L113" s="50">
        <f>SMALL(L10:L108,1)</f>
        <v>9197.2878229486996</v>
      </c>
      <c r="M113" s="223">
        <f>K113-'Grundlage Swiss DRG KVG'!K105</f>
        <v>9232.9154023130995</v>
      </c>
      <c r="N113" s="223">
        <f>L113-'Grundlage Swiss DRG KVG'!L105</f>
        <v>9197.2878229486996</v>
      </c>
      <c r="O113" s="61"/>
      <c r="P113" s="223"/>
      <c r="Q113" s="223"/>
      <c r="R113" s="223"/>
    </row>
    <row r="114" spans="1:19" ht="10.5" hidden="1" x14ac:dyDescent="0.25">
      <c r="A114" s="235" t="s">
        <v>357</v>
      </c>
      <c r="B114" s="200"/>
      <c r="C114" s="234"/>
      <c r="D114" s="201"/>
      <c r="E114" s="201"/>
      <c r="F114" s="201"/>
      <c r="G114" s="201"/>
      <c r="H114" s="201"/>
      <c r="I114" s="201"/>
      <c r="J114" s="47">
        <f>QUARTILE(J10:J108,1)</f>
        <v>9189.6515194960994</v>
      </c>
      <c r="K114" s="47">
        <f>QUARTILE(K10:K108,1)</f>
        <v>10159.849180898251</v>
      </c>
      <c r="L114" s="47">
        <f>QUARTILE(L10:L108,1)</f>
        <v>10049.533923212501</v>
      </c>
      <c r="M114" s="223">
        <f>K114-'Grundlage Swiss DRG KVG'!K106</f>
        <v>10159.849180898251</v>
      </c>
      <c r="N114" s="223">
        <f>L114-'Grundlage Swiss DRG KVG'!L106</f>
        <v>10049.533923212501</v>
      </c>
      <c r="O114" s="61"/>
      <c r="P114" s="223"/>
      <c r="Q114" s="223"/>
      <c r="R114" s="223"/>
    </row>
    <row r="115" spans="1:19" ht="10.5" hidden="1" x14ac:dyDescent="0.25">
      <c r="A115" s="202" t="s">
        <v>364</v>
      </c>
      <c r="B115" s="232"/>
      <c r="C115" s="233"/>
      <c r="D115" s="232"/>
      <c r="E115" s="232"/>
      <c r="F115" s="232"/>
      <c r="G115" s="232"/>
      <c r="H115" s="232"/>
      <c r="I115" s="232"/>
      <c r="J115" s="50">
        <f>SUM(J10:J108)/J111</f>
        <v>9869.6353161409879</v>
      </c>
      <c r="K115" s="50">
        <f>SUM(K10:K108)/K111</f>
        <v>11026.376448508126</v>
      </c>
      <c r="L115" s="50">
        <f>SUM(L10:L108)/L111</f>
        <v>10747.645288643116</v>
      </c>
      <c r="M115" s="223">
        <f>K115-'Grundlage Swiss DRG KVG'!K107</f>
        <v>11026.376448508126</v>
      </c>
      <c r="N115" s="223">
        <f>L115-'Grundlage Swiss DRG KVG'!L107</f>
        <v>-437.94305282588357</v>
      </c>
      <c r="O115" s="61"/>
      <c r="P115" s="223"/>
      <c r="Q115" s="223"/>
      <c r="R115" s="215"/>
    </row>
    <row r="116" spans="1:19" ht="10.5" hidden="1" x14ac:dyDescent="0.25">
      <c r="A116" s="199" t="s">
        <v>371</v>
      </c>
      <c r="B116" s="200"/>
      <c r="C116" s="234"/>
      <c r="D116" s="201"/>
      <c r="E116" s="201"/>
      <c r="F116" s="201"/>
      <c r="G116" s="201"/>
      <c r="H116" s="201"/>
      <c r="I116" s="201"/>
      <c r="J116" s="47">
        <f>MEDIAN(J10:J108)</f>
        <v>9532.4073495023513</v>
      </c>
      <c r="K116" s="47">
        <f>MEDIAN(K10:K108)</f>
        <v>10612.898239557999</v>
      </c>
      <c r="L116" s="47">
        <f>MEDIAN(L10:L108)</f>
        <v>10409.212440028499</v>
      </c>
      <c r="M116" s="223">
        <f>K116-'Grundlage Swiss DRG KVG'!K108</f>
        <v>454.57732202399893</v>
      </c>
      <c r="N116" s="223">
        <f>L116-'Grundlage Swiss DRG KVG'!L108</f>
        <v>666.5337806184998</v>
      </c>
      <c r="O116" s="61"/>
      <c r="P116" s="223"/>
      <c r="Q116" s="223"/>
      <c r="R116" s="215"/>
    </row>
    <row r="117" spans="1:19" ht="10.5" hidden="1" x14ac:dyDescent="0.25">
      <c r="A117" s="202" t="s">
        <v>378</v>
      </c>
      <c r="B117" s="232"/>
      <c r="C117" s="233"/>
      <c r="D117" s="232"/>
      <c r="E117" s="232"/>
      <c r="F117" s="232"/>
      <c r="G117" s="232"/>
      <c r="H117" s="232"/>
      <c r="I117" s="232"/>
      <c r="J117" s="50">
        <f>QUARTILE(J10:J108,3)</f>
        <v>10106.7951525915</v>
      </c>
      <c r="K117" s="50">
        <f>QUARTILE(K10:K108,3)</f>
        <v>11139.17994985875</v>
      </c>
      <c r="L117" s="50">
        <f>QUARTILE(L10:L108,3)</f>
        <v>10870.52911341125</v>
      </c>
      <c r="M117" s="223">
        <f>K117-'Grundlage Swiss DRG KVG'!K109</f>
        <v>-770928.05499364203</v>
      </c>
      <c r="N117" s="223">
        <f>L117-'Grundlage Swiss DRG KVG'!L109</f>
        <v>-785846.21914018434</v>
      </c>
      <c r="O117" s="61"/>
      <c r="P117" s="223"/>
      <c r="Q117" s="223"/>
      <c r="R117" s="223"/>
    </row>
    <row r="118" spans="1:19" ht="10.5" hidden="1" x14ac:dyDescent="0.25">
      <c r="A118" s="199" t="s">
        <v>385</v>
      </c>
      <c r="B118" s="200"/>
      <c r="C118" s="234"/>
      <c r="D118" s="201"/>
      <c r="E118" s="201"/>
      <c r="F118" s="201"/>
      <c r="G118" s="201"/>
      <c r="H118" s="201"/>
      <c r="I118" s="201"/>
      <c r="J118" s="47">
        <f>LARGE(J10:J108,1)</f>
        <v>14561.165211623</v>
      </c>
      <c r="K118" s="47">
        <f>LARGE(K10:K108,1)</f>
        <v>16836.525748956999</v>
      </c>
      <c r="L118" s="47">
        <f>LARGE(L10:L108,1)</f>
        <v>16681.211056264001</v>
      </c>
      <c r="M118" s="223">
        <f>K118-'Grundlage Swiss DRG KVG'!K110</f>
        <v>16836.525748956999</v>
      </c>
      <c r="N118" s="223">
        <f>L118-'Grundlage Swiss DRG KVG'!L110</f>
        <v>16681.211056264001</v>
      </c>
      <c r="O118" s="61"/>
      <c r="P118" s="223"/>
      <c r="Q118" s="223"/>
      <c r="R118" s="223"/>
    </row>
    <row r="119" spans="1:19" ht="21" hidden="1" x14ac:dyDescent="0.25">
      <c r="A119" s="203" t="s">
        <v>682</v>
      </c>
      <c r="B119" s="177"/>
      <c r="C119" s="236"/>
      <c r="D119" s="205" t="s">
        <v>392</v>
      </c>
      <c r="E119" s="36"/>
      <c r="F119" s="36"/>
      <c r="G119" s="36"/>
      <c r="H119" s="36"/>
      <c r="I119" s="36"/>
      <c r="J119" s="64">
        <f>J109</f>
        <v>10104.993853485237</v>
      </c>
      <c r="K119" s="64">
        <f>K109</f>
        <v>10853.213719961512</v>
      </c>
      <c r="L119" s="64">
        <f>L109</f>
        <v>10564.90771636385</v>
      </c>
      <c r="M119" s="223">
        <f>K119-'Grundlage Swiss DRG KVG'!K112</f>
        <v>10853.213719961512</v>
      </c>
      <c r="N119" s="223">
        <f>L119-'Grundlage Swiss DRG KVG'!L112</f>
        <v>10564.90771636385</v>
      </c>
      <c r="O119" s="61"/>
      <c r="P119" s="223"/>
      <c r="Q119" s="223"/>
      <c r="R119" s="223"/>
    </row>
    <row r="120" spans="1:19" hidden="1" x14ac:dyDescent="0.2">
      <c r="F120" s="28"/>
      <c r="G120" s="28"/>
      <c r="M120" s="170"/>
    </row>
    <row r="121" spans="1:19" hidden="1" x14ac:dyDescent="0.2">
      <c r="A121" s="170" t="s">
        <v>412</v>
      </c>
      <c r="F121" s="28"/>
      <c r="G121" s="28"/>
      <c r="M121" s="170"/>
    </row>
    <row r="122" spans="1:19" x14ac:dyDescent="0.2">
      <c r="F122" s="28"/>
      <c r="G122" s="28"/>
      <c r="M122" s="170"/>
    </row>
    <row r="123" spans="1:19" x14ac:dyDescent="0.2">
      <c r="A123" s="170" t="s">
        <v>760</v>
      </c>
      <c r="F123" s="28"/>
      <c r="G123" s="28"/>
      <c r="M123" s="170"/>
    </row>
    <row r="124" spans="1:19" x14ac:dyDescent="0.2">
      <c r="F124" s="28"/>
      <c r="G124" s="28"/>
      <c r="M124" s="170"/>
    </row>
    <row r="125" spans="1:19" x14ac:dyDescent="0.2">
      <c r="F125" s="28"/>
      <c r="G125" s="28"/>
      <c r="M125" s="170"/>
    </row>
    <row r="126" spans="1:19" x14ac:dyDescent="0.2">
      <c r="F126" s="28"/>
      <c r="G126" s="28"/>
      <c r="M126" s="170"/>
    </row>
    <row r="127" spans="1:19" x14ac:dyDescent="0.2">
      <c r="F127" s="28"/>
      <c r="G127" s="28"/>
      <c r="M127" s="170"/>
    </row>
    <row r="128" spans="1:19" s="28" customFormat="1" x14ac:dyDescent="0.2">
      <c r="A128" s="170"/>
      <c r="B128" s="170"/>
      <c r="C128" s="207"/>
      <c r="D128" s="170"/>
      <c r="E128" s="170"/>
      <c r="M128" s="170"/>
      <c r="P128" s="170"/>
      <c r="Q128" s="170"/>
      <c r="R128" s="170"/>
      <c r="S128" s="170"/>
    </row>
    <row r="129" spans="1:19" s="28" customFormat="1" x14ac:dyDescent="0.2">
      <c r="A129" s="170"/>
      <c r="B129" s="170"/>
      <c r="C129" s="207"/>
      <c r="D129" s="170"/>
      <c r="E129" s="170"/>
      <c r="M129" s="170"/>
      <c r="P129" s="170"/>
      <c r="Q129" s="170"/>
      <c r="R129" s="170"/>
      <c r="S129" s="170"/>
    </row>
    <row r="130" spans="1:19" s="28" customFormat="1" x14ac:dyDescent="0.2">
      <c r="A130" s="170"/>
      <c r="B130" s="170"/>
      <c r="C130" s="207"/>
      <c r="D130" s="170"/>
      <c r="E130" s="170"/>
      <c r="P130" s="170"/>
      <c r="Q130" s="170"/>
      <c r="R130" s="170"/>
      <c r="S130" s="170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portrait" r:id="rId1"/>
  <headerFooter>
    <oddFooter>&amp;CSeite &amp;P von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8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10.453125" style="28" customWidth="1"/>
    <col min="9" max="9" width="10.7265625" style="28" customWidth="1"/>
    <col min="10" max="10" width="11.453125" style="28" customWidth="1"/>
    <col min="11" max="11" width="14.26953125" style="28" customWidth="1"/>
    <col min="12" max="12" width="13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711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COUNT(H11:H15)</f>
        <v>5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20" t="s">
        <v>101</v>
      </c>
      <c r="B11" s="21" t="s">
        <v>102</v>
      </c>
      <c r="C11" s="21" t="s">
        <v>55</v>
      </c>
      <c r="D11" s="21" t="s">
        <v>22</v>
      </c>
      <c r="E11" s="112">
        <f>IF(SUMIF('Grundlage Swiss DRG ohne Anlage'!D:D,B11,'Grundlage Swiss DRG ohne Anlage'!I:I)&gt;0,SUMIF('Grundlage Swiss DRG ohne Anlage'!D:D,B11,'Grundlage Swiss DRG ohne Anlage'!I:I),"")</f>
        <v>550472051.26856005</v>
      </c>
      <c r="F11" s="112">
        <f>IF(SUMIF('Grundlage Swiss DRG KVG'!D:D,B11,'Grundlage Swiss DRG KVG'!G:G)&gt;0,SUMIF('Grundlage Swiss DRG KVG'!D:D,B11,'Grundlage Swiss DRG KVG'!G:G),)</f>
        <v>68327672.084380001</v>
      </c>
      <c r="G11" s="112">
        <f>IF(SUMIF('Grundlage Swiss DRG KVG'!D:D,B11,'Grundlage Swiss DRG KVG'!H:H)&gt;0,SUMIF('Grundlage Swiss DRG KVG'!D:D,B11,'Grundlage Swiss DRG KVG'!H:H),)</f>
        <v>65411564.084380001</v>
      </c>
      <c r="H11" s="112">
        <f>IF(SUMIF('Grundlage Swiss DRG KVG'!D:D,B11,'Grundlage Swiss DRG KVG'!I:I)&gt;0,SUMIF('Grundlage Swiss DRG KVG'!D:D,B11,'Grundlage Swiss DRG KVG'!I:I),"")</f>
        <v>6936.8130000000001</v>
      </c>
      <c r="I11" s="112">
        <f>IF(SUMIF('Grundlage Swiss DRG KVG'!D:D,B11,'Grundlage Swiss DRG KVG'!J:J)&gt;0,SUMIF('Grundlage Swiss DRG KVG'!D:D,B11,'Grundlage Swiss DRG KVG'!J:J),"")</f>
        <v>7615</v>
      </c>
      <c r="J11" s="130">
        <f>IF(SUMIF('Grundlage Swiss DRG ohne Anlage'!D:D,B11,'Grundlage Swiss DRG ohne Anlage'!J:J)&gt;0,SUMIF('Grundlage Swiss DRG ohne Anlage'!D:D,B11,'Grundlage Swiss DRG ohne Anlage'!J:J),"")</f>
        <v>9993.8129849799006</v>
      </c>
      <c r="K11" s="130">
        <f>IF(SUMIF('Grundlage Swiss DRG KVG'!D:D,B11,'Grundlage Swiss DRG KVG'!K:K)&gt;0,SUMIF('Grundlage Swiss DRG KVG'!D:D,B11,'Grundlage Swiss DRG KVG'!K:K),"")</f>
        <v>9850.0092310950004</v>
      </c>
      <c r="L11" s="130">
        <f>IF(SUMIF('Grundlage Swiss DRG KVG'!D:D,B11,'Grundlage Swiss DRG KVG'!L:L)&gt;0,SUMIF('Grundlage Swiss DRG KVG'!D:D,B11,'Grundlage Swiss DRG KVG'!L:L),"")</f>
        <v>9429.6277100708994</v>
      </c>
      <c r="M11" s="62">
        <f>H11</f>
        <v>6936.8130000000001</v>
      </c>
      <c r="N11" s="61">
        <f>IF(F11&gt;0,H11,"-")</f>
        <v>6936.8130000000001</v>
      </c>
      <c r="O11" s="61">
        <f>IF(G11&gt;0,H11,"-")</f>
        <v>6936.8130000000001</v>
      </c>
      <c r="P11" s="40"/>
      <c r="Q11" s="40"/>
      <c r="R11" s="40"/>
      <c r="Y11" s="124">
        <f>L11</f>
        <v>9429.6277100708994</v>
      </c>
      <c r="Z11" s="23" t="str">
        <f>IF(L11&gt;0,IF(K11&gt;L11,"-",IF(K11=L11,"gleich","Kontrolle")),"")</f>
        <v>-</v>
      </c>
    </row>
    <row r="12" spans="1:26" x14ac:dyDescent="0.2">
      <c r="A12" s="20" t="s">
        <v>290</v>
      </c>
      <c r="B12" s="21" t="s">
        <v>291</v>
      </c>
      <c r="C12" s="21" t="s">
        <v>16</v>
      </c>
      <c r="D12" s="21" t="s">
        <v>22</v>
      </c>
      <c r="E12" s="112">
        <f>IF(SUMIF('Grundlage Swiss DRG ohne Anlage'!D:D,B12,'Grundlage Swiss DRG ohne Anlage'!I:I)&gt;0,SUMIF('Grundlage Swiss DRG ohne Anlage'!D:D,B12,'Grundlage Swiss DRG ohne Anlage'!I:I),"")</f>
        <v>428228253.49379998</v>
      </c>
      <c r="F12" s="112">
        <f>IF(SUMIF('Grundlage Swiss DRG KVG'!D:D,B12,'Grundlage Swiss DRG KVG'!G:G)&gt;0,SUMIF('Grundlage Swiss DRG KVG'!D:D,B12,'Grundlage Swiss DRG KVG'!G:G),)</f>
        <v>472057779.53465998</v>
      </c>
      <c r="G12" s="112">
        <f>IF(SUMIF('Grundlage Swiss DRG KVG'!D:D,B12,'Grundlage Swiss DRG KVG'!H:H)&gt;0,SUMIF('Grundlage Swiss DRG KVG'!D:D,B12,'Grundlage Swiss DRG KVG'!H:H),)</f>
        <v>452189985.72153997</v>
      </c>
      <c r="H12" s="112">
        <f>IF(SUMIF('Grundlage Swiss DRG KVG'!D:D,B12,'Grundlage Swiss DRG KVG'!I:I)&gt;0,SUMIF('Grundlage Swiss DRG KVG'!D:D,B12,'Grundlage Swiss DRG KVG'!I:I),"")</f>
        <v>42373.058999998997</v>
      </c>
      <c r="I12" s="112">
        <f>IF(SUMIF('Grundlage Swiss DRG KVG'!D:D,B12,'Grundlage Swiss DRG KVG'!J:J)&gt;0,SUMIF('Grundlage Swiss DRG KVG'!D:D,B12,'Grundlage Swiss DRG KVG'!J:J),"")</f>
        <v>31302</v>
      </c>
      <c r="J12" s="130">
        <f>IF(SUMIF('Grundlage Swiss DRG ohne Anlage'!D:D,B12,'Grundlage Swiss DRG ohne Anlage'!J:J)&gt;0,SUMIF('Grundlage Swiss DRG ohne Anlage'!D:D,B12,'Grundlage Swiss DRG ohne Anlage'!J:J),"")</f>
        <v>10106.144413454</v>
      </c>
      <c r="K12" s="130">
        <f>IF(SUMIF('Grundlage Swiss DRG KVG'!D:D,B12,'Grundlage Swiss DRG KVG'!K:K)&gt;0,SUMIF('Grundlage Swiss DRG KVG'!D:D,B12,'Grundlage Swiss DRG KVG'!K:K),"")</f>
        <v>11140.516891515001</v>
      </c>
      <c r="L12" s="130">
        <f>IF(SUMIF('Grundlage Swiss DRG KVG'!D:D,B12,'Grundlage Swiss DRG KVG'!L:L)&gt;0,SUMIF('Grundlage Swiss DRG KVG'!D:D,B12,'Grundlage Swiss DRG KVG'!L:L),"")</f>
        <v>10671.638923250001</v>
      </c>
      <c r="M12" s="62">
        <f>H12</f>
        <v>42373.058999998997</v>
      </c>
      <c r="N12" s="61">
        <f>IF(F12&gt;0,H12,"-")</f>
        <v>42373.058999998997</v>
      </c>
      <c r="O12" s="61">
        <f>IF(G12&gt;0,H12,"-")</f>
        <v>42373.058999998997</v>
      </c>
      <c r="P12" s="40"/>
      <c r="Q12" s="40"/>
      <c r="R12" s="40"/>
      <c r="Y12" s="124">
        <f>L12</f>
        <v>10671.638923250001</v>
      </c>
      <c r="Z12" s="23" t="str">
        <f>IF(L12&gt;0,IF(K12&gt;L12,"-",IF(K12=L12,"gleich","Kontrolle")),"")</f>
        <v>-</v>
      </c>
    </row>
    <row r="13" spans="1:26" x14ac:dyDescent="0.2">
      <c r="A13" s="20" t="s">
        <v>93</v>
      </c>
      <c r="B13" s="21" t="s">
        <v>94</v>
      </c>
      <c r="C13" s="21" t="s">
        <v>95</v>
      </c>
      <c r="D13" s="21" t="s">
        <v>22</v>
      </c>
      <c r="E13" s="112">
        <f>IF(SUMIF('Grundlage Swiss DRG ohne Anlage'!D:D,B13,'Grundlage Swiss DRG ohne Anlage'!I:I)&gt;0,SUMIF('Grundlage Swiss DRG ohne Anlage'!D:D,B13,'Grundlage Swiss DRG ohne Anlage'!I:I),"")</f>
        <v>450144445.01686001</v>
      </c>
      <c r="F13" s="112">
        <f>IF(SUMIF('Grundlage Swiss DRG KVG'!D:D,B13,'Grundlage Swiss DRG KVG'!G:G)&gt;0,SUMIF('Grundlage Swiss DRG KVG'!D:D,B13,'Grundlage Swiss DRG KVG'!G:G),)</f>
        <v>494786681.54938</v>
      </c>
      <c r="G13" s="112">
        <f>IF(SUMIF('Grundlage Swiss DRG KVG'!D:D,B13,'Grundlage Swiss DRG KVG'!H:H)&gt;0,SUMIF('Grundlage Swiss DRG KVG'!D:D,B13,'Grundlage Swiss DRG KVG'!H:H),)</f>
        <v>449214773.32853001</v>
      </c>
      <c r="H13" s="112">
        <f>IF(SUMIF('Grundlage Swiss DRG KVG'!D:D,B13,'Grundlage Swiss DRG KVG'!I:I)&gt;0,SUMIF('Grundlage Swiss DRG KVG'!D:D,B13,'Grundlage Swiss DRG KVG'!I:I),"")</f>
        <v>40444.025099999999</v>
      </c>
      <c r="I13" s="112">
        <f>IF(SUMIF('Grundlage Swiss DRG KVG'!D:D,B13,'Grundlage Swiss DRG KVG'!J:J)&gt;0,SUMIF('Grundlage Swiss DRG KVG'!D:D,B13,'Grundlage Swiss DRG KVG'!J:J),"")</f>
        <v>35069</v>
      </c>
      <c r="J13" s="130">
        <f>IF(SUMIF('Grundlage Swiss DRG ohne Anlage'!D:D,B13,'Grundlage Swiss DRG ohne Anlage'!J:J)&gt;0,SUMIF('Grundlage Swiss DRG ohne Anlage'!D:D,B13,'Grundlage Swiss DRG ohne Anlage'!J:J),"")</f>
        <v>11130.06047009</v>
      </c>
      <c r="K13" s="130">
        <f>IF(SUMIF('Grundlage Swiss DRG KVG'!D:D,B13,'Grundlage Swiss DRG KVG'!K:K)&gt;0,SUMIF('Grundlage Swiss DRG KVG'!D:D,B13,'Grundlage Swiss DRG KVG'!K:K),"")</f>
        <v>12233.863477385999</v>
      </c>
      <c r="L13" s="130">
        <f>IF(SUMIF('Grundlage Swiss DRG KVG'!D:D,B13,'Grundlage Swiss DRG KVG'!L:L)&gt;0,SUMIF('Grundlage Swiss DRG KVG'!D:D,B13,'Grundlage Swiss DRG KVG'!L:L),"")</f>
        <v>11107.073843857999</v>
      </c>
      <c r="M13" s="62">
        <f>H13</f>
        <v>40444.025099999999</v>
      </c>
      <c r="N13" s="61">
        <f>IF(F13&gt;0,H13,"-")</f>
        <v>40444.025099999999</v>
      </c>
      <c r="O13" s="61">
        <f>IF(G13&gt;0,H13,"-")</f>
        <v>40444.025099999999</v>
      </c>
      <c r="P13" s="40"/>
      <c r="Q13" s="40"/>
      <c r="R13" s="40"/>
      <c r="Y13" s="124">
        <f>L13</f>
        <v>11107.073843857999</v>
      </c>
      <c r="Z13" s="23" t="str">
        <f>IF(L13&gt;0,IF(K13&gt;L13,"-",IF(K13=L13,"gleich","Kontrolle")),"")</f>
        <v>-</v>
      </c>
    </row>
    <row r="14" spans="1:26" x14ac:dyDescent="0.2">
      <c r="A14" s="20" t="s">
        <v>19</v>
      </c>
      <c r="B14" s="21" t="s">
        <v>20</v>
      </c>
      <c r="C14" s="21" t="s">
        <v>21</v>
      </c>
      <c r="D14" s="21" t="s">
        <v>22</v>
      </c>
      <c r="E14" s="112">
        <f>IF(SUMIF('Grundlage Swiss DRG ohne Anlage'!D:D,B14,'Grundlage Swiss DRG ohne Anlage'!I:I)&gt;0,SUMIF('Grundlage Swiss DRG ohne Anlage'!D:D,B14,'Grundlage Swiss DRG ohne Anlage'!I:I),"")</f>
        <v>530806280.70955998</v>
      </c>
      <c r="F14" s="112">
        <f>IF(SUMIF('Grundlage Swiss DRG KVG'!D:D,B14,'Grundlage Swiss DRG KVG'!G:G)&gt;0,SUMIF('Grundlage Swiss DRG KVG'!D:D,B14,'Grundlage Swiss DRG KVG'!G:G),)</f>
        <v>20848012.158112001</v>
      </c>
      <c r="G14" s="112">
        <f>IF(SUMIF('Grundlage Swiss DRG KVG'!D:D,B14,'Grundlage Swiss DRG KVG'!H:H)&gt;0,SUMIF('Grundlage Swiss DRG KVG'!D:D,B14,'Grundlage Swiss DRG KVG'!H:H),)</f>
        <v>18322191.568112001</v>
      </c>
      <c r="H14" s="112">
        <f>IF(SUMIF('Grundlage Swiss DRG KVG'!D:D,B14,'Grundlage Swiss DRG KVG'!I:I)&gt;0,SUMIF('Grundlage Swiss DRG KVG'!D:D,B14,'Grundlage Swiss DRG KVG'!I:I),"")</f>
        <v>1655</v>
      </c>
      <c r="I14" s="112">
        <f>IF(SUMIF('Grundlage Swiss DRG KVG'!D:D,B14,'Grundlage Swiss DRG KVG'!J:J)&gt;0,SUMIF('Grundlage Swiss DRG KVG'!D:D,B14,'Grundlage Swiss DRG KVG'!J:J),"")</f>
        <v>2255</v>
      </c>
      <c r="J14" s="130">
        <f>IF(SUMIF('Grundlage Swiss DRG ohne Anlage'!D:D,B14,'Grundlage Swiss DRG ohne Anlage'!J:J)&gt;0,SUMIF('Grundlage Swiss DRG ohne Anlage'!D:D,B14,'Grundlage Swiss DRG ohne Anlage'!J:J),"")</f>
        <v>10962.701557500999</v>
      </c>
      <c r="K14" s="130">
        <f>IF(SUMIF('Grundlage Swiss DRG KVG'!D:D,B14,'Grundlage Swiss DRG KVG'!K:K)&gt;0,SUMIF('Grundlage Swiss DRG KVG'!D:D,B14,'Grundlage Swiss DRG KVG'!K:K),"")</f>
        <v>12596.986198254999</v>
      </c>
      <c r="L14" s="130">
        <f>IF(SUMIF('Grundlage Swiss DRG KVG'!D:D,B14,'Grundlage Swiss DRG KVG'!L:L)&gt;0,SUMIF('Grundlage Swiss DRG KVG'!D:D,B14,'Grundlage Swiss DRG KVG'!L:L),"")</f>
        <v>11070.810615173001</v>
      </c>
      <c r="M14" s="62">
        <f>H14</f>
        <v>1655</v>
      </c>
      <c r="N14" s="61">
        <f>IF(F14&gt;0,H14,"-")</f>
        <v>1655</v>
      </c>
      <c r="O14" s="61">
        <f>IF(G14&gt;0,H14,"-")</f>
        <v>1655</v>
      </c>
      <c r="P14" s="40"/>
      <c r="Q14" s="40"/>
      <c r="R14" s="40"/>
      <c r="Y14" s="124">
        <f>L14</f>
        <v>11070.810615173001</v>
      </c>
      <c r="Z14" s="23" t="str">
        <f>IF(L14&gt;0,IF(K14&gt;L14,"-",IF(K14=L14,"gleich","Kontrolle")),"")</f>
        <v>-</v>
      </c>
    </row>
    <row r="15" spans="1:26" x14ac:dyDescent="0.2">
      <c r="A15" s="20" t="s">
        <v>293</v>
      </c>
      <c r="B15" s="21" t="s">
        <v>294</v>
      </c>
      <c r="C15" s="21" t="s">
        <v>70</v>
      </c>
      <c r="D15" s="21" t="s">
        <v>22</v>
      </c>
      <c r="E15" s="112">
        <f>IF(SUMIF('Grundlage Swiss DRG ohne Anlage'!D:D,B15,'Grundlage Swiss DRG ohne Anlage'!I:I)&gt;0,SUMIF('Grundlage Swiss DRG ohne Anlage'!D:D,B15,'Grundlage Swiss DRG ohne Anlage'!I:I),"")</f>
        <v>525139317.12436002</v>
      </c>
      <c r="F15" s="112">
        <f>IF(SUMIF('Grundlage Swiss DRG KVG'!D:D,B15,'Grundlage Swiss DRG KVG'!G:G)&gt;0,SUMIF('Grundlage Swiss DRG KVG'!D:D,B15,'Grundlage Swiss DRG KVG'!G:G),)</f>
        <v>443629682.63981003</v>
      </c>
      <c r="G15" s="112">
        <f>IF(SUMIF('Grundlage Swiss DRG KVG'!D:D,B15,'Grundlage Swiss DRG KVG'!H:H)&gt;0,SUMIF('Grundlage Swiss DRG KVG'!D:D,B15,'Grundlage Swiss DRG KVG'!H:H),)</f>
        <v>0</v>
      </c>
      <c r="H15" s="112">
        <f>IF(SUMIF('Grundlage Swiss DRG KVG'!D:D,B15,'Grundlage Swiss DRG KVG'!I:I)&gt;0,SUMIF('Grundlage Swiss DRG KVG'!D:D,B15,'Grundlage Swiss DRG KVG'!I:I),"")</f>
        <v>38660</v>
      </c>
      <c r="I15" s="112">
        <f>IF(SUMIF('Grundlage Swiss DRG KVG'!D:D,B15,'Grundlage Swiss DRG KVG'!J:J)&gt;0,SUMIF('Grundlage Swiss DRG KVG'!D:D,B15,'Grundlage Swiss DRG KVG'!J:J),"")</f>
        <v>32037</v>
      </c>
      <c r="J15" s="130">
        <f>IF(SUMIF('Grundlage Swiss DRG ohne Anlage'!D:D,B15,'Grundlage Swiss DRG ohne Anlage'!J:J)&gt;0,SUMIF('Grundlage Swiss DRG ohne Anlage'!D:D,B15,'Grundlage Swiss DRG ohne Anlage'!J:J),"")</f>
        <v>10108.747370003999</v>
      </c>
      <c r="K15" s="130">
        <f>IF(SUMIF('Grundlage Swiss DRG KVG'!D:D,B15,'Grundlage Swiss DRG KVG'!K:K)&gt;0,SUMIF('Grundlage Swiss DRG KVG'!D:D,B15,'Grundlage Swiss DRG KVG'!K:K),"")</f>
        <v>11475.159923429999</v>
      </c>
      <c r="L15" s="130" t="str">
        <f>IF(SUMIF('Grundlage Swiss DRG KVG'!D:D,B15,'Grundlage Swiss DRG KVG'!L:L)&gt;0,SUMIF('Grundlage Swiss DRG KVG'!D:D,B15,'Grundlage Swiss DRG KVG'!L:L),"")</f>
        <v/>
      </c>
      <c r="M15" s="62">
        <f>H15</f>
        <v>38660</v>
      </c>
      <c r="N15" s="61">
        <f>IF(F15&gt;0,H15,"-")</f>
        <v>38660</v>
      </c>
      <c r="O15" s="61" t="str">
        <f>IF(G15&gt;0,H15,"-")</f>
        <v>-</v>
      </c>
      <c r="P15" s="40"/>
      <c r="Q15" s="40"/>
      <c r="R15" s="40"/>
      <c r="Y15" s="124" t="str">
        <f>L15</f>
        <v/>
      </c>
      <c r="Z15" s="23" t="str">
        <f>IF(L15&gt;0,IF(K15&gt;L15,"-",IF(K15=L15,"gleich","Kontrolle")),"")</f>
        <v>Kontrolle</v>
      </c>
    </row>
    <row r="16" spans="1:26" x14ac:dyDescent="0.2">
      <c r="A16" s="42" t="s">
        <v>406</v>
      </c>
      <c r="B16" s="42"/>
      <c r="C16" s="42"/>
      <c r="D16" s="42"/>
      <c r="E16" s="43">
        <f>SUM(E11:E15)</f>
        <v>2484790347.6131401</v>
      </c>
      <c r="F16" s="43">
        <f>SUM(F11:F15)</f>
        <v>1499649827.9663422</v>
      </c>
      <c r="G16" s="43">
        <f>SUM(G11:G15)</f>
        <v>985138514.70256197</v>
      </c>
      <c r="H16" s="43">
        <f>SUM(H11:H15)</f>
        <v>130068.897099999</v>
      </c>
      <c r="I16" s="43">
        <f>SUM(I11:I15)</f>
        <v>108278</v>
      </c>
      <c r="J16" s="63">
        <f>E16/M16</f>
        <v>19103.647397754088</v>
      </c>
      <c r="K16" s="63">
        <f>F16/N16</f>
        <v>11529.657446187062</v>
      </c>
      <c r="L16" s="63">
        <f>G16/O16</f>
        <v>10777.271643753076</v>
      </c>
      <c r="M16" s="62">
        <f>SUM(M11:M15)</f>
        <v>130068.897099999</v>
      </c>
      <c r="N16" s="61">
        <f>SUM(N11:N15)</f>
        <v>130068.897099999</v>
      </c>
      <c r="O16" s="61">
        <f>SUM(O11:O15)</f>
        <v>91408.897099998998</v>
      </c>
      <c r="P16" s="62"/>
      <c r="Q16" s="62"/>
      <c r="R16" s="62"/>
      <c r="S16" s="39"/>
      <c r="Y16" s="124"/>
    </row>
    <row r="17" spans="1:18" ht="33.75" customHeight="1" x14ac:dyDescent="0.2">
      <c r="F17" s="28"/>
      <c r="G17" s="28"/>
      <c r="M17" s="62"/>
      <c r="N17" s="61"/>
      <c r="O17" s="61"/>
      <c r="P17" s="62"/>
      <c r="Q17" s="62"/>
      <c r="R17" s="62"/>
    </row>
    <row r="18" spans="1:18" ht="10.5" x14ac:dyDescent="0.25">
      <c r="A18" s="49" t="s">
        <v>407</v>
      </c>
      <c r="B18" s="49"/>
      <c r="C18" s="49"/>
      <c r="D18" s="49"/>
      <c r="E18" s="147"/>
      <c r="F18" s="147"/>
      <c r="G18" s="147"/>
      <c r="H18" s="147"/>
      <c r="I18" s="147"/>
      <c r="J18" s="147">
        <f>COUNT(J11:J15)</f>
        <v>5</v>
      </c>
      <c r="K18" s="147">
        <f>COUNT(K11:K15)</f>
        <v>5</v>
      </c>
      <c r="L18" s="147">
        <f>COUNT(L11:L15)</f>
        <v>4</v>
      </c>
      <c r="M18" s="62">
        <f>K18-'Grundlage Swiss DRG KVG'!K104</f>
        <v>5</v>
      </c>
      <c r="N18" s="61">
        <f>L18-'Grundlage Swiss DRG KVG'!L104</f>
        <v>4</v>
      </c>
      <c r="O18" s="61"/>
      <c r="P18" s="62"/>
      <c r="Q18" s="62"/>
      <c r="R18" s="62"/>
    </row>
    <row r="19" spans="1:18" ht="10.5" x14ac:dyDescent="0.25">
      <c r="A19" s="44" t="s">
        <v>712</v>
      </c>
      <c r="B19" s="45"/>
      <c r="C19" s="46"/>
      <c r="D19" s="46"/>
      <c r="E19" s="46"/>
      <c r="F19" s="46"/>
      <c r="G19" s="46"/>
      <c r="H19" s="46"/>
      <c r="I19" s="46"/>
      <c r="J19" s="47">
        <f>M16</f>
        <v>130068.897099999</v>
      </c>
      <c r="K19" s="47">
        <f>N16</f>
        <v>130068.897099999</v>
      </c>
      <c r="L19" s="47">
        <f>O16</f>
        <v>91408.897099998998</v>
      </c>
      <c r="M19" s="62"/>
      <c r="N19" s="62"/>
      <c r="O19" s="61"/>
      <c r="P19" s="62"/>
      <c r="Q19" s="62"/>
      <c r="R19" s="62"/>
    </row>
    <row r="20" spans="1:18" ht="10.5" x14ac:dyDescent="0.25">
      <c r="A20" s="48" t="s">
        <v>350</v>
      </c>
      <c r="B20" s="49"/>
      <c r="C20" s="49"/>
      <c r="D20" s="49"/>
      <c r="E20" s="49"/>
      <c r="F20" s="49"/>
      <c r="G20" s="49"/>
      <c r="H20" s="49"/>
      <c r="I20" s="49"/>
      <c r="J20" s="50">
        <f>SMALL(J11:J15,1)</f>
        <v>9993.8129849799006</v>
      </c>
      <c r="K20" s="50">
        <f>SMALL(K11:K15,1)</f>
        <v>9850.0092310950004</v>
      </c>
      <c r="L20" s="50">
        <f>SMALL(L11:L15,1)</f>
        <v>9429.6277100708994</v>
      </c>
      <c r="M20" s="62">
        <f>K20-'Grundlage Swiss DRG KVG'!K105</f>
        <v>9850.0092310950004</v>
      </c>
      <c r="N20" s="62">
        <f>L20-'Grundlage Swiss DRG KVG'!L105</f>
        <v>9429.6277100708994</v>
      </c>
      <c r="O20" s="61"/>
      <c r="P20" s="62"/>
      <c r="Q20" s="62"/>
      <c r="R20" s="62"/>
    </row>
    <row r="21" spans="1:18" ht="10.5" x14ac:dyDescent="0.25">
      <c r="A21" s="51" t="s">
        <v>357</v>
      </c>
      <c r="B21" s="45"/>
      <c r="C21" s="46"/>
      <c r="D21" s="46"/>
      <c r="E21" s="46"/>
      <c r="F21" s="46"/>
      <c r="G21" s="46"/>
      <c r="H21" s="46"/>
      <c r="I21" s="46"/>
      <c r="J21" s="47">
        <f>QUARTILE(J11:J15,1)</f>
        <v>10106.144413454</v>
      </c>
      <c r="K21" s="47">
        <f>QUARTILE(K11:K15,1)</f>
        <v>11140.516891515001</v>
      </c>
      <c r="L21" s="47">
        <f>QUARTILE(L11:L15,1)</f>
        <v>10361.136119955225</v>
      </c>
      <c r="M21" s="62">
        <f>K21-'Grundlage Swiss DRG KVG'!K106</f>
        <v>11140.516891515001</v>
      </c>
      <c r="N21" s="62">
        <f>L21-'Grundlage Swiss DRG KVG'!L106</f>
        <v>10361.136119955225</v>
      </c>
      <c r="O21" s="61"/>
      <c r="P21" s="62"/>
      <c r="Q21" s="62"/>
      <c r="R21" s="62"/>
    </row>
    <row r="22" spans="1:18" ht="10.5" x14ac:dyDescent="0.25">
      <c r="A22" s="48" t="s">
        <v>364</v>
      </c>
      <c r="B22" s="49"/>
      <c r="C22" s="49"/>
      <c r="D22" s="49"/>
      <c r="E22" s="49"/>
      <c r="F22" s="49"/>
      <c r="G22" s="49"/>
      <c r="H22" s="49"/>
      <c r="I22" s="49"/>
      <c r="J22" s="50">
        <f>SUM(J11:J15)/J18</f>
        <v>10460.29335920578</v>
      </c>
      <c r="K22" s="50">
        <f>SUM(K11:K15)/K18</f>
        <v>11459.307144336201</v>
      </c>
      <c r="L22" s="50">
        <f>SUM(L11:L15)/L18</f>
        <v>10569.787773087975</v>
      </c>
      <c r="M22" s="62">
        <f>K22-'Grundlage Swiss DRG KVG'!K107</f>
        <v>11459.307144336201</v>
      </c>
      <c r="N22" s="62">
        <f>L22-'Grundlage Swiss DRG KVG'!L107</f>
        <v>-615.80056838102428</v>
      </c>
      <c r="O22" s="61"/>
      <c r="P22" s="62"/>
      <c r="Q22" s="62"/>
      <c r="R22" s="40"/>
    </row>
    <row r="23" spans="1:18" ht="10.5" x14ac:dyDescent="0.25">
      <c r="A23" s="44" t="s">
        <v>371</v>
      </c>
      <c r="B23" s="45"/>
      <c r="C23" s="46"/>
      <c r="D23" s="46"/>
      <c r="E23" s="46"/>
      <c r="F23" s="46"/>
      <c r="G23" s="46"/>
      <c r="H23" s="46"/>
      <c r="I23" s="46"/>
      <c r="J23" s="47">
        <f>MEDIAN(J11:J15)</f>
        <v>10108.747370003999</v>
      </c>
      <c r="K23" s="47">
        <f>MEDIAN(K11:K15)</f>
        <v>11475.159923429999</v>
      </c>
      <c r="L23" s="47">
        <f>MEDIAN(L11:L15)</f>
        <v>10871.224769211502</v>
      </c>
      <c r="M23" s="62">
        <f>K23-'Grundlage Swiss DRG KVG'!K108</f>
        <v>1316.8390058959994</v>
      </c>
      <c r="N23" s="62">
        <f>L23-'Grundlage Swiss DRG KVG'!L108</f>
        <v>1128.5461098015021</v>
      </c>
      <c r="O23" s="61"/>
      <c r="P23" s="62"/>
      <c r="Q23" s="62"/>
      <c r="R23" s="40"/>
    </row>
    <row r="24" spans="1:18" ht="10.5" x14ac:dyDescent="0.25">
      <c r="A24" s="48" t="s">
        <v>378</v>
      </c>
      <c r="B24" s="49"/>
      <c r="C24" s="49"/>
      <c r="D24" s="49"/>
      <c r="E24" s="49"/>
      <c r="F24" s="49"/>
      <c r="G24" s="49"/>
      <c r="H24" s="49"/>
      <c r="I24" s="49"/>
      <c r="J24" s="50">
        <f>QUARTILE(J11:J15,3)</f>
        <v>10962.701557500999</v>
      </c>
      <c r="K24" s="50">
        <f>QUARTILE(K11:K15,3)</f>
        <v>12233.863477385999</v>
      </c>
      <c r="L24" s="50">
        <f>QUARTILE(L11:L15,3)</f>
        <v>11079.87642234425</v>
      </c>
      <c r="M24" s="62">
        <f>K24-'Grundlage Swiss DRG KVG'!K109</f>
        <v>-769833.37146611488</v>
      </c>
      <c r="N24" s="62">
        <f>L24-'Grundlage Swiss DRG KVG'!L109</f>
        <v>-785636.87183125131</v>
      </c>
      <c r="O24" s="61"/>
      <c r="P24" s="62"/>
      <c r="Q24" s="62"/>
      <c r="R24" s="62"/>
    </row>
    <row r="25" spans="1:18" ht="10.5" x14ac:dyDescent="0.25">
      <c r="A25" s="44" t="s">
        <v>385</v>
      </c>
      <c r="B25" s="45"/>
      <c r="C25" s="46"/>
      <c r="D25" s="46"/>
      <c r="E25" s="46"/>
      <c r="F25" s="46"/>
      <c r="G25" s="46"/>
      <c r="H25" s="46"/>
      <c r="I25" s="46"/>
      <c r="J25" s="47">
        <f>LARGE(J11:J15,1)</f>
        <v>11130.06047009</v>
      </c>
      <c r="K25" s="47">
        <f>LARGE(K11:K15,1)</f>
        <v>12596.986198254999</v>
      </c>
      <c r="L25" s="47">
        <f>LARGE(L11:L15,1)</f>
        <v>11107.073843857999</v>
      </c>
      <c r="M25" s="62">
        <f>K25-'Grundlage Swiss DRG KVG'!K110</f>
        <v>12596.986198254999</v>
      </c>
      <c r="N25" s="62">
        <f>L25-'Grundlage Swiss DRG KVG'!L110</f>
        <v>11107.073843857999</v>
      </c>
      <c r="O25" s="61"/>
      <c r="P25" s="62"/>
      <c r="Q25" s="62"/>
      <c r="R25" s="62"/>
    </row>
    <row r="26" spans="1:18" ht="10.5" x14ac:dyDescent="0.25">
      <c r="A26" s="86" t="s">
        <v>682</v>
      </c>
      <c r="B26" s="87"/>
      <c r="C26" s="87"/>
      <c r="D26" s="88" t="s">
        <v>392</v>
      </c>
      <c r="E26" s="36"/>
      <c r="F26" s="36"/>
      <c r="G26" s="36"/>
      <c r="H26" s="36"/>
      <c r="I26" s="36"/>
      <c r="J26" s="64">
        <f>J16</f>
        <v>19103.647397754088</v>
      </c>
      <c r="K26" s="64">
        <f>K16</f>
        <v>11529.657446187062</v>
      </c>
      <c r="L26" s="64">
        <f>L16</f>
        <v>10777.271643753076</v>
      </c>
      <c r="M26" s="62">
        <f>K26-'Grundlage Swiss DRG KVG'!K112</f>
        <v>11529.657446187062</v>
      </c>
      <c r="N26" s="62">
        <f>L26-'Grundlage Swiss DRG KVG'!L112</f>
        <v>10777.271643753076</v>
      </c>
      <c r="O26" s="61"/>
      <c r="P26" s="62"/>
      <c r="Q26" s="62"/>
      <c r="R26" s="62"/>
    </row>
    <row r="27" spans="1:18" x14ac:dyDescent="0.2">
      <c r="F27" s="28"/>
      <c r="G27" s="28"/>
      <c r="M27" s="23"/>
    </row>
    <row r="28" spans="1:18" x14ac:dyDescent="0.2">
      <c r="A28" s="23" t="s">
        <v>412</v>
      </c>
      <c r="F28" s="28"/>
      <c r="G28" s="28"/>
      <c r="M28" s="23"/>
    </row>
    <row r="29" spans="1:18" x14ac:dyDescent="0.2">
      <c r="F29" s="28"/>
      <c r="G29" s="28"/>
      <c r="M29" s="23"/>
    </row>
    <row r="30" spans="1:18" x14ac:dyDescent="0.2">
      <c r="F30" s="28"/>
      <c r="G30" s="28"/>
      <c r="M30" s="23"/>
    </row>
    <row r="31" spans="1:18" x14ac:dyDescent="0.2">
      <c r="F31" s="28"/>
      <c r="G31" s="28"/>
      <c r="M31" s="23"/>
    </row>
    <row r="32" spans="1:18" x14ac:dyDescent="0.2">
      <c r="F32" s="28"/>
      <c r="G32" s="28"/>
      <c r="M32" s="23"/>
    </row>
    <row r="33" spans="1:26" x14ac:dyDescent="0.2">
      <c r="F33" s="28"/>
      <c r="G33" s="28"/>
      <c r="M33" s="23"/>
    </row>
    <row r="34" spans="1:26" x14ac:dyDescent="0.2">
      <c r="F34" s="28"/>
      <c r="G34" s="28"/>
      <c r="M34" s="23"/>
    </row>
    <row r="35" spans="1:26" x14ac:dyDescent="0.2">
      <c r="F35" s="28"/>
      <c r="G35" s="28"/>
      <c r="M35" s="23"/>
      <c r="Y35" s="66"/>
      <c r="Z35" s="66"/>
    </row>
    <row r="36" spans="1:26" s="28" customFormat="1" x14ac:dyDescent="0.2">
      <c r="A36" s="23"/>
      <c r="B36" s="23"/>
      <c r="C36" s="23"/>
      <c r="D36" s="23"/>
      <c r="E36" s="23"/>
      <c r="M36" s="23"/>
      <c r="P36" s="23"/>
      <c r="Q36" s="23"/>
      <c r="R36" s="23"/>
      <c r="S36" s="23"/>
      <c r="T36" s="23"/>
      <c r="U36" s="23"/>
      <c r="V36" s="23"/>
      <c r="W36" s="23"/>
      <c r="X36" s="23"/>
      <c r="Y36" s="66"/>
      <c r="Z36" s="66"/>
    </row>
    <row r="37" spans="1:26" s="28" customFormat="1" x14ac:dyDescent="0.2">
      <c r="A37" s="23"/>
      <c r="B37" s="23"/>
      <c r="C37" s="23"/>
      <c r="D37" s="23"/>
      <c r="E37" s="23"/>
      <c r="M37" s="23"/>
      <c r="P37" s="23"/>
      <c r="Q37" s="23"/>
      <c r="R37" s="23"/>
      <c r="S37" s="23"/>
      <c r="T37" s="23"/>
      <c r="U37" s="23"/>
      <c r="V37" s="23"/>
      <c r="W37" s="23"/>
      <c r="X37" s="23"/>
      <c r="Y37" s="66"/>
      <c r="Z37" s="66"/>
    </row>
    <row r="38" spans="1:26" s="28" customFormat="1" x14ac:dyDescent="0.2">
      <c r="A38" s="23"/>
      <c r="B38" s="23"/>
      <c r="C38" s="23"/>
      <c r="D38" s="23"/>
      <c r="E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7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7265625" style="28" customWidth="1"/>
    <col min="9" max="9" width="11" style="28" customWidth="1"/>
    <col min="10" max="10" width="11.453125" style="28" customWidth="1"/>
    <col min="11" max="11" width="14.816406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710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41" t="s">
        <v>692</v>
      </c>
      <c r="B6" s="142"/>
      <c r="C6" s="143"/>
      <c r="D6" s="144"/>
      <c r="E6" s="144"/>
      <c r="F6" s="145"/>
      <c r="G6" s="144"/>
      <c r="H6" s="36"/>
      <c r="I6" s="54"/>
      <c r="J6" s="55"/>
      <c r="K6" s="55" t="s">
        <v>407</v>
      </c>
      <c r="L6" s="56">
        <f>COUNT(H11:H104)</f>
        <v>68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8" t="s">
        <v>64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>IF(F11&gt;0,H11,"-")</f>
        <v>497.17860000000002</v>
      </c>
      <c r="O11" s="61">
        <f>IF(G11&gt;0,H11,"-")</f>
        <v>497.17860000000002</v>
      </c>
      <c r="P11" s="40"/>
      <c r="Q11" s="40"/>
      <c r="R11" s="40"/>
      <c r="Y11" s="124">
        <f t="shared" ref="Y11:Y71" si="0">L11</f>
        <v>15147.210742478001</v>
      </c>
      <c r="Z11" s="23" t="str">
        <f t="shared" ref="Z11:Z71" si="1">IF(L11&gt;0,IF(K11&gt;L11,"-",IF(K11=L11,"gleich","Kontrolle")),"")</f>
        <v>-</v>
      </c>
    </row>
    <row r="12" spans="1:26" x14ac:dyDescent="0.2">
      <c r="A12" s="20" t="s">
        <v>116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2">H12</f>
        <v/>
      </c>
      <c r="N12" s="61" t="str">
        <f t="shared" ref="N12:N76" si="3">IF(F12&gt;0,H12,"-")</f>
        <v>-</v>
      </c>
      <c r="O12" s="61" t="str">
        <f t="shared" ref="O12:O76" si="4">IF(G12&gt;0,H12,"-")</f>
        <v>-</v>
      </c>
      <c r="P12" s="40"/>
      <c r="Q12" s="40"/>
      <c r="R12" s="40"/>
      <c r="Y12" s="124" t="str">
        <f t="shared" si="0"/>
        <v/>
      </c>
      <c r="Z12" s="23" t="str">
        <f t="shared" si="1"/>
        <v>gleich</v>
      </c>
    </row>
    <row r="13" spans="1:26" x14ac:dyDescent="0.2">
      <c r="A13" s="20" t="s">
        <v>119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2"/>
        <v/>
      </c>
      <c r="N13" s="61" t="str">
        <f t="shared" si="3"/>
        <v>-</v>
      </c>
      <c r="O13" s="61" t="str">
        <f t="shared" si="4"/>
        <v>-</v>
      </c>
      <c r="P13" s="40"/>
      <c r="Q13" s="40"/>
      <c r="R13" s="40"/>
      <c r="Y13" s="124" t="str">
        <f t="shared" si="0"/>
        <v/>
      </c>
      <c r="Z13" s="23" t="str">
        <f t="shared" si="1"/>
        <v>gleich</v>
      </c>
    </row>
    <row r="14" spans="1:26" x14ac:dyDescent="0.2">
      <c r="A14" s="20" t="s">
        <v>205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2"/>
        <v/>
      </c>
      <c r="N14" s="61" t="str">
        <f t="shared" si="3"/>
        <v>-</v>
      </c>
      <c r="O14" s="61" t="str">
        <f t="shared" si="4"/>
        <v>-</v>
      </c>
      <c r="P14" s="40"/>
      <c r="Q14" s="40"/>
      <c r="R14" s="40"/>
      <c r="Y14" s="124" t="str">
        <f t="shared" si="0"/>
        <v/>
      </c>
      <c r="Z14" s="23" t="str">
        <f t="shared" si="1"/>
        <v>gleich</v>
      </c>
    </row>
    <row r="15" spans="1:26" x14ac:dyDescent="0.2">
      <c r="A15" s="20" t="s">
        <v>236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2"/>
        <v>466.45</v>
      </c>
      <c r="N15" s="61">
        <f t="shared" si="3"/>
        <v>466.45</v>
      </c>
      <c r="O15" s="61">
        <f t="shared" si="4"/>
        <v>466.45</v>
      </c>
      <c r="P15" s="40"/>
      <c r="Q15" s="40"/>
      <c r="R15" s="40"/>
      <c r="Y15" s="124">
        <f t="shared" si="0"/>
        <v>9716.0258596577005</v>
      </c>
      <c r="Z15" s="23" t="str">
        <f t="shared" si="1"/>
        <v>gleich</v>
      </c>
    </row>
    <row r="16" spans="1:26" x14ac:dyDescent="0.2">
      <c r="A16" s="20" t="s">
        <v>177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2"/>
        <v/>
      </c>
      <c r="N16" s="61" t="str">
        <f t="shared" si="3"/>
        <v>-</v>
      </c>
      <c r="O16" s="61" t="str">
        <f t="shared" si="4"/>
        <v>-</v>
      </c>
      <c r="P16" s="40"/>
      <c r="Q16" s="40"/>
      <c r="R16" s="40"/>
      <c r="Y16" s="124" t="str">
        <f t="shared" si="0"/>
        <v/>
      </c>
      <c r="Z16" s="23" t="str">
        <f t="shared" si="1"/>
        <v>gleich</v>
      </c>
    </row>
    <row r="17" spans="1:26" x14ac:dyDescent="0.2">
      <c r="A17" s="20" t="s">
        <v>271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2"/>
        <v>3139.0895</v>
      </c>
      <c r="N17" s="61">
        <f t="shared" si="3"/>
        <v>3139.0895</v>
      </c>
      <c r="O17" s="61">
        <f t="shared" si="4"/>
        <v>3139.0895</v>
      </c>
      <c r="P17" s="40"/>
      <c r="Q17" s="40"/>
      <c r="R17" s="40"/>
      <c r="Y17" s="124">
        <f t="shared" si="0"/>
        <v>10574.893931457</v>
      </c>
      <c r="Z17" s="23" t="str">
        <f t="shared" si="1"/>
        <v>gleich</v>
      </c>
    </row>
    <row r="18" spans="1:26" x14ac:dyDescent="0.2">
      <c r="A18" s="20" t="s">
        <v>202</v>
      </c>
      <c r="B18" s="21" t="s">
        <v>203</v>
      </c>
      <c r="C18" s="21" t="s">
        <v>55</v>
      </c>
      <c r="D18" s="21" t="s">
        <v>45</v>
      </c>
      <c r="E18" s="112">
        <f>IF(SUMIF('Grundlage Swiss DRG ohne Anlage'!D:D,B18,'Grundlage Swiss DRG ohne Anlage'!I:I)&gt;0,SUMIF('Grundlage Swiss DRG ohne Anlage'!D:D,B18,'Grundlage Swiss DRG ohne Anlage'!I:I),"")</f>
        <v>68967589.077823997</v>
      </c>
      <c r="F18" s="112">
        <f>IF(SUMIF('Grundlage Swiss DRG KVG'!D:D,B18,'Grundlage Swiss DRG KVG'!G:G)&gt;0,SUMIF('Grundlage Swiss DRG KVG'!D:D,B18,'Grundlage Swiss DRG KVG'!G:G),)</f>
        <v>0</v>
      </c>
      <c r="G18" s="112">
        <f>IF(SUMIF('Grundlage Swiss DRG KVG'!D:D,B18,'Grundlage Swiss DRG KVG'!H:H)&gt;0,SUMIF('Grundlage Swiss DRG KVG'!D:D,B18,'Grundlage Swiss DRG KVG'!H:H),)</f>
        <v>69172088.745177001</v>
      </c>
      <c r="H18" s="112">
        <f>IF(SUMIF('Grundlage Swiss DRG KVG'!D:D,B18,'Grundlage Swiss DRG KVG'!I:I)&gt;0,SUMIF('Grundlage Swiss DRG KVG'!D:D,B18,'Grundlage Swiss DRG KVG'!I:I),"")</f>
        <v>6896</v>
      </c>
      <c r="I18" s="112">
        <f>IF(SUMIF('Grundlage Swiss DRG KVG'!D:D,B18,'Grundlage Swiss DRG KVG'!J:J)&gt;0,SUMIF('Grundlage Swiss DRG KVG'!D:D,B18,'Grundlage Swiss DRG KVG'!J:J),"")</f>
        <v>8553</v>
      </c>
      <c r="J18" s="130">
        <f>IF(SUMIF('Grundlage Swiss DRG ohne Anlage'!D:D,B18,'Grundlage Swiss DRG ohne Anlage'!J:J)&gt;0,SUMIF('Grundlage Swiss DRG ohne Anlage'!D:D,B18,'Grundlage Swiss DRG ohne Anlage'!J:J),"")</f>
        <v>9013.8752892999</v>
      </c>
      <c r="K18" s="130" t="str">
        <f>IF(SUMIF('Grundlage Swiss DRG KVG'!D:D,B18,'Grundlage Swiss DRG KVG'!K:K)&gt;0,SUMIF('Grundlage Swiss DRG KVG'!D:D,B18,'Grundlage Swiss DRG KVG'!K:K),"")</f>
        <v/>
      </c>
      <c r="L18" s="130">
        <f>IF(SUMIF('Grundlage Swiss DRG KVG'!D:D,B18,'Grundlage Swiss DRG KVG'!L:L)&gt;0,SUMIF('Grundlage Swiss DRG KVG'!D:D,B18,'Grundlage Swiss DRG KVG'!L:L),"")</f>
        <v>10030.755328477</v>
      </c>
      <c r="M18" s="62">
        <f t="shared" si="2"/>
        <v>6896</v>
      </c>
      <c r="N18" s="61" t="str">
        <f t="shared" si="3"/>
        <v>-</v>
      </c>
      <c r="O18" s="61">
        <f t="shared" si="4"/>
        <v>6896</v>
      </c>
      <c r="P18" s="40"/>
      <c r="Q18" s="40"/>
      <c r="R18" s="40"/>
      <c r="Y18" s="124">
        <f t="shared" si="0"/>
        <v>10030.755328477</v>
      </c>
      <c r="Z18" s="23" t="str">
        <f t="shared" si="1"/>
        <v>-</v>
      </c>
    </row>
    <row r="19" spans="1:26" x14ac:dyDescent="0.2">
      <c r="A19" s="20" t="s">
        <v>239</v>
      </c>
      <c r="B19" s="21" t="s">
        <v>240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159002730.12191999</v>
      </c>
      <c r="F19" s="112">
        <f>IF(SUMIF('Grundlage Swiss DRG KVG'!D:D,B19,'Grundlage Swiss DRG KVG'!G:G)&gt;0,SUMIF('Grundlage Swiss DRG KVG'!D:D,B19,'Grundlage Swiss DRG KVG'!G:G),)</f>
        <v>172275707.93788999</v>
      </c>
      <c r="G19" s="112">
        <f>IF(SUMIF('Grundlage Swiss DRG KVG'!D:D,B19,'Grundlage Swiss DRG KVG'!H:H)&gt;0,SUMIF('Grundlage Swiss DRG KVG'!D:D,B19,'Grundlage Swiss DRG KVG'!H:H),)</f>
        <v>170070923.76431999</v>
      </c>
      <c r="H19" s="112">
        <f>IF(SUMIF('Grundlage Swiss DRG KVG'!D:D,B19,'Grundlage Swiss DRG KVG'!I:I)&gt;0,SUMIF('Grundlage Swiss DRG KVG'!D:D,B19,'Grundlage Swiss DRG KVG'!I:I),"")</f>
        <v>16253.61</v>
      </c>
      <c r="I19" s="112">
        <f>IF(SUMIF('Grundlage Swiss DRG KVG'!D:D,B19,'Grundlage Swiss DRG KVG'!J:J)&gt;0,SUMIF('Grundlage Swiss DRG KVG'!D:D,B19,'Grundlage Swiss DRG KVG'!J:J),"")</f>
        <v>16981</v>
      </c>
      <c r="J19" s="130">
        <f>IF(SUMIF('Grundlage Swiss DRG ohne Anlage'!D:D,B19,'Grundlage Swiss DRG ohne Anlage'!J:J)&gt;0,SUMIF('Grundlage Swiss DRG ohne Anlage'!D:D,B19,'Grundlage Swiss DRG ohne Anlage'!J:J),"")</f>
        <v>9782.6101476483</v>
      </c>
      <c r="K19" s="130">
        <f>IF(SUMIF('Grundlage Swiss DRG KVG'!D:D,B19,'Grundlage Swiss DRG KVG'!K:K)&gt;0,SUMIF('Grundlage Swiss DRG KVG'!D:D,B19,'Grundlage Swiss DRG KVG'!K:K),"")</f>
        <v>10599.227367821</v>
      </c>
      <c r="L19" s="130">
        <f>IF(SUMIF('Grundlage Swiss DRG KVG'!D:D,B19,'Grundlage Swiss DRG KVG'!L:L)&gt;0,SUMIF('Grundlage Swiss DRG KVG'!D:D,B19,'Grundlage Swiss DRG KVG'!L:L),"")</f>
        <v>10463.578476678</v>
      </c>
      <c r="M19" s="62">
        <f t="shared" si="2"/>
        <v>16253.61</v>
      </c>
      <c r="N19" s="61">
        <f t="shared" si="3"/>
        <v>16253.61</v>
      </c>
      <c r="O19" s="61">
        <f t="shared" si="4"/>
        <v>16253.61</v>
      </c>
      <c r="P19" s="40"/>
      <c r="Q19" s="40"/>
      <c r="R19" s="40"/>
      <c r="Y19" s="124">
        <f t="shared" si="0"/>
        <v>10463.578476678</v>
      </c>
      <c r="Z19" s="23" t="str">
        <f t="shared" si="1"/>
        <v>-</v>
      </c>
    </row>
    <row r="20" spans="1:26" x14ac:dyDescent="0.2">
      <c r="A20" s="20" t="s">
        <v>253</v>
      </c>
      <c r="B20" s="21" t="s">
        <v>254</v>
      </c>
      <c r="C20" s="21" t="s">
        <v>55</v>
      </c>
      <c r="D20" s="21" t="s">
        <v>27</v>
      </c>
      <c r="E20" s="112">
        <f>IF(SUMIF('Grundlage Swiss DRG ohne Anlage'!D:D,B20,'Grundlage Swiss DRG ohne Anlage'!I:I)&gt;0,SUMIF('Grundlage Swiss DRG ohne Anlage'!D:D,B20,'Grundlage Swiss DRG ohne Anlage'!I:I),"")</f>
        <v>62258916.084380001</v>
      </c>
      <c r="F20" s="112">
        <f>IF(SUMIF('Grundlage Swiss DRG KVG'!D:D,B20,'Grundlage Swiss DRG KVG'!G:G)&gt;0,SUMIF('Grundlage Swiss DRG KVG'!D:D,B20,'Grundlage Swiss DRG KVG'!G:G),)</f>
        <v>65375914.592455998</v>
      </c>
      <c r="G20" s="112">
        <f>IF(SUMIF('Grundlage Swiss DRG KVG'!D:D,B20,'Grundlage Swiss DRG KVG'!H:H)&gt;0,SUMIF('Grundlage Swiss DRG KVG'!D:D,B20,'Grundlage Swiss DRG KVG'!H:H),)</f>
        <v>0</v>
      </c>
      <c r="H20" s="112">
        <f>IF(SUMIF('Grundlage Swiss DRG KVG'!D:D,B20,'Grundlage Swiss DRG KVG'!I:I)&gt;0,SUMIF('Grundlage Swiss DRG KVG'!D:D,B20,'Grundlage Swiss DRG KVG'!I:I),"")</f>
        <v>5053.3521000000001</v>
      </c>
      <c r="I20" s="112">
        <f>IF(SUMIF('Grundlage Swiss DRG KVG'!D:D,B20,'Grundlage Swiss DRG KVG'!J:J)&gt;0,SUMIF('Grundlage Swiss DRG KVG'!D:D,B20,'Grundlage Swiss DRG KVG'!J:J),"")</f>
        <v>4703</v>
      </c>
      <c r="J20" s="130">
        <f>IF(SUMIF('Grundlage Swiss DRG ohne Anlage'!D:D,B20,'Grundlage Swiss DRG ohne Anlage'!J:J)&gt;0,SUMIF('Grundlage Swiss DRG ohne Anlage'!D:D,B20,'Grundlage Swiss DRG ohne Anlage'!J:J),"")</f>
        <v>8975.1469564453</v>
      </c>
      <c r="K20" s="130">
        <f>IF(SUMIF('Grundlage Swiss DRG KVG'!D:D,B20,'Grundlage Swiss DRG KVG'!K:K)&gt;0,SUMIF('Grundlage Swiss DRG KVG'!D:D,B20,'Grundlage Swiss DRG KVG'!K:K),"")</f>
        <v>12937.138220085</v>
      </c>
      <c r="L20" s="130" t="str">
        <f>IF(SUMIF('Grundlage Swiss DRG KVG'!D:D,B20,'Grundlage Swiss DRG KVG'!L:L)&gt;0,SUMIF('Grundlage Swiss DRG KVG'!D:D,B20,'Grundlage Swiss DRG KVG'!L:L),"")</f>
        <v/>
      </c>
      <c r="M20" s="62">
        <f t="shared" si="2"/>
        <v>5053.3521000000001</v>
      </c>
      <c r="N20" s="61">
        <f t="shared" si="3"/>
        <v>5053.3521000000001</v>
      </c>
      <c r="O20" s="61" t="str">
        <f t="shared" si="4"/>
        <v>-</v>
      </c>
      <c r="P20" s="40"/>
      <c r="Q20" s="40"/>
      <c r="R20" s="40"/>
      <c r="Y20" s="124" t="str">
        <f t="shared" si="0"/>
        <v/>
      </c>
      <c r="Z20" s="23" t="str">
        <f t="shared" si="1"/>
        <v>Kontrolle</v>
      </c>
    </row>
    <row r="21" spans="1:26" x14ac:dyDescent="0.2">
      <c r="A21" s="20" t="s">
        <v>265</v>
      </c>
      <c r="B21" s="21" t="s">
        <v>266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125615297.11285</v>
      </c>
      <c r="F21" s="112">
        <f>IF(SUMIF('Grundlage Swiss DRG KVG'!D:D,B21,'Grundlage Swiss DRG KVG'!G:G)&gt;0,SUMIF('Grundlage Swiss DRG KVG'!D:D,B21,'Grundlage Swiss DRG KVG'!G:G),)</f>
        <v>104043146.12706999</v>
      </c>
      <c r="G21" s="112">
        <f>IF(SUMIF('Grundlage Swiss DRG KVG'!D:D,B21,'Grundlage Swiss DRG KVG'!H:H)&gt;0,SUMIF('Grundlage Swiss DRG KVG'!D:D,B21,'Grundlage Swiss DRG KVG'!H:H),)</f>
        <v>104043146.12706999</v>
      </c>
      <c r="H21" s="112">
        <f>IF(SUMIF('Grundlage Swiss DRG KVG'!D:D,B21,'Grundlage Swiss DRG KVG'!I:I)&gt;0,SUMIF('Grundlage Swiss DRG KVG'!D:D,B21,'Grundlage Swiss DRG KVG'!I:I),"")</f>
        <v>10236</v>
      </c>
      <c r="I21" s="112">
        <f>IF(SUMIF('Grundlage Swiss DRG KVG'!D:D,B21,'Grundlage Swiss DRG KVG'!J:J)&gt;0,SUMIF('Grundlage Swiss DRG KVG'!D:D,B21,'Grundlage Swiss DRG KVG'!J:J),"")</f>
        <v>9447</v>
      </c>
      <c r="J21" s="130">
        <f>IF(SUMIF('Grundlage Swiss DRG ohne Anlage'!D:D,B21,'Grundlage Swiss DRG ohne Anlage'!J:J)&gt;0,SUMIF('Grundlage Swiss DRG ohne Anlage'!D:D,B21,'Grundlage Swiss DRG ohne Anlage'!J:J),"")</f>
        <v>9239.1566848744005</v>
      </c>
      <c r="K21" s="130">
        <f>IF(SUMIF('Grundlage Swiss DRG KVG'!D:D,B21,'Grundlage Swiss DRG KVG'!K:K)&gt;0,SUMIF('Grundlage Swiss DRG KVG'!D:D,B21,'Grundlage Swiss DRG KVG'!K:K),"")</f>
        <v>10164.433970991</v>
      </c>
      <c r="L21" s="130">
        <f>IF(SUMIF('Grundlage Swiss DRG KVG'!D:D,B21,'Grundlage Swiss DRG KVG'!L:L)&gt;0,SUMIF('Grundlage Swiss DRG KVG'!D:D,B21,'Grundlage Swiss DRG KVG'!L:L),"")</f>
        <v>10164.433970991</v>
      </c>
      <c r="M21" s="62">
        <f t="shared" si="2"/>
        <v>10236</v>
      </c>
      <c r="N21" s="61">
        <f t="shared" si="3"/>
        <v>10236</v>
      </c>
      <c r="O21" s="61">
        <f t="shared" si="4"/>
        <v>10236</v>
      </c>
      <c r="P21" s="40"/>
      <c r="Q21" s="40"/>
      <c r="R21" s="40"/>
      <c r="Y21" s="124">
        <f t="shared" si="0"/>
        <v>10164.433970991</v>
      </c>
      <c r="Z21" s="23" t="str">
        <f t="shared" si="1"/>
        <v>gleich</v>
      </c>
    </row>
    <row r="22" spans="1:26" x14ac:dyDescent="0.2">
      <c r="A22" s="20" t="s">
        <v>53</v>
      </c>
      <c r="B22" s="21" t="s">
        <v>54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63593611.478169002</v>
      </c>
      <c r="F22" s="112">
        <f>IF(SUMIF('Grundlage Swiss DRG KVG'!D:D,B22,'Grundlage Swiss DRG KVG'!G:G)&gt;0,SUMIF('Grundlage Swiss DRG KVG'!D:D,B22,'Grundlage Swiss DRG KVG'!G:G),)</f>
        <v>70573020.596937999</v>
      </c>
      <c r="G22" s="112">
        <f>IF(SUMIF('Grundlage Swiss DRG KVG'!D:D,B22,'Grundlage Swiss DRG KVG'!H:H)&gt;0,SUMIF('Grundlage Swiss DRG KVG'!D:D,B22,'Grundlage Swiss DRG KVG'!H:H),)</f>
        <v>68721703.927999005</v>
      </c>
      <c r="H22" s="112">
        <f>IF(SUMIF('Grundlage Swiss DRG KVG'!D:D,B22,'Grundlage Swiss DRG KVG'!I:I)&gt;0,SUMIF('Grundlage Swiss DRG KVG'!D:D,B22,'Grundlage Swiss DRG KVG'!I:I),"")</f>
        <v>7146.1046999999999</v>
      </c>
      <c r="I22" s="112">
        <f>IF(SUMIF('Grundlage Swiss DRG KVG'!D:D,B22,'Grundlage Swiss DRG KVG'!J:J)&gt;0,SUMIF('Grundlage Swiss DRG KVG'!D:D,B22,'Grundlage Swiss DRG KVG'!J:J),"")</f>
        <v>8673</v>
      </c>
      <c r="J22" s="130">
        <f>IF(SUMIF('Grundlage Swiss DRG ohne Anlage'!D:D,B22,'Grundlage Swiss DRG ohne Anlage'!J:J)&gt;0,SUMIF('Grundlage Swiss DRG ohne Anlage'!D:D,B22,'Grundlage Swiss DRG ohne Anlage'!J:J),"")</f>
        <v>8899.0595783138997</v>
      </c>
      <c r="K22" s="130">
        <f>IF(SUMIF('Grundlage Swiss DRG KVG'!D:D,B22,'Grundlage Swiss DRG KVG'!K:K)&gt;0,SUMIF('Grundlage Swiss DRG KVG'!D:D,B22,'Grundlage Swiss DRG KVG'!K:K),"")</f>
        <v>9875.7328026467003</v>
      </c>
      <c r="L22" s="130">
        <f>IF(SUMIF('Grundlage Swiss DRG KVG'!D:D,B22,'Grundlage Swiss DRG KVG'!L:L)&gt;0,SUMIF('Grundlage Swiss DRG KVG'!D:D,B22,'Grundlage Swiss DRG KVG'!L:L),"")</f>
        <v>9616.6662556734009</v>
      </c>
      <c r="M22" s="62">
        <f t="shared" si="2"/>
        <v>7146.1046999999999</v>
      </c>
      <c r="N22" s="61">
        <f t="shared" si="3"/>
        <v>7146.1046999999999</v>
      </c>
      <c r="O22" s="61">
        <f t="shared" si="4"/>
        <v>7146.1046999999999</v>
      </c>
      <c r="P22" s="40"/>
      <c r="Q22" s="40"/>
      <c r="R22" s="40"/>
      <c r="Y22" s="124">
        <f t="shared" si="0"/>
        <v>9616.6662556734009</v>
      </c>
      <c r="Z22" s="23" t="str">
        <f t="shared" si="1"/>
        <v>-</v>
      </c>
    </row>
    <row r="23" spans="1:26" x14ac:dyDescent="0.2">
      <c r="A23" s="20" t="s">
        <v>275</v>
      </c>
      <c r="B23" s="21" t="s">
        <v>276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102751767.56189001</v>
      </c>
      <c r="F23" s="112">
        <f>IF(SUMIF('Grundlage Swiss DRG KVG'!D:D,B23,'Grundlage Swiss DRG KVG'!G:G)&gt;0,SUMIF('Grundlage Swiss DRG KVG'!D:D,B23,'Grundlage Swiss DRG KVG'!G:G),)</f>
        <v>83490615.354053006</v>
      </c>
      <c r="G23" s="112">
        <f>IF(SUMIF('Grundlage Swiss DRG KVG'!D:D,B23,'Grundlage Swiss DRG KVG'!H:H)&gt;0,SUMIF('Grundlage Swiss DRG KVG'!D:D,B23,'Grundlage Swiss DRG KVG'!H:H),)</f>
        <v>82637417.191015005</v>
      </c>
      <c r="H23" s="112">
        <f>IF(SUMIF('Grundlage Swiss DRG KVG'!D:D,B23,'Grundlage Swiss DRG KVG'!I:I)&gt;0,SUMIF('Grundlage Swiss DRG KVG'!D:D,B23,'Grundlage Swiss DRG KVG'!I:I),"")</f>
        <v>8629.4</v>
      </c>
      <c r="I23" s="112">
        <f>IF(SUMIF('Grundlage Swiss DRG KVG'!D:D,B23,'Grundlage Swiss DRG KVG'!J:J)&gt;0,SUMIF('Grundlage Swiss DRG KVG'!D:D,B23,'Grundlage Swiss DRG KVG'!J:J),"")</f>
        <v>9816</v>
      </c>
      <c r="J23" s="130">
        <f>IF(SUMIF('Grundlage Swiss DRG ohne Anlage'!D:D,B23,'Grundlage Swiss DRG ohne Anlage'!J:J)&gt;0,SUMIF('Grundlage Swiss DRG ohne Anlage'!D:D,B23,'Grundlage Swiss DRG ohne Anlage'!J:J),"")</f>
        <v>9550.8146990047007</v>
      </c>
      <c r="K23" s="130">
        <f>IF(SUMIF('Grundlage Swiss DRG KVG'!D:D,B23,'Grundlage Swiss DRG KVG'!K:K)&gt;0,SUMIF('Grundlage Swiss DRG KVG'!D:D,B23,'Grundlage Swiss DRG KVG'!K:K),"")</f>
        <v>9675.1356240356999</v>
      </c>
      <c r="L23" s="130">
        <f>IF(SUMIF('Grundlage Swiss DRG KVG'!D:D,B23,'Grundlage Swiss DRG KVG'!L:L)&gt;0,SUMIF('Grundlage Swiss DRG KVG'!D:D,B23,'Grundlage Swiss DRG KVG'!L:L),"")</f>
        <v>9576.2645364701002</v>
      </c>
      <c r="M23" s="62">
        <f t="shared" si="2"/>
        <v>8629.4</v>
      </c>
      <c r="N23" s="61">
        <f t="shared" si="3"/>
        <v>8629.4</v>
      </c>
      <c r="O23" s="61">
        <f t="shared" si="4"/>
        <v>8629.4</v>
      </c>
      <c r="P23" s="40"/>
      <c r="Q23" s="40"/>
      <c r="R23" s="40"/>
      <c r="Y23" s="124">
        <f t="shared" si="0"/>
        <v>9576.2645364701002</v>
      </c>
      <c r="Z23" s="23" t="str">
        <f t="shared" si="1"/>
        <v>-</v>
      </c>
    </row>
    <row r="24" spans="1:26" x14ac:dyDescent="0.2">
      <c r="A24" s="20" t="s">
        <v>329</v>
      </c>
      <c r="B24" s="21" t="s">
        <v>329</v>
      </c>
      <c r="C24" s="21" t="s">
        <v>55</v>
      </c>
      <c r="D24" s="21" t="s">
        <v>17</v>
      </c>
      <c r="E24" s="112">
        <f>IF(SUMIF('Grundlage Swiss DRG ohne Anlage'!D:D,B24,'Grundlage Swiss DRG ohne Anlage'!I:I)&gt;0,SUMIF('Grundlage Swiss DRG ohne Anlage'!D:D,B24,'Grundlage Swiss DRG ohne Anlage'!I:I),"")</f>
        <v>41596183.220751002</v>
      </c>
      <c r="F24" s="112">
        <f>IF(SUMIF('Grundlage Swiss DRG KVG'!D:D,B24,'Grundlage Swiss DRG KVG'!G:G)&gt;0,SUMIF('Grundlage Swiss DRG KVG'!D:D,B24,'Grundlage Swiss DRG KVG'!G:G),)</f>
        <v>45901936.220751002</v>
      </c>
      <c r="G24" s="112">
        <f>IF(SUMIF('Grundlage Swiss DRG KVG'!D:D,B24,'Grundlage Swiss DRG KVG'!H:H)&gt;0,SUMIF('Grundlage Swiss DRG KVG'!D:D,B24,'Grundlage Swiss DRG KVG'!H:H),)</f>
        <v>45430950.316211</v>
      </c>
      <c r="H24" s="112">
        <f>IF(SUMIF('Grundlage Swiss DRG KVG'!D:D,B24,'Grundlage Swiss DRG KVG'!I:I)&gt;0,SUMIF('Grundlage Swiss DRG KVG'!D:D,B24,'Grundlage Swiss DRG KVG'!I:I),"")</f>
        <v>4324</v>
      </c>
      <c r="I24" s="112">
        <f>IF(SUMIF('Grundlage Swiss DRG KVG'!D:D,B24,'Grundlage Swiss DRG KVG'!J:J)&gt;0,SUMIF('Grundlage Swiss DRG KVG'!D:D,B24,'Grundlage Swiss DRG KVG'!J:J),"")</f>
        <v>5231</v>
      </c>
      <c r="J24" s="130">
        <f>IF(SUMIF('Grundlage Swiss DRG ohne Anlage'!D:D,B24,'Grundlage Swiss DRG ohne Anlage'!J:J)&gt;0,SUMIF('Grundlage Swiss DRG ohne Anlage'!D:D,B24,'Grundlage Swiss DRG ohne Anlage'!J:J),"")</f>
        <v>9619.8388577129008</v>
      </c>
      <c r="K24" s="130">
        <f>IF(SUMIF('Grundlage Swiss DRG KVG'!D:D,B24,'Grundlage Swiss DRG KVG'!K:K)&gt;0,SUMIF('Grundlage Swiss DRG KVG'!D:D,B24,'Grundlage Swiss DRG KVG'!K:K),"")</f>
        <v>10615.618922468</v>
      </c>
      <c r="L24" s="130">
        <f>IF(SUMIF('Grundlage Swiss DRG KVG'!D:D,B24,'Grundlage Swiss DRG KVG'!L:L)&gt;0,SUMIF('Grundlage Swiss DRG KVG'!D:D,B24,'Grundlage Swiss DRG KVG'!L:L),"")</f>
        <v>10506.695262769001</v>
      </c>
      <c r="M24" s="62">
        <f t="shared" si="2"/>
        <v>4324</v>
      </c>
      <c r="N24" s="61">
        <f t="shared" si="3"/>
        <v>4324</v>
      </c>
      <c r="O24" s="61">
        <f t="shared" si="4"/>
        <v>4324</v>
      </c>
      <c r="P24" s="40"/>
      <c r="Q24" s="40"/>
      <c r="R24" s="40"/>
      <c r="Y24" s="124">
        <f t="shared" si="0"/>
        <v>10506.695262769001</v>
      </c>
      <c r="Z24" s="23" t="str">
        <f t="shared" si="1"/>
        <v>-</v>
      </c>
    </row>
    <row r="25" spans="1:26" x14ac:dyDescent="0.2">
      <c r="A25" s="20" t="s">
        <v>122</v>
      </c>
      <c r="B25" s="21" t="s">
        <v>123</v>
      </c>
      <c r="C25" s="21" t="s">
        <v>110</v>
      </c>
      <c r="D25" s="21" t="s">
        <v>45</v>
      </c>
      <c r="E25" s="112">
        <f>IF(SUMIF('Grundlage Swiss DRG ohne Anlage'!D:D,B25,'Grundlage Swiss DRG ohne Anlage'!I:I)&gt;0,SUMIF('Grundlage Swiss DRG ohne Anlage'!D:D,B25,'Grundlage Swiss DRG ohne Anlage'!I:I),"")</f>
        <v>237085009.06143001</v>
      </c>
      <c r="F25" s="112">
        <f>IF(SUMIF('Grundlage Swiss DRG KVG'!D:D,B25,'Grundlage Swiss DRG KVG'!G:G)&gt;0,SUMIF('Grundlage Swiss DRG KVG'!D:D,B25,'Grundlage Swiss DRG KVG'!G:G),)</f>
        <v>60908667.520617001</v>
      </c>
      <c r="G25" s="112">
        <f>IF(SUMIF('Grundlage Swiss DRG KVG'!D:D,B25,'Grundlage Swiss DRG KVG'!H:H)&gt;0,SUMIF('Grundlage Swiss DRG KVG'!D:D,B25,'Grundlage Swiss DRG KVG'!H:H),)</f>
        <v>60306414.644616999</v>
      </c>
      <c r="H25" s="112">
        <f>IF(SUMIF('Grundlage Swiss DRG KVG'!D:D,B25,'Grundlage Swiss DRG KVG'!I:I)&gt;0,SUMIF('Grundlage Swiss DRG KVG'!D:D,B25,'Grundlage Swiss DRG KVG'!I:I),"")</f>
        <v>5855.4243999999999</v>
      </c>
      <c r="I25" s="112">
        <f>IF(SUMIF('Grundlage Swiss DRG KVG'!D:D,B25,'Grundlage Swiss DRG KVG'!J:J)&gt;0,SUMIF('Grundlage Swiss DRG KVG'!D:D,B25,'Grundlage Swiss DRG KVG'!J:J),"")</f>
        <v>7966</v>
      </c>
      <c r="J25" s="130">
        <f>IF(SUMIF('Grundlage Swiss DRG ohne Anlage'!D:D,B25,'Grundlage Swiss DRG ohne Anlage'!J:J)&gt;0,SUMIF('Grundlage Swiss DRG ohne Anlage'!D:D,B25,'Grundlage Swiss DRG ohne Anlage'!J:J),"")</f>
        <v>9731.3552953836006</v>
      </c>
      <c r="K25" s="130">
        <f>IF(SUMIF('Grundlage Swiss DRG KVG'!D:D,B25,'Grundlage Swiss DRG KVG'!K:K)&gt;0,SUMIF('Grundlage Swiss DRG KVG'!D:D,B25,'Grundlage Swiss DRG KVG'!K:K),"")</f>
        <v>10402.092719464999</v>
      </c>
      <c r="L25" s="130">
        <f>IF(SUMIF('Grundlage Swiss DRG KVG'!D:D,B25,'Grundlage Swiss DRG KVG'!L:L)&gt;0,SUMIF('Grundlage Swiss DRG KVG'!D:D,B25,'Grundlage Swiss DRG KVG'!L:L),"")</f>
        <v>10299.238880894</v>
      </c>
      <c r="M25" s="62">
        <f t="shared" si="2"/>
        <v>5855.4243999999999</v>
      </c>
      <c r="N25" s="61">
        <f t="shared" si="3"/>
        <v>5855.4243999999999</v>
      </c>
      <c r="O25" s="61">
        <f t="shared" si="4"/>
        <v>5855.4243999999999</v>
      </c>
      <c r="P25" s="40"/>
      <c r="Q25" s="40"/>
      <c r="R25" s="40"/>
      <c r="Y25" s="124">
        <f t="shared" si="0"/>
        <v>10299.238880894</v>
      </c>
      <c r="Z25" s="23" t="str">
        <f t="shared" si="1"/>
        <v>-</v>
      </c>
    </row>
    <row r="26" spans="1:26" x14ac:dyDescent="0.2">
      <c r="A26" s="20" t="s">
        <v>108</v>
      </c>
      <c r="B26" s="21" t="s">
        <v>109</v>
      </c>
      <c r="C26" s="21" t="s">
        <v>110</v>
      </c>
      <c r="D26" s="21" t="s">
        <v>35</v>
      </c>
      <c r="E26" s="112">
        <f>IF(SUMIF('Grundlage Swiss DRG ohne Anlage'!D:D,B26,'Grundlage Swiss DRG ohne Anlage'!I:I)&gt;0,SUMIF('Grundlage Swiss DRG ohne Anlage'!D:D,B26,'Grundlage Swiss DRG ohne Anlage'!I:I),"")</f>
        <v>9061835.3235879</v>
      </c>
      <c r="F26" s="112">
        <f>IF(SUMIF('Grundlage Swiss DRG KVG'!D:D,B26,'Grundlage Swiss DRG KVG'!G:G)&gt;0,SUMIF('Grundlage Swiss DRG KVG'!D:D,B26,'Grundlage Swiss DRG KVG'!G:G),)</f>
        <v>182391843.23187</v>
      </c>
      <c r="G26" s="112">
        <f>IF(SUMIF('Grundlage Swiss DRG KVG'!D:D,B26,'Grundlage Swiss DRG KVG'!H:H)&gt;0,SUMIF('Grundlage Swiss DRG KVG'!D:D,B26,'Grundlage Swiss DRG KVG'!H:H),)</f>
        <v>167969008.31187001</v>
      </c>
      <c r="H26" s="112">
        <f>IF(SUMIF('Grundlage Swiss DRG KVG'!D:D,B26,'Grundlage Swiss DRG KVG'!I:I)&gt;0,SUMIF('Grundlage Swiss DRG KVG'!D:D,B26,'Grundlage Swiss DRG KVG'!I:I),"")</f>
        <v>16379.8</v>
      </c>
      <c r="I26" s="112">
        <f>IF(SUMIF('Grundlage Swiss DRG KVG'!D:D,B26,'Grundlage Swiss DRG KVG'!J:J)&gt;0,SUMIF('Grundlage Swiss DRG KVG'!D:D,B26,'Grundlage Swiss DRG KVG'!J:J),"")</f>
        <v>17762</v>
      </c>
      <c r="J26" s="130">
        <f>IF(SUMIF('Grundlage Swiss DRG ohne Anlage'!D:D,B26,'Grundlage Swiss DRG ohne Anlage'!J:J)&gt;0,SUMIF('Grundlage Swiss DRG ohne Anlage'!D:D,B26,'Grundlage Swiss DRG ohne Anlage'!J:J),"")</f>
        <v>10838.240240129</v>
      </c>
      <c r="K26" s="130">
        <f>IF(SUMIF('Grundlage Swiss DRG KVG'!D:D,B26,'Grundlage Swiss DRG KVG'!K:K)&gt;0,SUMIF('Grundlage Swiss DRG KVG'!D:D,B26,'Grundlage Swiss DRG KVG'!K:K),"")</f>
        <v>11135.169124890001</v>
      </c>
      <c r="L26" s="130">
        <f>IF(SUMIF('Grundlage Swiss DRG KVG'!D:D,B26,'Grundlage Swiss DRG KVG'!L:L)&gt;0,SUMIF('Grundlage Swiss DRG KVG'!D:D,B26,'Grundlage Swiss DRG KVG'!L:L),"")</f>
        <v>10254.643421279001</v>
      </c>
      <c r="M26" s="62">
        <f t="shared" si="2"/>
        <v>16379.8</v>
      </c>
      <c r="N26" s="61">
        <f t="shared" si="3"/>
        <v>16379.8</v>
      </c>
      <c r="O26" s="61">
        <f t="shared" si="4"/>
        <v>16379.8</v>
      </c>
      <c r="P26" s="40"/>
      <c r="Q26" s="40"/>
      <c r="R26" s="40"/>
      <c r="Y26" s="124">
        <f t="shared" si="0"/>
        <v>10254.643421279001</v>
      </c>
      <c r="Z26" s="23" t="str">
        <f t="shared" si="1"/>
        <v>-</v>
      </c>
    </row>
    <row r="27" spans="1:26" x14ac:dyDescent="0.2">
      <c r="A27" s="20" t="s">
        <v>326</v>
      </c>
      <c r="B27" s="21" t="s">
        <v>326</v>
      </c>
      <c r="C27" s="21" t="s">
        <v>110</v>
      </c>
      <c r="D27" s="21" t="s">
        <v>251</v>
      </c>
      <c r="E27" s="112">
        <f>IF(SUMIF('Grundlage Swiss DRG ohne Anlage'!D:D,B27,'Grundlage Swiss DRG ohne Anlage'!I:I)&gt;0,SUMIF('Grundlage Swiss DRG ohne Anlage'!D:D,B27,'Grundlage Swiss DRG ohne Anlage'!I:I),"")</f>
        <v>5319509.2593804002</v>
      </c>
      <c r="F27" s="112">
        <f>IF(SUMIF('Grundlage Swiss DRG KVG'!D:D,B27,'Grundlage Swiss DRG KVG'!G:G)&gt;0,SUMIF('Grundlage Swiss DRG KVG'!D:D,B27,'Grundlage Swiss DRG KVG'!G:G),)</f>
        <v>39544389.652484</v>
      </c>
      <c r="G27" s="112">
        <f>IF(SUMIF('Grundlage Swiss DRG KVG'!D:D,B27,'Grundlage Swiss DRG KVG'!H:H)&gt;0,SUMIF('Grundlage Swiss DRG KVG'!D:D,B27,'Grundlage Swiss DRG KVG'!H:H),)</f>
        <v>39130745.462484002</v>
      </c>
      <c r="H27" s="112">
        <f>IF(SUMIF('Grundlage Swiss DRG KVG'!D:D,B27,'Grundlage Swiss DRG KVG'!I:I)&gt;0,SUMIF('Grundlage Swiss DRG KVG'!D:D,B27,'Grundlage Swiss DRG KVG'!I:I),"")</f>
        <v>3763.9367999999999</v>
      </c>
      <c r="I27" s="112">
        <f>IF(SUMIF('Grundlage Swiss DRG KVG'!D:D,B27,'Grundlage Swiss DRG KVG'!J:J)&gt;0,SUMIF('Grundlage Swiss DRG KVG'!D:D,B27,'Grundlage Swiss DRG KVG'!J:J),"")</f>
        <v>4464</v>
      </c>
      <c r="J27" s="130">
        <f>IF(SUMIF('Grundlage Swiss DRG ohne Anlage'!D:D,B27,'Grundlage Swiss DRG ohne Anlage'!J:J)&gt;0,SUMIF('Grundlage Swiss DRG ohne Anlage'!D:D,B27,'Grundlage Swiss DRG ohne Anlage'!J:J),"")</f>
        <v>8854.2408558718998</v>
      </c>
      <c r="K27" s="130">
        <f>IF(SUMIF('Grundlage Swiss DRG KVG'!D:D,B27,'Grundlage Swiss DRG KVG'!K:K)&gt;0,SUMIF('Grundlage Swiss DRG KVG'!D:D,B27,'Grundlage Swiss DRG KVG'!K:K),"")</f>
        <v>10506.124771405001</v>
      </c>
      <c r="L27" s="130">
        <f>IF(SUMIF('Grundlage Swiss DRG KVG'!D:D,B27,'Grundlage Swiss DRG KVG'!L:L)&gt;0,SUMIF('Grundlage Swiss DRG KVG'!D:D,B27,'Grundlage Swiss DRG KVG'!L:L),"")</f>
        <v>10396.228082916999</v>
      </c>
      <c r="M27" s="62">
        <f t="shared" si="2"/>
        <v>3763.9367999999999</v>
      </c>
      <c r="N27" s="61">
        <f t="shared" si="3"/>
        <v>3763.9367999999999</v>
      </c>
      <c r="O27" s="61">
        <f t="shared" si="4"/>
        <v>3763.9367999999999</v>
      </c>
      <c r="P27" s="40"/>
      <c r="Q27" s="40"/>
      <c r="R27" s="40"/>
      <c r="Y27" s="124">
        <f t="shared" si="0"/>
        <v>10396.228082916999</v>
      </c>
      <c r="Z27" s="23" t="str">
        <f t="shared" si="1"/>
        <v>-</v>
      </c>
    </row>
    <row r="28" spans="1:26" x14ac:dyDescent="0.2">
      <c r="A28" s="20" t="s">
        <v>14</v>
      </c>
      <c r="B28" s="21" t="s">
        <v>15</v>
      </c>
      <c r="C28" s="21" t="s">
        <v>16</v>
      </c>
      <c r="D28" s="21" t="s">
        <v>17</v>
      </c>
      <c r="E28" s="112">
        <f>IF(SUMIF('Grundlage Swiss DRG ohne Anlage'!D:D,B28,'Grundlage Swiss DRG ohne Anlage'!I:I)&gt;0,SUMIF('Grundlage Swiss DRG ohne Anlage'!D:D,B28,'Grundlage Swiss DRG ohne Anlage'!I:I),"")</f>
        <v>38822239.443452001</v>
      </c>
      <c r="F28" s="112">
        <f>IF(SUMIF('Grundlage Swiss DRG KVG'!D:D,B28,'Grundlage Swiss DRG KVG'!G:G)&gt;0,SUMIF('Grundlage Swiss DRG KVG'!D:D,B28,'Grundlage Swiss DRG KVG'!G:G),)</f>
        <v>610155345.51853001</v>
      </c>
      <c r="G28" s="112">
        <f>IF(SUMIF('Grundlage Swiss DRG KVG'!D:D,B28,'Grundlage Swiss DRG KVG'!H:H)&gt;0,SUMIF('Grundlage Swiss DRG KVG'!D:D,B28,'Grundlage Swiss DRG KVG'!H:H),)</f>
        <v>597485199.38856006</v>
      </c>
      <c r="H28" s="112">
        <f>IF(SUMIF('Grundlage Swiss DRG KVG'!D:D,B28,'Grundlage Swiss DRG KVG'!I:I)&gt;0,SUMIF('Grundlage Swiss DRG KVG'!D:D,B28,'Grundlage Swiss DRG KVG'!I:I),"")</f>
        <v>55081.284</v>
      </c>
      <c r="I28" s="112">
        <f>IF(SUMIF('Grundlage Swiss DRG KVG'!D:D,B28,'Grundlage Swiss DRG KVG'!J:J)&gt;0,SUMIF('Grundlage Swiss DRG KVG'!D:D,B28,'Grundlage Swiss DRG KVG'!J:J),"")</f>
        <v>37108</v>
      </c>
      <c r="J28" s="130">
        <f>IF(SUMIF('Grundlage Swiss DRG ohne Anlage'!D:D,B28,'Grundlage Swiss DRG ohne Anlage'!J:J)&gt;0,SUMIF('Grundlage Swiss DRG ohne Anlage'!D:D,B28,'Grundlage Swiss DRG ohne Anlage'!J:J),"")</f>
        <v>9467.3303503741008</v>
      </c>
      <c r="K28" s="130">
        <f>IF(SUMIF('Grundlage Swiss DRG KVG'!D:D,B28,'Grundlage Swiss DRG KVG'!K:K)&gt;0,SUMIF('Grundlage Swiss DRG KVG'!D:D,B28,'Grundlage Swiss DRG KVG'!K:K),"")</f>
        <v>11077.362421663</v>
      </c>
      <c r="L28" s="130">
        <f>IF(SUMIF('Grundlage Swiss DRG KVG'!D:D,B28,'Grundlage Swiss DRG KVG'!L:L)&gt;0,SUMIF('Grundlage Swiss DRG KVG'!D:D,B28,'Grundlage Swiss DRG KVG'!L:L),"")</f>
        <v>10847.336082227001</v>
      </c>
      <c r="M28" s="62">
        <f t="shared" si="2"/>
        <v>55081.284</v>
      </c>
      <c r="N28" s="61">
        <f t="shared" si="3"/>
        <v>55081.284</v>
      </c>
      <c r="O28" s="61">
        <f t="shared" si="4"/>
        <v>55081.284</v>
      </c>
      <c r="P28" s="40"/>
      <c r="Q28" s="40"/>
      <c r="R28" s="40"/>
      <c r="Y28" s="124">
        <f t="shared" si="0"/>
        <v>10847.336082227001</v>
      </c>
      <c r="Z28" s="23" t="str">
        <f t="shared" si="1"/>
        <v>-</v>
      </c>
    </row>
    <row r="29" spans="1:26" x14ac:dyDescent="0.2">
      <c r="A29" s="20" t="s">
        <v>174</v>
      </c>
      <c r="B29" s="21" t="s">
        <v>175</v>
      </c>
      <c r="C29" s="21" t="s">
        <v>16</v>
      </c>
      <c r="D29" s="21" t="s">
        <v>62</v>
      </c>
      <c r="E29" s="112">
        <f>IF(SUMIF('Grundlage Swiss DRG ohne Anlage'!D:D,B29,'Grundlage Swiss DRG ohne Anlage'!I:I)&gt;0,SUMIF('Grundlage Swiss DRG ohne Anlage'!D:D,B29,'Grundlage Swiss DRG ohne Anlage'!I:I),"")</f>
        <v>59875671.970671996</v>
      </c>
      <c r="F29" s="112">
        <f>IF(SUMIF('Grundlage Swiss DRG KVG'!D:D,B29,'Grundlage Swiss DRG KVG'!G:G)&gt;0,SUMIF('Grundlage Swiss DRG KVG'!D:D,B29,'Grundlage Swiss DRG KVG'!G:G),)</f>
        <v>66080818.970671996</v>
      </c>
      <c r="G29" s="112">
        <f>IF(SUMIF('Grundlage Swiss DRG KVG'!D:D,B29,'Grundlage Swiss DRG KVG'!H:H)&gt;0,SUMIF('Grundlage Swiss DRG KVG'!D:D,B29,'Grundlage Swiss DRG KVG'!H:H),)</f>
        <v>65504855.038597003</v>
      </c>
      <c r="H29" s="112">
        <f>IF(SUMIF('Grundlage Swiss DRG KVG'!D:D,B29,'Grundlage Swiss DRG KVG'!I:I)&gt;0,SUMIF('Grundlage Swiss DRG KVG'!D:D,B29,'Grundlage Swiss DRG KVG'!I:I),"")</f>
        <v>6222.8266999999996</v>
      </c>
      <c r="I29" s="112">
        <f>IF(SUMIF('Grundlage Swiss DRG KVG'!D:D,B29,'Grundlage Swiss DRG KVG'!J:J)&gt;0,SUMIF('Grundlage Swiss DRG KVG'!D:D,B29,'Grundlage Swiss DRG KVG'!J:J),"")</f>
        <v>5699</v>
      </c>
      <c r="J29" s="130">
        <f>IF(SUMIF('Grundlage Swiss DRG ohne Anlage'!D:D,B29,'Grundlage Swiss DRG ohne Anlage'!J:J)&gt;0,SUMIF('Grundlage Swiss DRG ohne Anlage'!D:D,B29,'Grundlage Swiss DRG ohne Anlage'!J:J),"")</f>
        <v>9621.9410980338998</v>
      </c>
      <c r="K29" s="130">
        <f>IF(SUMIF('Grundlage Swiss DRG KVG'!D:D,B29,'Grundlage Swiss DRG KVG'!K:K)&gt;0,SUMIF('Grundlage Swiss DRG KVG'!D:D,B29,'Grundlage Swiss DRG KVG'!K:K),"")</f>
        <v>10619.099993685</v>
      </c>
      <c r="L29" s="130">
        <f>IF(SUMIF('Grundlage Swiss DRG KVG'!D:D,B29,'Grundlage Swiss DRG KVG'!L:L)&gt;0,SUMIF('Grundlage Swiss DRG KVG'!D:D,B29,'Grundlage Swiss DRG KVG'!L:L),"")</f>
        <v>10526.543353457</v>
      </c>
      <c r="M29" s="62">
        <f t="shared" si="2"/>
        <v>6222.8266999999996</v>
      </c>
      <c r="N29" s="61">
        <f t="shared" si="3"/>
        <v>6222.8266999999996</v>
      </c>
      <c r="O29" s="61">
        <f t="shared" si="4"/>
        <v>6222.8266999999996</v>
      </c>
      <c r="P29" s="40"/>
      <c r="Q29" s="40"/>
      <c r="R29" s="40"/>
      <c r="Y29" s="124">
        <f t="shared" si="0"/>
        <v>10526.543353457</v>
      </c>
      <c r="Z29" s="23" t="str">
        <f t="shared" si="1"/>
        <v>-</v>
      </c>
    </row>
    <row r="30" spans="1:26" x14ac:dyDescent="0.2">
      <c r="A30" s="20" t="s">
        <v>220</v>
      </c>
      <c r="B30" s="21" t="s">
        <v>221</v>
      </c>
      <c r="C30" s="21" t="s">
        <v>16</v>
      </c>
      <c r="D30" s="21" t="s">
        <v>45</v>
      </c>
      <c r="E30" s="112">
        <f>IF(SUMIF('Grundlage Swiss DRG ohne Anlage'!D:D,B30,'Grundlage Swiss DRG ohne Anlage'!I:I)&gt;0,SUMIF('Grundlage Swiss DRG ohne Anlage'!D:D,B30,'Grundlage Swiss DRG ohne Anlage'!I:I),"")</f>
        <v>91493270.686434001</v>
      </c>
      <c r="F30" s="112">
        <f>IF(SUMIF('Grundlage Swiss DRG KVG'!D:D,B30,'Grundlage Swiss DRG KVG'!G:G)&gt;0,SUMIF('Grundlage Swiss DRG KVG'!D:D,B30,'Grundlage Swiss DRG KVG'!G:G),)</f>
        <v>21728844.679297999</v>
      </c>
      <c r="G30" s="112">
        <f>IF(SUMIF('Grundlage Swiss DRG KVG'!D:D,B30,'Grundlage Swiss DRG KVG'!H:H)&gt;0,SUMIF('Grundlage Swiss DRG KVG'!D:D,B30,'Grundlage Swiss DRG KVG'!H:H),)</f>
        <v>21732089.109026998</v>
      </c>
      <c r="H30" s="112">
        <f>IF(SUMIF('Grundlage Swiss DRG KVG'!D:D,B30,'Grundlage Swiss DRG KVG'!I:I)&gt;0,SUMIF('Grundlage Swiss DRG KVG'!D:D,B30,'Grundlage Swiss DRG KVG'!I:I),"")</f>
        <v>2243.1799999999998</v>
      </c>
      <c r="I30" s="112">
        <f>IF(SUMIF('Grundlage Swiss DRG KVG'!D:D,B30,'Grundlage Swiss DRG KVG'!J:J)&gt;0,SUMIF('Grundlage Swiss DRG KVG'!D:D,B30,'Grundlage Swiss DRG KVG'!J:J),"")</f>
        <v>3127</v>
      </c>
      <c r="J30" s="130">
        <f>IF(SUMIF('Grundlage Swiss DRG ohne Anlage'!D:D,B30,'Grundlage Swiss DRG ohne Anlage'!J:J)&gt;0,SUMIF('Grundlage Swiss DRG ohne Anlage'!D:D,B30,'Grundlage Swiss DRG ohne Anlage'!J:J),"")</f>
        <v>8938.3812706560002</v>
      </c>
      <c r="K30" s="130">
        <f>IF(SUMIF('Grundlage Swiss DRG KVG'!D:D,B30,'Grundlage Swiss DRG KVG'!K:K)&gt;0,SUMIF('Grundlage Swiss DRG KVG'!D:D,B30,'Grundlage Swiss DRG KVG'!K:K),"")</f>
        <v>9686.6255402141996</v>
      </c>
      <c r="L30" s="130">
        <f>IF(SUMIF('Grundlage Swiss DRG KVG'!D:D,B30,'Grundlage Swiss DRG KVG'!L:L)&gt;0,SUMIF('Grundlage Swiss DRG KVG'!D:D,B30,'Grundlage Swiss DRG KVG'!L:L),"")</f>
        <v>9521</v>
      </c>
      <c r="M30" s="62">
        <f t="shared" si="2"/>
        <v>2243.1799999999998</v>
      </c>
      <c r="N30" s="61">
        <f t="shared" si="3"/>
        <v>2243.1799999999998</v>
      </c>
      <c r="O30" s="61">
        <f t="shared" si="4"/>
        <v>2243.1799999999998</v>
      </c>
      <c r="P30" s="40"/>
      <c r="Q30" s="40"/>
      <c r="R30" s="40"/>
      <c r="Y30" s="124">
        <f t="shared" si="0"/>
        <v>9521</v>
      </c>
      <c r="Z30" s="23" t="str">
        <f t="shared" si="1"/>
        <v>-</v>
      </c>
    </row>
    <row r="31" spans="1:26" x14ac:dyDescent="0.2">
      <c r="A31" s="20" t="s">
        <v>304</v>
      </c>
      <c r="B31" s="21" t="s">
        <v>304</v>
      </c>
      <c r="C31" s="21" t="s">
        <v>16</v>
      </c>
      <c r="D31" s="21" t="s">
        <v>251</v>
      </c>
      <c r="E31" s="112">
        <f>IF(SUMIF('Grundlage Swiss DRG ohne Anlage'!D:D,B31,'Grundlage Swiss DRG ohne Anlage'!I:I)&gt;0,SUMIF('Grundlage Swiss DRG ohne Anlage'!D:D,B31,'Grundlage Swiss DRG ohne Anlage'!I:I),"")</f>
        <v>7333234.6440300001</v>
      </c>
      <c r="F31" s="112">
        <f>IF(SUMIF('Grundlage Swiss DRG KVG'!D:D,B31,'Grundlage Swiss DRG KVG'!G:G)&gt;0,SUMIF('Grundlage Swiss DRG KVG'!D:D,B31,'Grundlage Swiss DRG KVG'!G:G),)</f>
        <v>8304716.6440300001</v>
      </c>
      <c r="G31" s="112">
        <f>IF(SUMIF('Grundlage Swiss DRG KVG'!D:D,B31,'Grundlage Swiss DRG KVG'!H:H)&gt;0,SUMIF('Grundlage Swiss DRG KVG'!D:D,B31,'Grundlage Swiss DRG KVG'!H:H),)</f>
        <v>7956196.9164143</v>
      </c>
      <c r="H31" s="112">
        <f>IF(SUMIF('Grundlage Swiss DRG KVG'!D:D,B31,'Grundlage Swiss DRG KVG'!I:I)&gt;0,SUMIF('Grundlage Swiss DRG KVG'!D:D,B31,'Grundlage Swiss DRG KVG'!I:I),"")</f>
        <v>828.85199999999998</v>
      </c>
      <c r="I31" s="112">
        <f>IF(SUMIF('Grundlage Swiss DRG KVG'!D:D,B31,'Grundlage Swiss DRG KVG'!J:J)&gt;0,SUMIF('Grundlage Swiss DRG KVG'!D:D,B31,'Grundlage Swiss DRG KVG'!J:J),"")</f>
        <v>578</v>
      </c>
      <c r="J31" s="130">
        <f>IF(SUMIF('Grundlage Swiss DRG ohne Anlage'!D:D,B31,'Grundlage Swiss DRG ohne Anlage'!J:J)&gt;0,SUMIF('Grundlage Swiss DRG ohne Anlage'!D:D,B31,'Grundlage Swiss DRG ohne Anlage'!J:J),"")</f>
        <v>8847.4596719679994</v>
      </c>
      <c r="K31" s="130">
        <f>IF(SUMIF('Grundlage Swiss DRG KVG'!D:D,B31,'Grundlage Swiss DRG KVG'!K:K)&gt;0,SUMIF('Grundlage Swiss DRG KVG'!D:D,B31,'Grundlage Swiss DRG KVG'!K:K),"")</f>
        <v>10019.541056823</v>
      </c>
      <c r="L31" s="130">
        <f>IF(SUMIF('Grundlage Swiss DRG KVG'!D:D,B31,'Grundlage Swiss DRG KVG'!L:L)&gt;0,SUMIF('Grundlage Swiss DRG KVG'!D:D,B31,'Grundlage Swiss DRG KVG'!L:L),"")</f>
        <v>9599.0561842334992</v>
      </c>
      <c r="M31" s="62">
        <f t="shared" si="2"/>
        <v>828.85199999999998</v>
      </c>
      <c r="N31" s="61">
        <f t="shared" si="3"/>
        <v>828.85199999999998</v>
      </c>
      <c r="O31" s="61">
        <f t="shared" si="4"/>
        <v>828.85199999999998</v>
      </c>
      <c r="P31" s="40"/>
      <c r="Q31" s="40"/>
      <c r="R31" s="40"/>
      <c r="Y31" s="124">
        <f t="shared" si="0"/>
        <v>9599.0561842334992</v>
      </c>
      <c r="Z31" s="23" t="str">
        <f t="shared" si="1"/>
        <v>-</v>
      </c>
    </row>
    <row r="32" spans="1:26" x14ac:dyDescent="0.2">
      <c r="A32" s="20" t="s">
        <v>72</v>
      </c>
      <c r="B32" s="21" t="s">
        <v>73</v>
      </c>
      <c r="C32" s="21" t="s">
        <v>74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214084005.03073001</v>
      </c>
      <c r="F32" s="112">
        <f>IF(SUMIF('Grundlage Swiss DRG KVG'!D:D,B32,'Grundlage Swiss DRG KVG'!G:G)&gt;0,SUMIF('Grundlage Swiss DRG KVG'!D:D,B32,'Grundlage Swiss DRG KVG'!G:G),)</f>
        <v>0</v>
      </c>
      <c r="G32" s="112">
        <f>IF(SUMIF('Grundlage Swiss DRG KVG'!D:D,B32,'Grundlage Swiss DRG KVG'!H:H)&gt;0,SUMIF('Grundlage Swiss DRG KVG'!D:D,B32,'Grundlage Swiss DRG KVG'!H:H),)</f>
        <v>226121235.86072999</v>
      </c>
      <c r="H32" s="112">
        <f>IF(SUMIF('Grundlage Swiss DRG KVG'!D:D,B32,'Grundlage Swiss DRG KVG'!I:I)&gt;0,SUMIF('Grundlage Swiss DRG KVG'!D:D,B32,'Grundlage Swiss DRG KVG'!I:I),"")</f>
        <v>17856.163</v>
      </c>
      <c r="I32" s="112">
        <f>IF(SUMIF('Grundlage Swiss DRG KVG'!D:D,B32,'Grundlage Swiss DRG KVG'!J:J)&gt;0,SUMIF('Grundlage Swiss DRG KVG'!D:D,B32,'Grundlage Swiss DRG KVG'!J:J),"")</f>
        <v>16597</v>
      </c>
      <c r="J32" s="130">
        <f>IF(SUMIF('Grundlage Swiss DRG ohne Anlage'!D:D,B32,'Grundlage Swiss DRG ohne Anlage'!J:J)&gt;0,SUMIF('Grundlage Swiss DRG ohne Anlage'!D:D,B32,'Grundlage Swiss DRG ohne Anlage'!J:J),"")</f>
        <v>11989.362162001</v>
      </c>
      <c r="K32" s="130" t="str">
        <f>IF(SUMIF('Grundlage Swiss DRG KVG'!D:D,B32,'Grundlage Swiss DRG KVG'!K:K)&gt;0,SUMIF('Grundlage Swiss DRG KVG'!D:D,B32,'Grundlage Swiss DRG KVG'!K:K),"")</f>
        <v/>
      </c>
      <c r="L32" s="130">
        <f>IF(SUMIF('Grundlage Swiss DRG KVG'!D:D,B32,'Grundlage Swiss DRG KVG'!L:L)&gt;0,SUMIF('Grundlage Swiss DRG KVG'!D:D,B32,'Grundlage Swiss DRG KVG'!L:L),"")</f>
        <v>12663.484078899</v>
      </c>
      <c r="M32" s="62">
        <f t="shared" si="2"/>
        <v>17856.163</v>
      </c>
      <c r="N32" s="61" t="str">
        <f t="shared" si="3"/>
        <v>-</v>
      </c>
      <c r="O32" s="61">
        <f t="shared" si="4"/>
        <v>17856.163</v>
      </c>
      <c r="P32" s="40"/>
      <c r="Q32" s="40"/>
      <c r="R32" s="40"/>
      <c r="Y32" s="124">
        <f t="shared" si="0"/>
        <v>12663.484078899</v>
      </c>
      <c r="Z32" s="23" t="str">
        <f t="shared" si="1"/>
        <v>-</v>
      </c>
    </row>
    <row r="33" spans="1:26" x14ac:dyDescent="0.2">
      <c r="A33" s="20" t="s">
        <v>164</v>
      </c>
      <c r="B33" s="21" t="s">
        <v>165</v>
      </c>
      <c r="C33" s="21" t="s">
        <v>95</v>
      </c>
      <c r="D33" s="21" t="s">
        <v>27</v>
      </c>
      <c r="E33" s="112">
        <f>IF(SUMIF('Grundlage Swiss DRG ohne Anlage'!D:D,B33,'Grundlage Swiss DRG ohne Anlage'!I:I)&gt;0,SUMIF('Grundlage Swiss DRG ohne Anlage'!D:D,B33,'Grundlage Swiss DRG ohne Anlage'!I:I),"")</f>
        <v>55796268.152456</v>
      </c>
      <c r="F33" s="112">
        <f>IF(SUMIF('Grundlage Swiss DRG KVG'!D:D,B33,'Grundlage Swiss DRG KVG'!G:G)&gt;0,SUMIF('Grundlage Swiss DRG KVG'!D:D,B33,'Grundlage Swiss DRG KVG'!G:G),)</f>
        <v>46068911.535755001</v>
      </c>
      <c r="G33" s="112">
        <f>IF(SUMIF('Grundlage Swiss DRG KVG'!D:D,B33,'Grundlage Swiss DRG KVG'!H:H)&gt;0,SUMIF('Grundlage Swiss DRG KVG'!D:D,B33,'Grundlage Swiss DRG KVG'!H:H),)</f>
        <v>45398062.535755001</v>
      </c>
      <c r="H33" s="112">
        <f>IF(SUMIF('Grundlage Swiss DRG KVG'!D:D,B33,'Grundlage Swiss DRG KVG'!I:I)&gt;0,SUMIF('Grundlage Swiss DRG KVG'!D:D,B33,'Grundlage Swiss DRG KVG'!I:I),"")</f>
        <v>4197.174</v>
      </c>
      <c r="I33" s="112">
        <f>IF(SUMIF('Grundlage Swiss DRG KVG'!D:D,B33,'Grundlage Swiss DRG KVG'!J:J)&gt;0,SUMIF('Grundlage Swiss DRG KVG'!D:D,B33,'Grundlage Swiss DRG KVG'!J:J),"")</f>
        <v>4965</v>
      </c>
      <c r="J33" s="130">
        <f>IF(SUMIF('Grundlage Swiss DRG ohne Anlage'!D:D,B33,'Grundlage Swiss DRG ohne Anlage'!J:J)&gt;0,SUMIF('Grundlage Swiss DRG ohne Anlage'!D:D,B33,'Grundlage Swiss DRG ohne Anlage'!J:J),"")</f>
        <v>11041.436861773</v>
      </c>
      <c r="K33" s="130">
        <f>IF(SUMIF('Grundlage Swiss DRG KVG'!D:D,B33,'Grundlage Swiss DRG KVG'!K:K)&gt;0,SUMIF('Grundlage Swiss DRG KVG'!D:D,B33,'Grundlage Swiss DRG KVG'!K:K),"")</f>
        <v>10976.173857876</v>
      </c>
      <c r="L33" s="130">
        <f>IF(SUMIF('Grundlage Swiss DRG KVG'!D:D,B33,'Grundlage Swiss DRG KVG'!L:L)&gt;0,SUMIF('Grundlage Swiss DRG KVG'!D:D,B33,'Grundlage Swiss DRG KVG'!L:L),"")</f>
        <v>10816.340360384</v>
      </c>
      <c r="M33" s="62">
        <f t="shared" si="2"/>
        <v>4197.174</v>
      </c>
      <c r="N33" s="61">
        <f t="shared" si="3"/>
        <v>4197.174</v>
      </c>
      <c r="O33" s="61">
        <f t="shared" si="4"/>
        <v>4197.174</v>
      </c>
      <c r="P33" s="40"/>
      <c r="Q33" s="40"/>
      <c r="R33" s="40"/>
      <c r="Y33" s="124">
        <f t="shared" si="0"/>
        <v>10816.340360384</v>
      </c>
      <c r="Z33" s="23" t="str">
        <f t="shared" si="1"/>
        <v>-</v>
      </c>
    </row>
    <row r="34" spans="1:26" x14ac:dyDescent="0.2">
      <c r="A34" s="20" t="s">
        <v>129</v>
      </c>
      <c r="B34" s="21" t="s">
        <v>130</v>
      </c>
      <c r="C34" s="21" t="s">
        <v>131</v>
      </c>
      <c r="D34" s="21" t="s">
        <v>17</v>
      </c>
      <c r="E34" s="112">
        <f>IF(SUMIF('Grundlage Swiss DRG ohne Anlage'!D:D,B34,'Grundlage Swiss DRG ohne Anlage'!I:I)&gt;0,SUMIF('Grundlage Swiss DRG ohne Anlage'!D:D,B34,'Grundlage Swiss DRG ohne Anlage'!I:I),"")</f>
        <v>38036073.349374004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0</v>
      </c>
      <c r="H34" s="112" t="str">
        <f>IF(SUMIF('Grundlage Swiss DRG KVG'!D:D,B34,'Grundlage Swiss DRG KVG'!I:I)&gt;0,SUMIF('Grundlage Swiss DRG KVG'!D:D,B34,'Grundlage Swiss DRG KVG'!I:I),"")</f>
        <v/>
      </c>
      <c r="I34" s="112" t="str">
        <f>IF(SUMIF('Grundlage Swiss DRG KVG'!D:D,B34,'Grundlage Swiss DRG KVG'!J:J)&gt;0,SUMIF('Grundlage Swiss DRG KVG'!D:D,B34,'Grundlage Swiss DRG KVG'!J:J),"")</f>
        <v/>
      </c>
      <c r="J34" s="130">
        <f>IF(SUMIF('Grundlage Swiss DRG ohne Anlage'!D:D,B34,'Grundlage Swiss DRG ohne Anlage'!J:J)&gt;0,SUMIF('Grundlage Swiss DRG ohne Anlage'!D:D,B34,'Grundlage Swiss DRG ohne Anlage'!J:J),"")</f>
        <v>9125.5775389187002</v>
      </c>
      <c r="K34" s="130" t="str">
        <f>IF(SUMIF('Grundlage Swiss DRG KVG'!D:D,B34,'Grundlage Swiss DRG KVG'!K:K)&gt;0,SUMIF('Grundlage Swiss DRG KVG'!D:D,B34,'Grundlage Swiss DRG KVG'!K:K),"")</f>
        <v/>
      </c>
      <c r="L34" s="130" t="str">
        <f>IF(SUMIF('Grundlage Swiss DRG KVG'!D:D,B34,'Grundlage Swiss DRG KVG'!L:L)&gt;0,SUMIF('Grundlage Swiss DRG KVG'!D:D,B34,'Grundlage Swiss DRG KVG'!L:L),"")</f>
        <v/>
      </c>
      <c r="M34" s="62" t="str">
        <f t="shared" si="2"/>
        <v/>
      </c>
      <c r="N34" s="61" t="str">
        <f t="shared" si="3"/>
        <v>-</v>
      </c>
      <c r="O34" s="61" t="str">
        <f t="shared" si="4"/>
        <v>-</v>
      </c>
      <c r="P34" s="40"/>
      <c r="Q34" s="40"/>
      <c r="R34" s="40"/>
      <c r="Y34" s="124" t="str">
        <f t="shared" si="0"/>
        <v/>
      </c>
      <c r="Z34" s="23" t="str">
        <f t="shared" si="1"/>
        <v>gleich</v>
      </c>
    </row>
    <row r="35" spans="1:26" x14ac:dyDescent="0.2">
      <c r="A35" s="20" t="s">
        <v>32</v>
      </c>
      <c r="B35" s="21" t="s">
        <v>33</v>
      </c>
      <c r="C35" s="21" t="s">
        <v>34</v>
      </c>
      <c r="D35" s="21" t="s">
        <v>35</v>
      </c>
      <c r="E35" s="112">
        <f>IF(SUMIF('Grundlage Swiss DRG ohne Anlage'!D:D,B35,'Grundlage Swiss DRG ohne Anlage'!I:I)&gt;0,SUMIF('Grundlage Swiss DRG ohne Anlage'!D:D,B35,'Grundlage Swiss DRG ohne Anlage'!I:I),"")</f>
        <v>7274881.8146553999</v>
      </c>
      <c r="F35" s="112">
        <f>IF(SUMIF('Grundlage Swiss DRG KVG'!D:D,B35,'Grundlage Swiss DRG KVG'!G:G)&gt;0,SUMIF('Grundlage Swiss DRG KVG'!D:D,B35,'Grundlage Swiss DRG KVG'!G:G),)</f>
        <v>8946116.9946554005</v>
      </c>
      <c r="G35" s="112">
        <f>IF(SUMIF('Grundlage Swiss DRG KVG'!D:D,B35,'Grundlage Swiss DRG KVG'!H:H)&gt;0,SUMIF('Grundlage Swiss DRG KVG'!D:D,B35,'Grundlage Swiss DRG KVG'!H:H),)</f>
        <v>8649639.8737234008</v>
      </c>
      <c r="H35" s="112">
        <f>IF(SUMIF('Grundlage Swiss DRG KVG'!D:D,B35,'Grundlage Swiss DRG KVG'!I:I)&gt;0,SUMIF('Grundlage Swiss DRG KVG'!D:D,B35,'Grundlage Swiss DRG KVG'!I:I),"")</f>
        <v>720.1671</v>
      </c>
      <c r="I35" s="112">
        <f>IF(SUMIF('Grundlage Swiss DRG KVG'!D:D,B35,'Grundlage Swiss DRG KVG'!J:J)&gt;0,SUMIF('Grundlage Swiss DRG KVG'!D:D,B35,'Grundlage Swiss DRG KVG'!J:J),"")</f>
        <v>933</v>
      </c>
      <c r="J35" s="130">
        <f>IF(SUMIF('Grundlage Swiss DRG ohne Anlage'!D:D,B35,'Grundlage Swiss DRG ohne Anlage'!J:J)&gt;0,SUMIF('Grundlage Swiss DRG ohne Anlage'!D:D,B35,'Grundlage Swiss DRG ohne Anlage'!J:J),"")</f>
        <v>10101.658093872</v>
      </c>
      <c r="K35" s="130">
        <f>IF(SUMIF('Grundlage Swiss DRG KVG'!D:D,B35,'Grundlage Swiss DRG KVG'!K:K)&gt;0,SUMIF('Grundlage Swiss DRG KVG'!D:D,B35,'Grundlage Swiss DRG KVG'!K:K),"")</f>
        <v>12422.279488546001</v>
      </c>
      <c r="L35" s="130">
        <f>IF(SUMIF('Grundlage Swiss DRG KVG'!D:D,B35,'Grundlage Swiss DRG KVG'!L:L)&gt;0,SUMIF('Grundlage Swiss DRG KVG'!D:D,B35,'Grundlage Swiss DRG KVG'!L:L),"")</f>
        <v>12010.601253131001</v>
      </c>
      <c r="M35" s="62">
        <f t="shared" si="2"/>
        <v>720.1671</v>
      </c>
      <c r="N35" s="61">
        <f t="shared" si="3"/>
        <v>720.1671</v>
      </c>
      <c r="O35" s="61">
        <f t="shared" si="4"/>
        <v>720.1671</v>
      </c>
      <c r="P35" s="40"/>
      <c r="Q35" s="40"/>
      <c r="R35" s="40"/>
      <c r="Y35" s="124">
        <f t="shared" si="0"/>
        <v>12010.601253131001</v>
      </c>
      <c r="Z35" s="23" t="str">
        <f t="shared" si="1"/>
        <v>-</v>
      </c>
    </row>
    <row r="36" spans="1:26" x14ac:dyDescent="0.2">
      <c r="A36" s="20" t="s">
        <v>133</v>
      </c>
      <c r="B36" s="21" t="s">
        <v>134</v>
      </c>
      <c r="C36" s="21" t="s">
        <v>34</v>
      </c>
      <c r="D36" s="21" t="s">
        <v>45</v>
      </c>
      <c r="E36" s="112">
        <f>IF(SUMIF('Grundlage Swiss DRG ohne Anlage'!D:D,B36,'Grundlage Swiss DRG ohne Anlage'!I:I)&gt;0,SUMIF('Grundlage Swiss DRG ohne Anlage'!D:D,B36,'Grundlage Swiss DRG ohne Anlage'!I:I),"")</f>
        <v>149362509.04567</v>
      </c>
      <c r="F36" s="112">
        <f>IF(SUMIF('Grundlage Swiss DRG KVG'!D:D,B36,'Grundlage Swiss DRG KVG'!G:G)&gt;0,SUMIF('Grundlage Swiss DRG KVG'!D:D,B36,'Grundlage Swiss DRG KVG'!G:G),)</f>
        <v>168831029.69567001</v>
      </c>
      <c r="G36" s="112">
        <f>IF(SUMIF('Grundlage Swiss DRG KVG'!D:D,B36,'Grundlage Swiss DRG KVG'!H:H)&gt;0,SUMIF('Grundlage Swiss DRG KVG'!D:D,B36,'Grundlage Swiss DRG KVG'!H:H),)</f>
        <v>162820761.98223999</v>
      </c>
      <c r="H36" s="112">
        <f>IF(SUMIF('Grundlage Swiss DRG KVG'!D:D,B36,'Grundlage Swiss DRG KVG'!I:I)&gt;0,SUMIF('Grundlage Swiss DRG KVG'!D:D,B36,'Grundlage Swiss DRG KVG'!I:I),"")</f>
        <v>15946.502</v>
      </c>
      <c r="I36" s="112">
        <f>IF(SUMIF('Grundlage Swiss DRG KVG'!D:D,B36,'Grundlage Swiss DRG KVG'!J:J)&gt;0,SUMIF('Grundlage Swiss DRG KVG'!D:D,B36,'Grundlage Swiss DRG KVG'!J:J),"")</f>
        <v>15406</v>
      </c>
      <c r="J36" s="130">
        <f>IF(SUMIF('Grundlage Swiss DRG ohne Anlage'!D:D,B36,'Grundlage Swiss DRG ohne Anlage'!J:J)&gt;0,SUMIF('Grundlage Swiss DRG ohne Anlage'!D:D,B36,'Grundlage Swiss DRG ohne Anlage'!J:J),"")</f>
        <v>9366.4747946392999</v>
      </c>
      <c r="K36" s="130">
        <f>IF(SUMIF('Grundlage Swiss DRG KVG'!D:D,B36,'Grundlage Swiss DRG KVG'!K:K)&gt;0,SUMIF('Grundlage Swiss DRG KVG'!D:D,B36,'Grundlage Swiss DRG KVG'!K:K),"")</f>
        <v>10587.339448844001</v>
      </c>
      <c r="L36" s="130">
        <f>IF(SUMIF('Grundlage Swiss DRG KVG'!D:D,B36,'Grundlage Swiss DRG KVG'!L:L)&gt;0,SUMIF('Grundlage Swiss DRG KVG'!D:D,B36,'Grundlage Swiss DRG KVG'!L:L),"")</f>
        <v>10210.437497969</v>
      </c>
      <c r="M36" s="62">
        <f t="shared" si="2"/>
        <v>15946.502</v>
      </c>
      <c r="N36" s="61">
        <f t="shared" si="3"/>
        <v>15946.502</v>
      </c>
      <c r="O36" s="61">
        <f t="shared" si="4"/>
        <v>15946.502</v>
      </c>
      <c r="P36" s="40"/>
      <c r="Q36" s="40"/>
      <c r="R36" s="40"/>
      <c r="Y36" s="124">
        <f t="shared" si="0"/>
        <v>10210.437497969</v>
      </c>
      <c r="Z36" s="23" t="str">
        <f t="shared" si="1"/>
        <v>-</v>
      </c>
    </row>
    <row r="37" spans="1:26" x14ac:dyDescent="0.2">
      <c r="A37" s="20" t="s">
        <v>60</v>
      </c>
      <c r="B37" s="21" t="s">
        <v>61</v>
      </c>
      <c r="C37" s="21" t="s">
        <v>34</v>
      </c>
      <c r="D37" s="21" t="s">
        <v>62</v>
      </c>
      <c r="E37" s="112">
        <f>IF(SUMIF('Grundlage Swiss DRG ohne Anlage'!D:D,B37,'Grundlage Swiss DRG ohne Anlage'!I:I)&gt;0,SUMIF('Grundlage Swiss DRG ohne Anlage'!D:D,B37,'Grundlage Swiss DRG ohne Anlage'!I:I),"")</f>
        <v>13733130.550572</v>
      </c>
      <c r="F37" s="112">
        <f>IF(SUMIF('Grundlage Swiss DRG KVG'!D:D,B37,'Grundlage Swiss DRG KVG'!G:G)&gt;0,SUMIF('Grundlage Swiss DRG KVG'!D:D,B37,'Grundlage Swiss DRG KVG'!G:G),)</f>
        <v>49718647.450010002</v>
      </c>
      <c r="G37" s="112">
        <f>IF(SUMIF('Grundlage Swiss DRG KVG'!D:D,B37,'Grundlage Swiss DRG KVG'!H:H)&gt;0,SUMIF('Grundlage Swiss DRG KVG'!D:D,B37,'Grundlage Swiss DRG KVG'!H:H),)</f>
        <v>47802416.450010002</v>
      </c>
      <c r="H37" s="112">
        <f>IF(SUMIF('Grundlage Swiss DRG KVG'!D:D,B37,'Grundlage Swiss DRG KVG'!I:I)&gt;0,SUMIF('Grundlage Swiss DRG KVG'!D:D,B37,'Grundlage Swiss DRG KVG'!I:I),"")</f>
        <v>4831.6000000000004</v>
      </c>
      <c r="I37" s="112">
        <f>IF(SUMIF('Grundlage Swiss DRG KVG'!D:D,B37,'Grundlage Swiss DRG KVG'!J:J)&gt;0,SUMIF('Grundlage Swiss DRG KVG'!D:D,B37,'Grundlage Swiss DRG KVG'!J:J),"")</f>
        <v>5814</v>
      </c>
      <c r="J37" s="130">
        <f>IF(SUMIF('Grundlage Swiss DRG ohne Anlage'!D:D,B37,'Grundlage Swiss DRG ohne Anlage'!J:J)&gt;0,SUMIF('Grundlage Swiss DRG ohne Anlage'!D:D,B37,'Grundlage Swiss DRG ohne Anlage'!J:J),"")</f>
        <v>8704.2224873772993</v>
      </c>
      <c r="K37" s="130">
        <f>IF(SUMIF('Grundlage Swiss DRG KVG'!D:D,B37,'Grundlage Swiss DRG KVG'!K:K)&gt;0,SUMIF('Grundlage Swiss DRG KVG'!D:D,B37,'Grundlage Swiss DRG KVG'!K:K),"")</f>
        <v>10290.307030799</v>
      </c>
      <c r="L37" s="130">
        <f>IF(SUMIF('Grundlage Swiss DRG KVG'!D:D,B37,'Grundlage Swiss DRG KVG'!L:L)&gt;0,SUMIF('Grundlage Swiss DRG KVG'!D:D,B37,'Grundlage Swiss DRG KVG'!L:L),"")</f>
        <v>9893.7032142581993</v>
      </c>
      <c r="M37" s="62">
        <f t="shared" si="2"/>
        <v>4831.6000000000004</v>
      </c>
      <c r="N37" s="61">
        <f t="shared" si="3"/>
        <v>4831.6000000000004</v>
      </c>
      <c r="O37" s="61">
        <f t="shared" si="4"/>
        <v>4831.6000000000004</v>
      </c>
      <c r="P37" s="40"/>
      <c r="Q37" s="40"/>
      <c r="R37" s="40"/>
      <c r="Y37" s="124">
        <f t="shared" si="0"/>
        <v>9893.7032142581993</v>
      </c>
      <c r="Z37" s="23" t="str">
        <f t="shared" si="1"/>
        <v>-</v>
      </c>
    </row>
    <row r="38" spans="1:26" x14ac:dyDescent="0.2">
      <c r="A38" s="20" t="s">
        <v>180</v>
      </c>
      <c r="B38" s="21" t="s">
        <v>181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698566.07656150998</v>
      </c>
      <c r="F38" s="112">
        <f>IF(SUMIF('Grundlage Swiss DRG KVG'!D:D,B38,'Grundlage Swiss DRG KVG'!G:G)&gt;0,SUMIF('Grundlage Swiss DRG KVG'!D:D,B38,'Grundlage Swiss DRG KVG'!G:G),)</f>
        <v>789137.20656150999</v>
      </c>
      <c r="G38" s="112">
        <f>IF(SUMIF('Grundlage Swiss DRG KVG'!D:D,B38,'Grundlage Swiss DRG KVG'!H:H)&gt;0,SUMIF('Grundlage Swiss DRG KVG'!D:D,B38,'Grundlage Swiss DRG KVG'!H:H),)</f>
        <v>771465.32656150998</v>
      </c>
      <c r="H38" s="112">
        <f>IF(SUMIF('Grundlage Swiss DRG KVG'!D:D,B38,'Grundlage Swiss DRG KVG'!I:I)&gt;0,SUMIF('Grundlage Swiss DRG KVG'!D:D,B38,'Grundlage Swiss DRG KVG'!I:I),"")</f>
        <v>47.974600000000002</v>
      </c>
      <c r="I38" s="112">
        <f>IF(SUMIF('Grundlage Swiss DRG KVG'!D:D,B38,'Grundlage Swiss DRG KVG'!J:J)&gt;0,SUMIF('Grundlage Swiss DRG KVG'!D:D,B38,'Grundlage Swiss DRG KVG'!J:J),"")</f>
        <v>46</v>
      </c>
      <c r="J38" s="130">
        <f>IF(SUMIF('Grundlage Swiss DRG ohne Anlage'!D:D,B38,'Grundlage Swiss DRG ohne Anlage'!J:J)&gt;0,SUMIF('Grundlage Swiss DRG ohne Anlage'!D:D,B38,'Grundlage Swiss DRG ohne Anlage'!J:J),"")</f>
        <v>14561.165211623</v>
      </c>
      <c r="K38" s="130">
        <f>IF(SUMIF('Grundlage Swiss DRG KVG'!D:D,B38,'Grundlage Swiss DRG KVG'!K:K)&gt;0,SUMIF('Grundlage Swiss DRG KVG'!D:D,B38,'Grundlage Swiss DRG KVG'!K:K),"")</f>
        <v>16449.062765744999</v>
      </c>
      <c r="L38" s="130">
        <f>IF(SUMIF('Grundlage Swiss DRG KVG'!D:D,B38,'Grundlage Swiss DRG KVG'!L:L)&gt;0,SUMIF('Grundlage Swiss DRG KVG'!D:D,B38,'Grundlage Swiss DRG KVG'!L:L),"")</f>
        <v>16080.703675727</v>
      </c>
      <c r="M38" s="62">
        <f t="shared" si="2"/>
        <v>47.974600000000002</v>
      </c>
      <c r="N38" s="61">
        <f t="shared" si="3"/>
        <v>47.974600000000002</v>
      </c>
      <c r="O38" s="61">
        <f t="shared" si="4"/>
        <v>47.974600000000002</v>
      </c>
      <c r="P38" s="40"/>
      <c r="Q38" s="40"/>
      <c r="R38" s="40"/>
      <c r="Y38" s="124">
        <f t="shared" si="0"/>
        <v>16080.703675727</v>
      </c>
      <c r="Z38" s="23" t="str">
        <f t="shared" si="1"/>
        <v>-</v>
      </c>
    </row>
    <row r="39" spans="1:26" x14ac:dyDescent="0.2">
      <c r="A39" s="20" t="s">
        <v>208</v>
      </c>
      <c r="B39" s="21" t="s">
        <v>209</v>
      </c>
      <c r="C39" s="21" t="s">
        <v>34</v>
      </c>
      <c r="D39" s="21" t="s">
        <v>35</v>
      </c>
      <c r="E39" s="112">
        <f>IF(SUMIF('Grundlage Swiss DRG ohne Anlage'!D:D,B39,'Grundlage Swiss DRG ohne Anlage'!I:I)&gt;0,SUMIF('Grundlage Swiss DRG ohne Anlage'!D:D,B39,'Grundlage Swiss DRG ohne Anlage'!I:I),"")</f>
        <v>13960196.040739</v>
      </c>
      <c r="F39" s="112">
        <f>IF(SUMIF('Grundlage Swiss DRG KVG'!D:D,B39,'Grundlage Swiss DRG KVG'!G:G)&gt;0,SUMIF('Grundlage Swiss DRG KVG'!D:D,B39,'Grundlage Swiss DRG KVG'!G:G),)</f>
        <v>16116888.010739001</v>
      </c>
      <c r="G39" s="112">
        <f>IF(SUMIF('Grundlage Swiss DRG KVG'!D:D,B39,'Grundlage Swiss DRG KVG'!H:H)&gt;0,SUMIF('Grundlage Swiss DRG KVG'!D:D,B39,'Grundlage Swiss DRG KVG'!H:H),)</f>
        <v>15425282.040739</v>
      </c>
      <c r="H39" s="112">
        <f>IF(SUMIF('Grundlage Swiss DRG KVG'!D:D,B39,'Grundlage Swiss DRG KVG'!I:I)&gt;0,SUMIF('Grundlage Swiss DRG KVG'!D:D,B39,'Grundlage Swiss DRG KVG'!I:I),"")</f>
        <v>1265.4100000000001</v>
      </c>
      <c r="I39" s="112">
        <f>IF(SUMIF('Grundlage Swiss DRG KVG'!D:D,B39,'Grundlage Swiss DRG KVG'!J:J)&gt;0,SUMIF('Grundlage Swiss DRG KVG'!D:D,B39,'Grundlage Swiss DRG KVG'!J:J),"")</f>
        <v>1585</v>
      </c>
      <c r="J39" s="130">
        <f>IF(SUMIF('Grundlage Swiss DRG ohne Anlage'!D:D,B39,'Grundlage Swiss DRG ohne Anlage'!J:J)&gt;0,SUMIF('Grundlage Swiss DRG ohne Anlage'!D:D,B39,'Grundlage Swiss DRG ohne Anlage'!J:J),"")</f>
        <v>11032.152457100001</v>
      </c>
      <c r="K39" s="130">
        <f>IF(SUMIF('Grundlage Swiss DRG KVG'!D:D,B39,'Grundlage Swiss DRG KVG'!K:K)&gt;0,SUMIF('Grundlage Swiss DRG KVG'!D:D,B39,'Grundlage Swiss DRG KVG'!K:K),"")</f>
        <v>12736.494899470999</v>
      </c>
      <c r="L39" s="130">
        <f>IF(SUMIF('Grundlage Swiss DRG KVG'!D:D,B39,'Grundlage Swiss DRG KVG'!L:L)&gt;0,SUMIF('Grundlage Swiss DRG KVG'!D:D,B39,'Grundlage Swiss DRG KVG'!L:L),"")</f>
        <v>12189.947954212001</v>
      </c>
      <c r="M39" s="62">
        <f t="shared" si="2"/>
        <v>1265.4100000000001</v>
      </c>
      <c r="N39" s="61">
        <f t="shared" si="3"/>
        <v>1265.4100000000001</v>
      </c>
      <c r="O39" s="61">
        <f t="shared" si="4"/>
        <v>1265.4100000000001</v>
      </c>
      <c r="P39" s="40"/>
      <c r="Q39" s="40"/>
      <c r="R39" s="40"/>
      <c r="Y39" s="124">
        <f t="shared" si="0"/>
        <v>12189.947954212001</v>
      </c>
      <c r="Z39" s="23" t="str">
        <f t="shared" si="1"/>
        <v>-</v>
      </c>
    </row>
    <row r="40" spans="1:26" x14ac:dyDescent="0.2">
      <c r="A40" s="20" t="s">
        <v>211</v>
      </c>
      <c r="B40" s="21" t="s">
        <v>212</v>
      </c>
      <c r="C40" s="21" t="s">
        <v>34</v>
      </c>
      <c r="D40" s="21" t="s">
        <v>35</v>
      </c>
      <c r="E40" s="112">
        <f>IF(SUMIF('Grundlage Swiss DRG ohne Anlage'!D:D,B40,'Grundlage Swiss DRG ohne Anlage'!I:I)&gt;0,SUMIF('Grundlage Swiss DRG ohne Anlage'!D:D,B40,'Grundlage Swiss DRG ohne Anlage'!I:I),"")</f>
        <v>17071795.358112</v>
      </c>
      <c r="F40" s="112">
        <f>IF(SUMIF('Grundlage Swiss DRG KVG'!D:D,B40,'Grundlage Swiss DRG KVG'!G:G)&gt;0,SUMIF('Grundlage Swiss DRG KVG'!D:D,B40,'Grundlage Swiss DRG KVG'!G:G),)</f>
        <v>0</v>
      </c>
      <c r="G40" s="112">
        <f>IF(SUMIF('Grundlage Swiss DRG KVG'!D:D,B40,'Grundlage Swiss DRG KVG'!H:H)&gt;0,SUMIF('Grundlage Swiss DRG KVG'!D:D,B40,'Grundlage Swiss DRG KVG'!H:H),)</f>
        <v>81572826.736589998</v>
      </c>
      <c r="H40" s="112">
        <f>IF(SUMIF('Grundlage Swiss DRG KVG'!D:D,B40,'Grundlage Swiss DRG KVG'!I:I)&gt;0,SUMIF('Grundlage Swiss DRG KVG'!D:D,B40,'Grundlage Swiss DRG KVG'!I:I),"")</f>
        <v>7973.19</v>
      </c>
      <c r="I40" s="112">
        <f>IF(SUMIF('Grundlage Swiss DRG KVG'!D:D,B40,'Grundlage Swiss DRG KVG'!J:J)&gt;0,SUMIF('Grundlage Swiss DRG KVG'!D:D,B40,'Grundlage Swiss DRG KVG'!J:J),"")</f>
        <v>9374</v>
      </c>
      <c r="J40" s="130">
        <f>IF(SUMIF('Grundlage Swiss DRG ohne Anlage'!D:D,B40,'Grundlage Swiss DRG ohne Anlage'!J:J)&gt;0,SUMIF('Grundlage Swiss DRG ohne Anlage'!D:D,B40,'Grundlage Swiss DRG ohne Anlage'!J:J),"")</f>
        <v>10315.284204297001</v>
      </c>
      <c r="K40" s="130" t="str">
        <f>IF(SUMIF('Grundlage Swiss DRG KVG'!D:D,B40,'Grundlage Swiss DRG KVG'!K:K)&gt;0,SUMIF('Grundlage Swiss DRG KVG'!D:D,B40,'Grundlage Swiss DRG KVG'!K:K),"")</f>
        <v/>
      </c>
      <c r="L40" s="130">
        <f>IF(SUMIF('Grundlage Swiss DRG KVG'!D:D,B40,'Grundlage Swiss DRG KVG'!L:L)&gt;0,SUMIF('Grundlage Swiss DRG KVG'!D:D,B40,'Grundlage Swiss DRG KVG'!L:L),"")</f>
        <v>10230.889610882001</v>
      </c>
      <c r="M40" s="62">
        <f t="shared" si="2"/>
        <v>7973.19</v>
      </c>
      <c r="N40" s="61" t="str">
        <f t="shared" si="3"/>
        <v>-</v>
      </c>
      <c r="O40" s="61">
        <f t="shared" si="4"/>
        <v>7973.19</v>
      </c>
      <c r="P40" s="40"/>
      <c r="Q40" s="40"/>
      <c r="R40" s="40"/>
      <c r="Y40" s="124">
        <f t="shared" si="0"/>
        <v>10230.889610882001</v>
      </c>
      <c r="Z40" s="23" t="str">
        <f t="shared" si="1"/>
        <v>-</v>
      </c>
    </row>
    <row r="41" spans="1:26" x14ac:dyDescent="0.2">
      <c r="A41" s="20" t="s">
        <v>37</v>
      </c>
      <c r="B41" s="21" t="s">
        <v>38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15506856.20836</v>
      </c>
      <c r="F41" s="112">
        <f>IF(SUMIF('Grundlage Swiss DRG KVG'!D:D,B41,'Grundlage Swiss DRG KVG'!G:G)&gt;0,SUMIF('Grundlage Swiss DRG KVG'!D:D,B41,'Grundlage Swiss DRG KVG'!G:G),)</f>
        <v>17648800.208360001</v>
      </c>
      <c r="G41" s="112">
        <f>IF(SUMIF('Grundlage Swiss DRG KVG'!D:D,B41,'Grundlage Swiss DRG KVG'!H:H)&gt;0,SUMIF('Grundlage Swiss DRG KVG'!D:D,B41,'Grundlage Swiss DRG KVG'!H:H),)</f>
        <v>17161147.208360001</v>
      </c>
      <c r="H41" s="112">
        <f>IF(SUMIF('Grundlage Swiss DRG KVG'!D:D,B41,'Grundlage Swiss DRG KVG'!I:I)&gt;0,SUMIF('Grundlage Swiss DRG KVG'!D:D,B41,'Grundlage Swiss DRG KVG'!I:I),"")</f>
        <v>1359.16</v>
      </c>
      <c r="I41" s="112">
        <f>IF(SUMIF('Grundlage Swiss DRG KVG'!D:D,B41,'Grundlage Swiss DRG KVG'!J:J)&gt;0,SUMIF('Grundlage Swiss DRG KVG'!D:D,B41,'Grundlage Swiss DRG KVG'!J:J),"")</f>
        <v>1782</v>
      </c>
      <c r="J41" s="130">
        <f>IF(SUMIF('Grundlage Swiss DRG ohne Anlage'!D:D,B41,'Grundlage Swiss DRG ohne Anlage'!J:J)&gt;0,SUMIF('Grundlage Swiss DRG ohne Anlage'!D:D,B41,'Grundlage Swiss DRG ohne Anlage'!J:J),"")</f>
        <v>11409.146979281</v>
      </c>
      <c r="K41" s="130">
        <f>IF(SUMIF('Grundlage Swiss DRG KVG'!D:D,B41,'Grundlage Swiss DRG KVG'!K:K)&gt;0,SUMIF('Grundlage Swiss DRG KVG'!D:D,B41,'Grundlage Swiss DRG KVG'!K:K),"")</f>
        <v>12985.079172694999</v>
      </c>
      <c r="L41" s="130">
        <f>IF(SUMIF('Grundlage Swiss DRG KVG'!D:D,B41,'Grundlage Swiss DRG KVG'!L:L)&gt;0,SUMIF('Grundlage Swiss DRG KVG'!D:D,B41,'Grundlage Swiss DRG KVG'!L:L),"")</f>
        <v>12626.289184761001</v>
      </c>
      <c r="M41" s="62">
        <f t="shared" si="2"/>
        <v>1359.16</v>
      </c>
      <c r="N41" s="61">
        <f t="shared" si="3"/>
        <v>1359.16</v>
      </c>
      <c r="O41" s="61">
        <f t="shared" si="4"/>
        <v>1359.16</v>
      </c>
      <c r="P41" s="40"/>
      <c r="Q41" s="40"/>
      <c r="R41" s="40"/>
      <c r="Y41" s="124">
        <f t="shared" si="0"/>
        <v>12626.289184761001</v>
      </c>
      <c r="Z41" s="23" t="str">
        <f t="shared" si="1"/>
        <v>-</v>
      </c>
    </row>
    <row r="42" spans="1:26" x14ac:dyDescent="0.2">
      <c r="A42" s="20" t="s">
        <v>214</v>
      </c>
      <c r="B42" s="21" t="s">
        <v>215</v>
      </c>
      <c r="C42" s="21" t="s">
        <v>34</v>
      </c>
      <c r="D42" s="21" t="s">
        <v>17</v>
      </c>
      <c r="E42" s="112">
        <f>IF(SUMIF('Grundlage Swiss DRG ohne Anlage'!D:D,B42,'Grundlage Swiss DRG ohne Anlage'!I:I)&gt;0,SUMIF('Grundlage Swiss DRG ohne Anlage'!D:D,B42,'Grundlage Swiss DRG ohne Anlage'!I:I),"")</f>
        <v>22362206.374248002</v>
      </c>
      <c r="F42" s="112">
        <f>IF(SUMIF('Grundlage Swiss DRG KVG'!D:D,B42,'Grundlage Swiss DRG KVG'!G:G)&gt;0,SUMIF('Grundlage Swiss DRG KVG'!D:D,B42,'Grundlage Swiss DRG KVG'!G:G),)</f>
        <v>75177986.657823995</v>
      </c>
      <c r="G42" s="112">
        <f>IF(SUMIF('Grundlage Swiss DRG KVG'!D:D,B42,'Grundlage Swiss DRG KVG'!H:H)&gt;0,SUMIF('Grundlage Swiss DRG KVG'!D:D,B42,'Grundlage Swiss DRG KVG'!H:H),)</f>
        <v>72253884.447824001</v>
      </c>
      <c r="H42" s="112">
        <f>IF(SUMIF('Grundlage Swiss DRG KVG'!D:D,B42,'Grundlage Swiss DRG KVG'!I:I)&gt;0,SUMIF('Grundlage Swiss DRG KVG'!D:D,B42,'Grundlage Swiss DRG KVG'!I:I),"")</f>
        <v>7651.2695000000003</v>
      </c>
      <c r="I42" s="112">
        <f>IF(SUMIF('Grundlage Swiss DRG KVG'!D:D,B42,'Grundlage Swiss DRG KVG'!J:J)&gt;0,SUMIF('Grundlage Swiss DRG KVG'!D:D,B42,'Grundlage Swiss DRG KVG'!J:J),"")</f>
        <v>8846</v>
      </c>
      <c r="J42" s="130">
        <f>IF(SUMIF('Grundlage Swiss DRG ohne Anlage'!D:D,B42,'Grundlage Swiss DRG ohne Anlage'!J:J)&gt;0,SUMIF('Grundlage Swiss DRG ohne Anlage'!D:D,B42,'Grundlage Swiss DRG ohne Anlage'!J:J),"")</f>
        <v>11080.986474328</v>
      </c>
      <c r="K42" s="130">
        <f>IF(SUMIF('Grundlage Swiss DRG KVG'!D:D,B42,'Grundlage Swiss DRG KVG'!K:K)&gt;0,SUMIF('Grundlage Swiss DRG KVG'!D:D,B42,'Grundlage Swiss DRG KVG'!K:K),"")</f>
        <v>9825.5572696562995</v>
      </c>
      <c r="L42" s="130">
        <f>IF(SUMIF('Grundlage Swiss DRG KVG'!D:D,B42,'Grundlage Swiss DRG KVG'!L:L)&gt;0,SUMIF('Grundlage Swiss DRG KVG'!D:D,B42,'Grundlage Swiss DRG KVG'!L:L),"")</f>
        <v>9443.3851072458001</v>
      </c>
      <c r="M42" s="62">
        <f t="shared" si="2"/>
        <v>7651.2695000000003</v>
      </c>
      <c r="N42" s="61">
        <f t="shared" si="3"/>
        <v>7651.2695000000003</v>
      </c>
      <c r="O42" s="61">
        <f t="shared" si="4"/>
        <v>7651.2695000000003</v>
      </c>
      <c r="P42" s="40"/>
      <c r="Q42" s="40"/>
      <c r="R42" s="40"/>
      <c r="Y42" s="124">
        <f t="shared" si="0"/>
        <v>9443.3851072458001</v>
      </c>
      <c r="Z42" s="23" t="str">
        <f t="shared" si="1"/>
        <v>-</v>
      </c>
    </row>
    <row r="43" spans="1:26" x14ac:dyDescent="0.2">
      <c r="A43" s="20" t="s">
        <v>262</v>
      </c>
      <c r="B43" s="21" t="s">
        <v>263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10479085.803515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0</v>
      </c>
      <c r="H43" s="112" t="str">
        <f>IF(SUMIF('Grundlage Swiss DRG KVG'!D:D,B43,'Grundlage Swiss DRG KVG'!I:I)&gt;0,SUMIF('Grundlage Swiss DRG KVG'!D:D,B43,'Grundlage Swiss DRG KVG'!I:I),"")</f>
        <v/>
      </c>
      <c r="I43" s="112" t="str">
        <f>IF(SUMIF('Grundlage Swiss DRG KVG'!D:D,B43,'Grundlage Swiss DRG KVG'!J:J)&gt;0,SUMIF('Grundlage Swiss DRG KVG'!D:D,B43,'Grundlage Swiss DRG KVG'!J:J),"")</f>
        <v/>
      </c>
      <c r="J43" s="130">
        <f>IF(SUMIF('Grundlage Swiss DRG ohne Anlage'!D:D,B43,'Grundlage Swiss DRG ohne Anlage'!J:J)&gt;0,SUMIF('Grundlage Swiss DRG ohne Anlage'!D:D,B43,'Grundlage Swiss DRG ohne Anlage'!J:J),"")</f>
        <v>9198.3127378910995</v>
      </c>
      <c r="K43" s="130" t="str">
        <f>IF(SUMIF('Grundlage Swiss DRG KVG'!D:D,B43,'Grundlage Swiss DRG KVG'!K:K)&gt;0,SUMIF('Grundlage Swiss DRG KVG'!D:D,B43,'Grundlage Swiss DRG KVG'!K:K),"")</f>
        <v/>
      </c>
      <c r="L43" s="130" t="str">
        <f>IF(SUMIF('Grundlage Swiss DRG KVG'!D:D,B43,'Grundlage Swiss DRG KVG'!L:L)&gt;0,SUMIF('Grundlage Swiss DRG KVG'!D:D,B43,'Grundlage Swiss DRG KVG'!L:L),"")</f>
        <v/>
      </c>
      <c r="M43" s="62" t="str">
        <f t="shared" si="2"/>
        <v/>
      </c>
      <c r="N43" s="61" t="str">
        <f t="shared" si="3"/>
        <v>-</v>
      </c>
      <c r="O43" s="61" t="str">
        <f t="shared" si="4"/>
        <v>-</v>
      </c>
      <c r="P43" s="40"/>
      <c r="Q43" s="40"/>
      <c r="R43" s="40"/>
      <c r="Y43" s="124" t="str">
        <f t="shared" si="0"/>
        <v/>
      </c>
      <c r="Z43" s="23" t="str">
        <f t="shared" si="1"/>
        <v>gleich</v>
      </c>
    </row>
    <row r="44" spans="1:26" x14ac:dyDescent="0.2">
      <c r="A44" s="20" t="s">
        <v>317</v>
      </c>
      <c r="B44" s="21" t="s">
        <v>317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3810887.9188088998</v>
      </c>
      <c r="F44" s="112">
        <f>IF(SUMIF('Grundlage Swiss DRG KVG'!D:D,B44,'Grundlage Swiss DRG KVG'!G:G)&gt;0,SUMIF('Grundlage Swiss DRG KVG'!D:D,B44,'Grundlage Swiss DRG KVG'!G:G),)</f>
        <v>4626290.5864580004</v>
      </c>
      <c r="G44" s="112">
        <f>IF(SUMIF('Grundlage Swiss DRG KVG'!D:D,B44,'Grundlage Swiss DRG KVG'!H:H)&gt;0,SUMIF('Grundlage Swiss DRG KVG'!D:D,B44,'Grundlage Swiss DRG KVG'!H:H),)</f>
        <v>4460084.0164580001</v>
      </c>
      <c r="H44" s="112">
        <f>IF(SUMIF('Grundlage Swiss DRG KVG'!D:D,B44,'Grundlage Swiss DRG KVG'!I:I)&gt;0,SUMIF('Grundlage Swiss DRG KVG'!D:D,B44,'Grundlage Swiss DRG KVG'!I:I),"")</f>
        <v>363.92649999999998</v>
      </c>
      <c r="I44" s="112">
        <f>IF(SUMIF('Grundlage Swiss DRG KVG'!D:D,B44,'Grundlage Swiss DRG KVG'!J:J)&gt;0,SUMIF('Grundlage Swiss DRG KVG'!D:D,B44,'Grundlage Swiss DRG KVG'!J:J),"")</f>
        <v>516</v>
      </c>
      <c r="J44" s="130">
        <f>IF(SUMIF('Grundlage Swiss DRG ohne Anlage'!D:D,B44,'Grundlage Swiss DRG ohne Anlage'!J:J)&gt;0,SUMIF('Grundlage Swiss DRG ohne Anlage'!D:D,B44,'Grundlage Swiss DRG ohne Anlage'!J:J),"")</f>
        <v>10471.586759439</v>
      </c>
      <c r="K44" s="130">
        <f>IF(SUMIF('Grundlage Swiss DRG KVG'!D:D,B44,'Grundlage Swiss DRG KVG'!K:K)&gt;0,SUMIF('Grundlage Swiss DRG KVG'!D:D,B44,'Grundlage Swiss DRG KVG'!K:K),"")</f>
        <v>12712.156400971</v>
      </c>
      <c r="L44" s="130">
        <f>IF(SUMIF('Grundlage Swiss DRG KVG'!D:D,B44,'Grundlage Swiss DRG KVG'!L:L)&gt;0,SUMIF('Grundlage Swiss DRG KVG'!D:D,B44,'Grundlage Swiss DRG KVG'!L:L),"")</f>
        <v>12255.452725916</v>
      </c>
      <c r="M44" s="62">
        <f t="shared" si="2"/>
        <v>363.92649999999998</v>
      </c>
      <c r="N44" s="61">
        <f t="shared" si="3"/>
        <v>363.92649999999998</v>
      </c>
      <c r="O44" s="61">
        <f t="shared" si="4"/>
        <v>363.92649999999998</v>
      </c>
      <c r="P44" s="40"/>
      <c r="Q44" s="40"/>
      <c r="R44" s="40"/>
      <c r="Y44" s="125">
        <f t="shared" si="0"/>
        <v>12255.452725916</v>
      </c>
      <c r="Z44" s="23" t="str">
        <f t="shared" si="1"/>
        <v>-</v>
      </c>
    </row>
    <row r="45" spans="1:26" x14ac:dyDescent="0.2">
      <c r="A45" s="20" t="s">
        <v>320</v>
      </c>
      <c r="B45" s="21" t="s">
        <v>320</v>
      </c>
      <c r="C45" s="21" t="s">
        <v>34</v>
      </c>
      <c r="D45" s="21" t="s">
        <v>35</v>
      </c>
      <c r="E45" s="112">
        <f>IF(SUMIF('Grundlage Swiss DRG ohne Anlage'!D:D,B45,'Grundlage Swiss DRG ohne Anlage'!I:I)&gt;0,SUMIF('Grundlage Swiss DRG ohne Anlage'!D:D,B45,'Grundlage Swiss DRG ohne Anlage'!I:I),"")</f>
        <v>1094844.2394012001</v>
      </c>
      <c r="F45" s="112">
        <f>IF(SUMIF('Grundlage Swiss DRG KVG'!D:D,B45,'Grundlage Swiss DRG KVG'!G:G)&gt;0,SUMIF('Grundlage Swiss DRG KVG'!D:D,B45,'Grundlage Swiss DRG KVG'!G:G),)</f>
        <v>1276545.3822858999</v>
      </c>
      <c r="G45" s="112">
        <f>IF(SUMIF('Grundlage Swiss DRG KVG'!D:D,B45,'Grundlage Swiss DRG KVG'!H:H)&gt;0,SUMIF('Grundlage Swiss DRG KVG'!D:D,B45,'Grundlage Swiss DRG KVG'!H:H),)</f>
        <v>1264769.4222859</v>
      </c>
      <c r="H45" s="112">
        <f>IF(SUMIF('Grundlage Swiss DRG KVG'!D:D,B45,'Grundlage Swiss DRG KVG'!I:I)&gt;0,SUMIF('Grundlage Swiss DRG KVG'!D:D,B45,'Grundlage Swiss DRG KVG'!I:I),"")</f>
        <v>75.819999999999993</v>
      </c>
      <c r="I45" s="112">
        <f>IF(SUMIF('Grundlage Swiss DRG KVG'!D:D,B45,'Grundlage Swiss DRG KVG'!J:J)&gt;0,SUMIF('Grundlage Swiss DRG KVG'!D:D,B45,'Grundlage Swiss DRG KVG'!J:J),"")</f>
        <v>128</v>
      </c>
      <c r="J45" s="130">
        <f>IF(SUMIF('Grundlage Swiss DRG ohne Anlage'!D:D,B45,'Grundlage Swiss DRG ohne Anlage'!J:J)&gt;0,SUMIF('Grundlage Swiss DRG ohne Anlage'!D:D,B45,'Grundlage Swiss DRG ohne Anlage'!J:J),"")</f>
        <v>14440.045362717001</v>
      </c>
      <c r="K45" s="130">
        <f>IF(SUMIF('Grundlage Swiss DRG KVG'!D:D,B45,'Grundlage Swiss DRG KVG'!K:K)&gt;0,SUMIF('Grundlage Swiss DRG KVG'!D:D,B45,'Grundlage Swiss DRG KVG'!K:K),"")</f>
        <v>16836.525748956999</v>
      </c>
      <c r="L45" s="130">
        <f>IF(SUMIF('Grundlage Swiss DRG KVG'!D:D,B45,'Grundlage Swiss DRG KVG'!L:L)&gt;0,SUMIF('Grundlage Swiss DRG KVG'!D:D,B45,'Grundlage Swiss DRG KVG'!L:L),"")</f>
        <v>16681.211056264001</v>
      </c>
      <c r="M45" s="62">
        <f t="shared" si="2"/>
        <v>75.819999999999993</v>
      </c>
      <c r="N45" s="61">
        <f t="shared" si="3"/>
        <v>75.819999999999993</v>
      </c>
      <c r="O45" s="61">
        <f t="shared" si="4"/>
        <v>75.819999999999993</v>
      </c>
      <c r="P45" s="40"/>
      <c r="Q45" s="40"/>
      <c r="R45" s="40"/>
      <c r="Y45" s="125">
        <f t="shared" si="0"/>
        <v>16681.211056264001</v>
      </c>
      <c r="Z45" s="23" t="str">
        <f t="shared" si="1"/>
        <v>-</v>
      </c>
    </row>
    <row r="46" spans="1:26" x14ac:dyDescent="0.2">
      <c r="A46" s="20" t="s">
        <v>332</v>
      </c>
      <c r="B46" s="21" t="s">
        <v>332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2894008.3286227998</v>
      </c>
      <c r="F46" s="112">
        <f>IF(SUMIF('Grundlage Swiss DRG KVG'!D:D,B46,'Grundlage Swiss DRG KVG'!G:G)&gt;0,SUMIF('Grundlage Swiss DRG KVG'!D:D,B46,'Grundlage Swiss DRG KVG'!G:G),)</f>
        <v>3240655.3286227998</v>
      </c>
      <c r="G46" s="112">
        <f>IF(SUMIF('Grundlage Swiss DRG KVG'!D:D,B46,'Grundlage Swiss DRG KVG'!H:H)&gt;0,SUMIF('Grundlage Swiss DRG KVG'!D:D,B46,'Grundlage Swiss DRG KVG'!H:H),)</f>
        <v>3217509.3286227998</v>
      </c>
      <c r="H46" s="112">
        <f>IF(SUMIF('Grundlage Swiss DRG KVG'!D:D,B46,'Grundlage Swiss DRG KVG'!I:I)&gt;0,SUMIF('Grundlage Swiss DRG KVG'!D:D,B46,'Grundlage Swiss DRG KVG'!I:I),"")</f>
        <v>308.71699999999998</v>
      </c>
      <c r="I46" s="112">
        <f>IF(SUMIF('Grundlage Swiss DRG KVG'!D:D,B46,'Grundlage Swiss DRG KVG'!J:J)&gt;0,SUMIF('Grundlage Swiss DRG KVG'!D:D,B46,'Grundlage Swiss DRG KVG'!J:J),"")</f>
        <v>464</v>
      </c>
      <c r="J46" s="130">
        <f>IF(SUMIF('Grundlage Swiss DRG ohne Anlage'!D:D,B46,'Grundlage Swiss DRG ohne Anlage'!J:J)&gt;0,SUMIF('Grundlage Swiss DRG ohne Anlage'!D:D,B46,'Grundlage Swiss DRG ohne Anlage'!J:J),"")</f>
        <v>9374.3082778816006</v>
      </c>
      <c r="K46" s="130">
        <f>IF(SUMIF('Grundlage Swiss DRG KVG'!D:D,B46,'Grundlage Swiss DRG KVG'!K:K)&gt;0,SUMIF('Grundlage Swiss DRG KVG'!D:D,B46,'Grundlage Swiss DRG KVG'!K:K),"")</f>
        <v>10497.171612262</v>
      </c>
      <c r="L46" s="130">
        <f>IF(SUMIF('Grundlage Swiss DRG KVG'!D:D,B46,'Grundlage Swiss DRG KVG'!L:L)&gt;0,SUMIF('Grundlage Swiss DRG KVG'!D:D,B46,'Grundlage Swiss DRG KVG'!L:L),"")</f>
        <v>10422.196797140001</v>
      </c>
      <c r="M46" s="62">
        <f t="shared" si="2"/>
        <v>308.71699999999998</v>
      </c>
      <c r="N46" s="61">
        <f t="shared" si="3"/>
        <v>308.71699999999998</v>
      </c>
      <c r="O46" s="61">
        <f t="shared" si="4"/>
        <v>308.71699999999998</v>
      </c>
      <c r="P46" s="40"/>
      <c r="Q46" s="40"/>
      <c r="R46" s="40"/>
      <c r="Y46" s="124">
        <f t="shared" si="0"/>
        <v>10422.196797140001</v>
      </c>
      <c r="Z46" s="23" t="str">
        <f t="shared" si="1"/>
        <v>-</v>
      </c>
    </row>
    <row r="47" spans="1:26" x14ac:dyDescent="0.2">
      <c r="A47" s="20" t="s">
        <v>82</v>
      </c>
      <c r="B47" s="21" t="s">
        <v>83</v>
      </c>
      <c r="C47" s="21" t="s">
        <v>84</v>
      </c>
      <c r="D47" s="21" t="s">
        <v>27</v>
      </c>
      <c r="E47" s="112">
        <f>IF(SUMIF('Grundlage Swiss DRG ohne Anlage'!D:D,B47,'Grundlage Swiss DRG ohne Anlage'!I:I)&gt;0,SUMIF('Grundlage Swiss DRG ohne Anlage'!D:D,B47,'Grundlage Swiss DRG ohne Anlage'!I:I),"")</f>
        <v>61037247.573937997</v>
      </c>
      <c r="F47" s="112">
        <f>IF(SUMIF('Grundlage Swiss DRG KVG'!D:D,B47,'Grundlage Swiss DRG KVG'!G:G)&gt;0,SUMIF('Grundlage Swiss DRG KVG'!D:D,B47,'Grundlage Swiss DRG KVG'!G:G),)</f>
        <v>67116233.473938003</v>
      </c>
      <c r="G47" s="112">
        <f>IF(SUMIF('Grundlage Swiss DRG KVG'!D:D,B47,'Grundlage Swiss DRG KVG'!H:H)&gt;0,SUMIF('Grundlage Swiss DRG KVG'!D:D,B47,'Grundlage Swiss DRG KVG'!H:H),)</f>
        <v>64890440.573937997</v>
      </c>
      <c r="H47" s="112">
        <f>IF(SUMIF('Grundlage Swiss DRG KVG'!D:D,B47,'Grundlage Swiss DRG KVG'!I:I)&gt;0,SUMIF('Grundlage Swiss DRG KVG'!D:D,B47,'Grundlage Swiss DRG KVG'!I:I),"")</f>
        <v>5813.8</v>
      </c>
      <c r="I47" s="112">
        <f>IF(SUMIF('Grundlage Swiss DRG KVG'!D:D,B47,'Grundlage Swiss DRG KVG'!J:J)&gt;0,SUMIF('Grundlage Swiss DRG KVG'!D:D,B47,'Grundlage Swiss DRG KVG'!J:J),"")</f>
        <v>6979</v>
      </c>
      <c r="J47" s="130">
        <f>IF(SUMIF('Grundlage Swiss DRG ohne Anlage'!D:D,B47,'Grundlage Swiss DRG ohne Anlage'!J:J)&gt;0,SUMIF('Grundlage Swiss DRG ohne Anlage'!D:D,B47,'Grundlage Swiss DRG ohne Anlage'!J:J),"")</f>
        <v>10498.683747968</v>
      </c>
      <c r="K47" s="130">
        <f>IF(SUMIF('Grundlage Swiss DRG KVG'!D:D,B47,'Grundlage Swiss DRG KVG'!K:K)&gt;0,SUMIF('Grundlage Swiss DRG KVG'!D:D,B47,'Grundlage Swiss DRG KVG'!K:K),"")</f>
        <v>11544.296926956</v>
      </c>
      <c r="L47" s="130">
        <f>IF(SUMIF('Grundlage Swiss DRG KVG'!D:D,B47,'Grundlage Swiss DRG KVG'!L:L)&gt;0,SUMIF('Grundlage Swiss DRG KVG'!D:D,B47,'Grundlage Swiss DRG KVG'!L:L),"")</f>
        <v>11161.450441008999</v>
      </c>
      <c r="M47" s="62">
        <f t="shared" si="2"/>
        <v>5813.8</v>
      </c>
      <c r="N47" s="61">
        <f t="shared" si="3"/>
        <v>5813.8</v>
      </c>
      <c r="O47" s="61">
        <f t="shared" si="4"/>
        <v>5813.8</v>
      </c>
      <c r="P47" s="40"/>
      <c r="Q47" s="40"/>
      <c r="R47" s="40"/>
      <c r="Y47" s="124">
        <f t="shared" si="0"/>
        <v>11161.450441008999</v>
      </c>
      <c r="Z47" s="23" t="str">
        <f t="shared" si="1"/>
        <v>-</v>
      </c>
    </row>
    <row r="48" spans="1:26" x14ac:dyDescent="0.2">
      <c r="A48" s="20" t="s">
        <v>167</v>
      </c>
      <c r="B48" s="21" t="s">
        <v>168</v>
      </c>
      <c r="C48" s="21" t="s">
        <v>169</v>
      </c>
      <c r="D48" s="21" t="s">
        <v>45</v>
      </c>
      <c r="E48" s="112">
        <f>IF(SUMIF('Grundlage Swiss DRG ohne Anlage'!D:D,B48,'Grundlage Swiss DRG ohne Anlage'!I:I)&gt;0,SUMIF('Grundlage Swiss DRG ohne Anlage'!D:D,B48,'Grundlage Swiss DRG ohne Anlage'!I:I),"")</f>
        <v>352846500.0535</v>
      </c>
      <c r="F48" s="112">
        <f>IF(SUMIF('Grundlage Swiss DRG KVG'!D:D,B48,'Grundlage Swiss DRG KVG'!G:G)&gt;0,SUMIF('Grundlage Swiss DRG KVG'!D:D,B48,'Grundlage Swiss DRG KVG'!G:G),)</f>
        <v>389852311.0535</v>
      </c>
      <c r="G48" s="112">
        <f>IF(SUMIF('Grundlage Swiss DRG KVG'!D:D,B48,'Grundlage Swiss DRG KVG'!H:H)&gt;0,SUMIF('Grundlage Swiss DRG KVG'!D:D,B48,'Grundlage Swiss DRG KVG'!H:H),)</f>
        <v>373900945.0535</v>
      </c>
      <c r="H48" s="112">
        <f>IF(SUMIF('Grundlage Swiss DRG KVG'!D:D,B48,'Grundlage Swiss DRG KVG'!I:I)&gt;0,SUMIF('Grundlage Swiss DRG KVG'!D:D,B48,'Grundlage Swiss DRG KVG'!I:I),"")</f>
        <v>38377.632899999997</v>
      </c>
      <c r="I48" s="112">
        <f>IF(SUMIF('Grundlage Swiss DRG KVG'!D:D,B48,'Grundlage Swiss DRG KVG'!J:J)&gt;0,SUMIF('Grundlage Swiss DRG KVG'!D:D,B48,'Grundlage Swiss DRG KVG'!J:J),"")</f>
        <v>35730</v>
      </c>
      <c r="J48" s="130">
        <f>IF(SUMIF('Grundlage Swiss DRG ohne Anlage'!D:D,B48,'Grundlage Swiss DRG ohne Anlage'!J:J)&gt;0,SUMIF('Grundlage Swiss DRG ohne Anlage'!D:D,B48,'Grundlage Swiss DRG ohne Anlage'!J:J),"")</f>
        <v>9194.0662670079</v>
      </c>
      <c r="K48" s="130">
        <f>IF(SUMIF('Grundlage Swiss DRG KVG'!D:D,B48,'Grundlage Swiss DRG KVG'!K:K)&gt;0,SUMIF('Grundlage Swiss DRG KVG'!D:D,B48,'Grundlage Swiss DRG KVG'!K:K),"")</f>
        <v>10158.320917534</v>
      </c>
      <c r="L48" s="130">
        <f>IF(SUMIF('Grundlage Swiss DRG KVG'!D:D,B48,'Grundlage Swiss DRG KVG'!L:L)&gt;0,SUMIF('Grundlage Swiss DRG KVG'!D:D,B48,'Grundlage Swiss DRG KVG'!L:L),"")</f>
        <v>9742.6786594099995</v>
      </c>
      <c r="M48" s="62">
        <f t="shared" si="2"/>
        <v>38377.632899999997</v>
      </c>
      <c r="N48" s="61">
        <f t="shared" si="3"/>
        <v>38377.632899999997</v>
      </c>
      <c r="O48" s="61">
        <f t="shared" si="4"/>
        <v>38377.632899999997</v>
      </c>
      <c r="P48" s="40"/>
      <c r="Q48" s="40"/>
      <c r="R48" s="40"/>
      <c r="Y48" s="124">
        <f t="shared" si="0"/>
        <v>9742.6786594099995</v>
      </c>
      <c r="Z48" s="23" t="str">
        <f t="shared" si="1"/>
        <v>-</v>
      </c>
    </row>
    <row r="49" spans="1:26" x14ac:dyDescent="0.2">
      <c r="A49" s="20" t="s">
        <v>249</v>
      </c>
      <c r="B49" s="21" t="s">
        <v>250</v>
      </c>
      <c r="C49" s="21" t="s">
        <v>169</v>
      </c>
      <c r="D49" s="21" t="s">
        <v>251</v>
      </c>
      <c r="E49" s="112">
        <f>IF(SUMIF('Grundlage Swiss DRG ohne Anlage'!D:D,B49,'Grundlage Swiss DRG ohne Anlage'!I:I)&gt;0,SUMIF('Grundlage Swiss DRG ohne Anlage'!D:D,B49,'Grundlage Swiss DRG ohne Anlage'!I:I),"")</f>
        <v>6867065.5074942</v>
      </c>
      <c r="F49" s="112">
        <f>IF(SUMIF('Grundlage Swiss DRG KVG'!D:D,B49,'Grundlage Swiss DRG KVG'!G:G)&gt;0,SUMIF('Grundlage Swiss DRG KVG'!D:D,B49,'Grundlage Swiss DRG KVG'!G:G),)</f>
        <v>574329352.41140997</v>
      </c>
      <c r="G49" s="112">
        <f>IF(SUMIF('Grundlage Swiss DRG KVG'!D:D,B49,'Grundlage Swiss DRG KVG'!H:H)&gt;0,SUMIF('Grundlage Swiss DRG KVG'!D:D,B49,'Grundlage Swiss DRG KVG'!H:H),)</f>
        <v>560420004.33354998</v>
      </c>
      <c r="H49" s="112">
        <f>IF(SUMIF('Grundlage Swiss DRG KVG'!D:D,B49,'Grundlage Swiss DRG KVG'!I:I)&gt;0,SUMIF('Grundlage Swiss DRG KVG'!D:D,B49,'Grundlage Swiss DRG KVG'!I:I),"")</f>
        <v>48419.294999997997</v>
      </c>
      <c r="I49" s="112">
        <f>IF(SUMIF('Grundlage Swiss DRG KVG'!D:D,B49,'Grundlage Swiss DRG KVG'!J:J)&gt;0,SUMIF('Grundlage Swiss DRG KVG'!D:D,B49,'Grundlage Swiss DRG KVG'!J:J),"")</f>
        <v>34100</v>
      </c>
      <c r="J49" s="130">
        <f>IF(SUMIF('Grundlage Swiss DRG ohne Anlage'!D:D,B49,'Grundlage Swiss DRG ohne Anlage'!J:J)&gt;0,SUMIF('Grundlage Swiss DRG ohne Anlage'!D:D,B49,'Grundlage Swiss DRG ohne Anlage'!J:J),"")</f>
        <v>13812.069762243</v>
      </c>
      <c r="K49" s="130">
        <f>IF(SUMIF('Grundlage Swiss DRG KVG'!D:D,B49,'Grundlage Swiss DRG KVG'!K:K)&gt;0,SUMIF('Grundlage Swiss DRG KVG'!D:D,B49,'Grundlage Swiss DRG KVG'!K:K),"")</f>
        <v>11861.580231836</v>
      </c>
      <c r="L49" s="130">
        <f>IF(SUMIF('Grundlage Swiss DRG KVG'!D:D,B49,'Grundlage Swiss DRG KVG'!L:L)&gt;0,SUMIF('Grundlage Swiss DRG KVG'!D:D,B49,'Grundlage Swiss DRG KVG'!L:L),"")</f>
        <v>11574.311528773</v>
      </c>
      <c r="M49" s="62">
        <f t="shared" si="2"/>
        <v>48419.294999997997</v>
      </c>
      <c r="N49" s="61">
        <f t="shared" si="3"/>
        <v>48419.294999997997</v>
      </c>
      <c r="O49" s="61">
        <f t="shared" si="4"/>
        <v>48419.294999997997</v>
      </c>
      <c r="P49" s="40"/>
      <c r="Q49" s="40"/>
      <c r="R49" s="40"/>
      <c r="Y49" s="124">
        <f t="shared" si="0"/>
        <v>11574.311528773</v>
      </c>
      <c r="Z49" s="23" t="str">
        <f t="shared" si="1"/>
        <v>-</v>
      </c>
    </row>
    <row r="50" spans="1:26" ht="10.5" x14ac:dyDescent="0.25">
      <c r="A50" s="21" t="s">
        <v>86</v>
      </c>
      <c r="B50" s="21" t="s">
        <v>87</v>
      </c>
      <c r="C50" s="21" t="s">
        <v>88</v>
      </c>
      <c r="D50" s="21" t="s">
        <v>45</v>
      </c>
      <c r="E50" s="112">
        <v>154514596</v>
      </c>
      <c r="F50" s="112">
        <f>IF(SUMIF('Grundlage Swiss DRG alle'!D:D,B50,'Grundlage Swiss DRG alle'!G:G)&gt;0,SUMIF('Grundlage Swiss DRG alle'!D:D,B50,'Grundlage Swiss DRG alle'!G:G),)</f>
        <v>0</v>
      </c>
      <c r="G50" s="112">
        <v>169214290</v>
      </c>
      <c r="H50" s="112">
        <v>15184</v>
      </c>
      <c r="I50" s="112">
        <v>13391</v>
      </c>
      <c r="J50" s="130">
        <v>11539</v>
      </c>
      <c r="K50" s="130"/>
      <c r="L50" s="130">
        <v>12637</v>
      </c>
      <c r="M50" s="62">
        <f>H50</f>
        <v>15184</v>
      </c>
      <c r="N50" s="61" t="str">
        <f>IF(F50&gt;0,H50,"-")</f>
        <v>-</v>
      </c>
      <c r="O50" s="61">
        <f>IF(G50&gt;0,H50,"-")</f>
        <v>15184</v>
      </c>
      <c r="P50" s="40"/>
      <c r="Q50" s="40"/>
      <c r="R50" s="40"/>
      <c r="S50" s="122" t="s">
        <v>650</v>
      </c>
      <c r="T50" s="123"/>
      <c r="U50" s="123"/>
      <c r="V50" s="123"/>
      <c r="W50" s="123"/>
      <c r="X50" s="123"/>
      <c r="Y50" s="124">
        <f>L50</f>
        <v>12637</v>
      </c>
      <c r="Z50" s="23" t="str">
        <f>IF(L50&gt;0,IF(K50&gt;L50,"-",IF(K50=L50,"gleich","Kontrolle")),"")</f>
        <v>Kontrolle</v>
      </c>
    </row>
    <row r="51" spans="1:26" x14ac:dyDescent="0.2">
      <c r="A51" s="20" t="s">
        <v>139</v>
      </c>
      <c r="B51" s="21" t="s">
        <v>140</v>
      </c>
      <c r="C51" s="21" t="s">
        <v>141</v>
      </c>
      <c r="D51" s="21" t="s">
        <v>17</v>
      </c>
      <c r="E51" s="112">
        <f>IF(SUMIF('Grundlage Swiss DRG ohne Anlage'!D:D,B51,'Grundlage Swiss DRG ohne Anlage'!I:I)&gt;0,SUMIF('Grundlage Swiss DRG ohne Anlage'!D:D,B51,'Grundlage Swiss DRG ohne Anlage'!I:I),"")</f>
        <v>35207382.592483997</v>
      </c>
      <c r="F51" s="112">
        <f>IF(SUMIF('Grundlage Swiss DRG KVG'!D:D,B51,'Grundlage Swiss DRG KVG'!G:G)&gt;0,SUMIF('Grundlage Swiss DRG KVG'!D:D,B51,'Grundlage Swiss DRG KVG'!G:G),)</f>
        <v>0</v>
      </c>
      <c r="G51" s="112">
        <f>IF(SUMIF('Grundlage Swiss DRG KVG'!D:D,B51,'Grundlage Swiss DRG KVG'!H:H)&gt;0,SUMIF('Grundlage Swiss DRG KVG'!D:D,B51,'Grundlage Swiss DRG KVG'!H:H),)</f>
        <v>0</v>
      </c>
      <c r="H51" s="112" t="str">
        <f>IF(SUMIF('Grundlage Swiss DRG KVG'!D:D,B51,'Grundlage Swiss DRG KVG'!I:I)&gt;0,SUMIF('Grundlage Swiss DRG KVG'!D:D,B51,'Grundlage Swiss DRG KVG'!I:I),"")</f>
        <v/>
      </c>
      <c r="I51" s="112" t="str">
        <f>IF(SUMIF('Grundlage Swiss DRG KVG'!D:D,B51,'Grundlage Swiss DRG KVG'!J:J)&gt;0,SUMIF('Grundlage Swiss DRG KVG'!D:D,B51,'Grundlage Swiss DRG KVG'!J:J),"")</f>
        <v/>
      </c>
      <c r="J51" s="130">
        <f>IF(SUMIF('Grundlage Swiss DRG ohne Anlage'!D:D,B51,'Grundlage Swiss DRG ohne Anlage'!J:J)&gt;0,SUMIF('Grundlage Swiss DRG ohne Anlage'!D:D,B51,'Grundlage Swiss DRG ohne Anlage'!J:J),"")</f>
        <v>9353.8718802302992</v>
      </c>
      <c r="K51" s="130" t="str">
        <f>IF(SUMIF('Grundlage Swiss DRG KVG'!D:D,B51,'Grundlage Swiss DRG KVG'!K:K)&gt;0,SUMIF('Grundlage Swiss DRG KVG'!D:D,B51,'Grundlage Swiss DRG KVG'!K:K),"")</f>
        <v/>
      </c>
      <c r="L51" s="130" t="str">
        <f>IF(SUMIF('Grundlage Swiss DRG KVG'!D:D,B51,'Grundlage Swiss DRG KVG'!L:L)&gt;0,SUMIF('Grundlage Swiss DRG KVG'!D:D,B51,'Grundlage Swiss DRG KVG'!L:L),"")</f>
        <v/>
      </c>
      <c r="M51" s="62" t="str">
        <f t="shared" si="2"/>
        <v/>
      </c>
      <c r="N51" s="61" t="str">
        <f t="shared" si="3"/>
        <v>-</v>
      </c>
      <c r="O51" s="61" t="str">
        <f t="shared" si="4"/>
        <v>-</v>
      </c>
      <c r="P51" s="40"/>
      <c r="Q51" s="40"/>
      <c r="R51" s="40"/>
      <c r="Y51" s="124" t="str">
        <f t="shared" si="0"/>
        <v/>
      </c>
      <c r="Z51" s="23" t="str">
        <f t="shared" si="1"/>
        <v>gleich</v>
      </c>
    </row>
    <row r="52" spans="1:26" x14ac:dyDescent="0.2">
      <c r="A52" s="20" t="s">
        <v>143</v>
      </c>
      <c r="B52" s="21" t="s">
        <v>144</v>
      </c>
      <c r="C52" s="21" t="s">
        <v>145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21279538.926789999</v>
      </c>
      <c r="F52" s="112">
        <f>IF(SUMIF('Grundlage Swiss DRG KVG'!D:D,B52,'Grundlage Swiss DRG KVG'!G:G)&gt;0,SUMIF('Grundlage Swiss DRG KVG'!D:D,B52,'Grundlage Swiss DRG KVG'!G:G),)</f>
        <v>0</v>
      </c>
      <c r="G52" s="112">
        <f>IF(SUMIF('Grundlage Swiss DRG KVG'!D:D,B52,'Grundlage Swiss DRG KVG'!H:H)&gt;0,SUMIF('Grundlage Swiss DRG KVG'!D:D,B52,'Grundlage Swiss DRG KVG'!H:H),)</f>
        <v>0</v>
      </c>
      <c r="H52" s="112" t="str">
        <f>IF(SUMIF('Grundlage Swiss DRG KVG'!D:D,B52,'Grundlage Swiss DRG KVG'!I:I)&gt;0,SUMIF('Grundlage Swiss DRG KVG'!D:D,B52,'Grundlage Swiss DRG KVG'!I:I),"")</f>
        <v/>
      </c>
      <c r="I52" s="112" t="str">
        <f>IF(SUMIF('Grundlage Swiss DRG KVG'!D:D,B52,'Grundlage Swiss DRG KVG'!J:J)&gt;0,SUMIF('Grundlage Swiss DRG KVG'!D:D,B52,'Grundlage Swiss DRG KVG'!J:J),"")</f>
        <v/>
      </c>
      <c r="J52" s="130">
        <f>IF(SUMIF('Grundlage Swiss DRG ohne Anlage'!D:D,B52,'Grundlage Swiss DRG ohne Anlage'!J:J)&gt;0,SUMIF('Grundlage Swiss DRG ohne Anlage'!D:D,B52,'Grundlage Swiss DRG ohne Anlage'!J:J),"")</f>
        <v>9614.3517400004002</v>
      </c>
      <c r="K52" s="130" t="str">
        <f>IF(SUMIF('Grundlage Swiss DRG KVG'!D:D,B52,'Grundlage Swiss DRG KVG'!K:K)&gt;0,SUMIF('Grundlage Swiss DRG KVG'!D:D,B52,'Grundlage Swiss DRG KVG'!K:K),"")</f>
        <v/>
      </c>
      <c r="L52" s="130" t="str">
        <f>IF(SUMIF('Grundlage Swiss DRG KVG'!D:D,B52,'Grundlage Swiss DRG KVG'!L:L)&gt;0,SUMIF('Grundlage Swiss DRG KVG'!D:D,B52,'Grundlage Swiss DRG KVG'!L:L),"")</f>
        <v/>
      </c>
      <c r="M52" s="62" t="str">
        <f t="shared" si="2"/>
        <v/>
      </c>
      <c r="N52" s="61" t="str">
        <f t="shared" si="3"/>
        <v>-</v>
      </c>
      <c r="O52" s="61" t="str">
        <f t="shared" si="4"/>
        <v>-</v>
      </c>
      <c r="P52" s="40"/>
      <c r="Q52" s="40"/>
      <c r="R52" s="40"/>
      <c r="Y52" s="124" t="str">
        <f t="shared" si="0"/>
        <v/>
      </c>
      <c r="Z52" s="23" t="str">
        <f t="shared" si="1"/>
        <v>gleich</v>
      </c>
    </row>
    <row r="53" spans="1:26" x14ac:dyDescent="0.2">
      <c r="A53" s="20" t="s">
        <v>150</v>
      </c>
      <c r="B53" s="21" t="s">
        <v>151</v>
      </c>
      <c r="C53" s="21" t="s">
        <v>152</v>
      </c>
      <c r="D53" s="21" t="s">
        <v>27</v>
      </c>
      <c r="E53" s="112">
        <f>IF(SUMIF('Grundlage Swiss DRG ohne Anlage'!D:D,B53,'Grundlage Swiss DRG ohne Anlage'!I:I)&gt;0,SUMIF('Grundlage Swiss DRG ohne Anlage'!D:D,B53,'Grundlage Swiss DRG ohne Anlage'!I:I),"")</f>
        <v>72424320.126663998</v>
      </c>
      <c r="F53" s="112">
        <f>IF(SUMIF('Grundlage Swiss DRG KVG'!D:D,B53,'Grundlage Swiss DRG KVG'!G:G)&gt;0,SUMIF('Grundlage Swiss DRG KVG'!D:D,B53,'Grundlage Swiss DRG KVG'!G:G),)</f>
        <v>80050621.664064005</v>
      </c>
      <c r="G53" s="112">
        <f>IF(SUMIF('Grundlage Swiss DRG KVG'!D:D,B53,'Grundlage Swiss DRG KVG'!H:H)&gt;0,SUMIF('Grundlage Swiss DRG KVG'!D:D,B53,'Grundlage Swiss DRG KVG'!H:H),)</f>
        <v>79439950.598954007</v>
      </c>
      <c r="H53" s="112">
        <f>IF(SUMIF('Grundlage Swiss DRG KVG'!D:D,B53,'Grundlage Swiss DRG KVG'!I:I)&gt;0,SUMIF('Grundlage Swiss DRG KVG'!D:D,B53,'Grundlage Swiss DRG KVG'!I:I),"")</f>
        <v>7743.8275000000003</v>
      </c>
      <c r="I53" s="112">
        <f>IF(SUMIF('Grundlage Swiss DRG KVG'!D:D,B53,'Grundlage Swiss DRG KVG'!J:J)&gt;0,SUMIF('Grundlage Swiss DRG KVG'!D:D,B53,'Grundlage Swiss DRG KVG'!J:J),"")</f>
        <v>8430</v>
      </c>
      <c r="J53" s="130">
        <f>IF(SUMIF('Grundlage Swiss DRG ohne Anlage'!D:D,B53,'Grundlage Swiss DRG ohne Anlage'!J:J)&gt;0,SUMIF('Grundlage Swiss DRG ohne Anlage'!D:D,B53,'Grundlage Swiss DRG ohne Anlage'!J:J),"")</f>
        <v>9352.5223962781001</v>
      </c>
      <c r="K53" s="130">
        <f>IF(SUMIF('Grundlage Swiss DRG KVG'!D:D,B53,'Grundlage Swiss DRG KVG'!K:K)&gt;0,SUMIF('Grundlage Swiss DRG KVG'!D:D,B53,'Grundlage Swiss DRG KVG'!K:K),"")</f>
        <v>10337.345668413</v>
      </c>
      <c r="L53" s="130">
        <f>IF(SUMIF('Grundlage Swiss DRG KVG'!D:D,B53,'Grundlage Swiss DRG KVG'!L:L)&gt;0,SUMIF('Grundlage Swiss DRG KVG'!D:D,B53,'Grundlage Swiss DRG KVG'!L:L),"")</f>
        <v>10258.486594511</v>
      </c>
      <c r="M53" s="62">
        <f t="shared" si="2"/>
        <v>7743.8275000000003</v>
      </c>
      <c r="N53" s="61">
        <f t="shared" si="3"/>
        <v>7743.8275000000003</v>
      </c>
      <c r="O53" s="61">
        <f t="shared" si="4"/>
        <v>7743.8275000000003</v>
      </c>
      <c r="P53" s="40"/>
      <c r="Q53" s="40"/>
      <c r="R53" s="40"/>
      <c r="Y53" s="124">
        <f t="shared" si="0"/>
        <v>10258.486594511</v>
      </c>
      <c r="Z53" s="23" t="str">
        <f t="shared" si="1"/>
        <v>-</v>
      </c>
    </row>
    <row r="54" spans="1:26" x14ac:dyDescent="0.2">
      <c r="A54" s="20" t="s">
        <v>242</v>
      </c>
      <c r="B54" s="21" t="s">
        <v>243</v>
      </c>
      <c r="C54" s="21" t="s">
        <v>244</v>
      </c>
      <c r="D54" s="21" t="s">
        <v>45</v>
      </c>
      <c r="E54" s="112">
        <f>IF(SUMIF('Grundlage Swiss DRG ohne Anlage'!D:D,B54,'Grundlage Swiss DRG ohne Anlage'!I:I)&gt;0,SUMIF('Grundlage Swiss DRG ohne Anlage'!D:D,B54,'Grundlage Swiss DRG ohne Anlage'!I:I),"")</f>
        <v>228991971.53110999</v>
      </c>
      <c r="F54" s="112">
        <f>IF(SUMIF('Grundlage Swiss DRG KVG'!D:D,B54,'Grundlage Swiss DRG KVG'!G:G)&gt;0,SUMIF('Grundlage Swiss DRG KVG'!D:D,B54,'Grundlage Swiss DRG KVG'!G:G),)</f>
        <v>245906011.53110999</v>
      </c>
      <c r="G54" s="112">
        <f>IF(SUMIF('Grundlage Swiss DRG KVG'!D:D,B54,'Grundlage Swiss DRG KVG'!H:H)&gt;0,SUMIF('Grundlage Swiss DRG KVG'!D:D,B54,'Grundlage Swiss DRG KVG'!H:H),)</f>
        <v>245656011.53110999</v>
      </c>
      <c r="H54" s="112">
        <f>IF(SUMIF('Grundlage Swiss DRG KVG'!D:D,B54,'Grundlage Swiss DRG KVG'!I:I)&gt;0,SUMIF('Grundlage Swiss DRG KVG'!D:D,B54,'Grundlage Swiss DRG KVG'!I:I),"")</f>
        <v>23025</v>
      </c>
      <c r="I54" s="112">
        <f>IF(SUMIF('Grundlage Swiss DRG KVG'!D:D,B54,'Grundlage Swiss DRG KVG'!J:J)&gt;0,SUMIF('Grundlage Swiss DRG KVG'!D:D,B54,'Grundlage Swiss DRG KVG'!J:J),"")</f>
        <v>23572</v>
      </c>
      <c r="J54" s="130">
        <f>IF(SUMIF('Grundlage Swiss DRG ohne Anlage'!D:D,B54,'Grundlage Swiss DRG ohne Anlage'!J:J)&gt;0,SUMIF('Grundlage Swiss DRG ohne Anlage'!D:D,B54,'Grundlage Swiss DRG ohne Anlage'!J:J),"")</f>
        <v>9945.3624986365994</v>
      </c>
      <c r="K54" s="130">
        <f>IF(SUMIF('Grundlage Swiss DRG KVG'!D:D,B54,'Grundlage Swiss DRG KVG'!K:K)&gt;0,SUMIF('Grundlage Swiss DRG KVG'!D:D,B54,'Grundlage Swiss DRG KVG'!K:K),"")</f>
        <v>10679.957069755001</v>
      </c>
      <c r="L54" s="130">
        <f>IF(SUMIF('Grundlage Swiss DRG KVG'!D:D,B54,'Grundlage Swiss DRG KVG'!L:L)&gt;0,SUMIF('Grundlage Swiss DRG KVG'!D:D,B54,'Grundlage Swiss DRG KVG'!L:L),"")</f>
        <v>10669.099306454</v>
      </c>
      <c r="M54" s="62">
        <f t="shared" si="2"/>
        <v>23025</v>
      </c>
      <c r="N54" s="61">
        <f t="shared" si="3"/>
        <v>23025</v>
      </c>
      <c r="O54" s="61">
        <f t="shared" si="4"/>
        <v>23025</v>
      </c>
      <c r="P54" s="40"/>
      <c r="Q54" s="40"/>
      <c r="R54" s="40"/>
      <c r="Y54" s="124">
        <f t="shared" si="0"/>
        <v>10669.099306454</v>
      </c>
      <c r="Z54" s="23" t="str">
        <f t="shared" si="1"/>
        <v>-</v>
      </c>
    </row>
    <row r="55" spans="1:26" x14ac:dyDescent="0.2">
      <c r="A55" s="20" t="s">
        <v>226</v>
      </c>
      <c r="B55" s="21" t="s">
        <v>227</v>
      </c>
      <c r="C55" s="21" t="s">
        <v>228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22201236.268490002</v>
      </c>
      <c r="F55" s="112">
        <f>IF(SUMIF('Grundlage Swiss DRG KVG'!D:D,B55,'Grundlage Swiss DRG KVG'!G:G)&gt;0,SUMIF('Grundlage Swiss DRG KVG'!D:D,B55,'Grundlage Swiss DRG KVG'!G:G),)</f>
        <v>14567278.440576</v>
      </c>
      <c r="G55" s="112">
        <f>IF(SUMIF('Grundlage Swiss DRG KVG'!D:D,B55,'Grundlage Swiss DRG KVG'!H:H)&gt;0,SUMIF('Grundlage Swiss DRG KVG'!D:D,B55,'Grundlage Swiss DRG KVG'!H:H),)</f>
        <v>14511066.849096</v>
      </c>
      <c r="H55" s="112">
        <f>IF(SUMIF('Grundlage Swiss DRG KVG'!D:D,B55,'Grundlage Swiss DRG KVG'!I:I)&gt;0,SUMIF('Grundlage Swiss DRG KVG'!D:D,B55,'Grundlage Swiss DRG KVG'!I:I),"")</f>
        <v>1577.7550000000001</v>
      </c>
      <c r="I55" s="112">
        <f>IF(SUMIF('Grundlage Swiss DRG KVG'!D:D,B55,'Grundlage Swiss DRG KVG'!J:J)&gt;0,SUMIF('Grundlage Swiss DRG KVG'!D:D,B55,'Grundlage Swiss DRG KVG'!J:J),"")</f>
        <v>1492</v>
      </c>
      <c r="J55" s="130">
        <f>IF(SUMIF('Grundlage Swiss DRG ohne Anlage'!D:D,B55,'Grundlage Swiss DRG ohne Anlage'!J:J)&gt;0,SUMIF('Grundlage Swiss DRG ohne Anlage'!D:D,B55,'Grundlage Swiss DRG ohne Anlage'!J:J),"")</f>
        <v>9489.5529979079001</v>
      </c>
      <c r="K55" s="130">
        <f>IF(SUMIF('Grundlage Swiss DRG KVG'!D:D,B55,'Grundlage Swiss DRG KVG'!K:K)&gt;0,SUMIF('Grundlage Swiss DRG KVG'!D:D,B55,'Grundlage Swiss DRG KVG'!K:K),"")</f>
        <v>9232.9154023130995</v>
      </c>
      <c r="L55" s="130">
        <f>IF(SUMIF('Grundlage Swiss DRG KVG'!D:D,B55,'Grundlage Swiss DRG KVG'!L:L)&gt;0,SUMIF('Grundlage Swiss DRG KVG'!D:D,B55,'Grundlage Swiss DRG KVG'!L:L),"")</f>
        <v>9197.2878229486996</v>
      </c>
      <c r="M55" s="62">
        <f t="shared" si="2"/>
        <v>1577.7550000000001</v>
      </c>
      <c r="N55" s="61">
        <f t="shared" si="3"/>
        <v>1577.7550000000001</v>
      </c>
      <c r="O55" s="61">
        <f t="shared" si="4"/>
        <v>1577.7550000000001</v>
      </c>
      <c r="P55" s="40"/>
      <c r="Q55" s="40"/>
      <c r="R55" s="40"/>
      <c r="Y55" s="124">
        <f t="shared" si="0"/>
        <v>9197.2878229486996</v>
      </c>
      <c r="Z55" s="23" t="str">
        <f t="shared" si="1"/>
        <v>-</v>
      </c>
    </row>
    <row r="56" spans="1:26" x14ac:dyDescent="0.2">
      <c r="A56" s="20" t="s">
        <v>230</v>
      </c>
      <c r="B56" s="21" t="s">
        <v>231</v>
      </c>
      <c r="C56" s="21" t="s">
        <v>228</v>
      </c>
      <c r="D56" s="21" t="s">
        <v>17</v>
      </c>
      <c r="E56" s="112">
        <f>IF(SUMIF('Grundlage Swiss DRG ohne Anlage'!D:D,B56,'Grundlage Swiss DRG ohne Anlage'!I:I)&gt;0,SUMIF('Grundlage Swiss DRG ohne Anlage'!D:D,B56,'Grundlage Swiss DRG ohne Anlage'!I:I),"")</f>
        <v>42254441.12274</v>
      </c>
      <c r="F56" s="112">
        <f>IF(SUMIF('Grundlage Swiss DRG KVG'!D:D,B56,'Grundlage Swiss DRG KVG'!G:G)&gt;0,SUMIF('Grundlage Swiss DRG KVG'!D:D,B56,'Grundlage Swiss DRG KVG'!G:G),)</f>
        <v>23733573.829657</v>
      </c>
      <c r="G56" s="112">
        <f>IF(SUMIF('Grundlage Swiss DRG KVG'!D:D,B56,'Grundlage Swiss DRG KVG'!H:H)&gt;0,SUMIF('Grundlage Swiss DRG KVG'!D:D,B56,'Grundlage Swiss DRG KVG'!H:H),)</f>
        <v>23288998.519498002</v>
      </c>
      <c r="H56" s="112">
        <f>IF(SUMIF('Grundlage Swiss DRG KVG'!D:D,B56,'Grundlage Swiss DRG KVG'!I:I)&gt;0,SUMIF('Grundlage Swiss DRG KVG'!D:D,B56,'Grundlage Swiss DRG KVG'!I:I),"")</f>
        <v>2519</v>
      </c>
      <c r="I56" s="112">
        <f>IF(SUMIF('Grundlage Swiss DRG KVG'!D:D,B56,'Grundlage Swiss DRG KVG'!J:J)&gt;0,SUMIF('Grundlage Swiss DRG KVG'!D:D,B56,'Grundlage Swiss DRG KVG'!J:J),"")</f>
        <v>3467</v>
      </c>
      <c r="J56" s="130">
        <f>IF(SUMIF('Grundlage Swiss DRG ohne Anlage'!D:D,B56,'Grundlage Swiss DRG ohne Anlage'!J:J)&gt;0,SUMIF('Grundlage Swiss DRG ohne Anlage'!D:D,B56,'Grundlage Swiss DRG ohne Anlage'!J:J),"")</f>
        <v>10067.355111497</v>
      </c>
      <c r="K56" s="130">
        <f>IF(SUMIF('Grundlage Swiss DRG KVG'!D:D,B56,'Grundlage Swiss DRG KVG'!K:K)&gt;0,SUMIF('Grundlage Swiss DRG KVG'!D:D,B56,'Grundlage Swiss DRG KVG'!K:K),"")</f>
        <v>9421.8236719560009</v>
      </c>
      <c r="L56" s="130">
        <f>IF(SUMIF('Grundlage Swiss DRG KVG'!D:D,B56,'Grundlage Swiss DRG KVG'!L:L)&gt;0,SUMIF('Grundlage Swiss DRG KVG'!D:D,B56,'Grundlage Swiss DRG KVG'!L:L),"")</f>
        <v>9245.3348628417007</v>
      </c>
      <c r="M56" s="62">
        <f t="shared" si="2"/>
        <v>2519</v>
      </c>
      <c r="N56" s="61">
        <f t="shared" si="3"/>
        <v>2519</v>
      </c>
      <c r="O56" s="61">
        <f t="shared" si="4"/>
        <v>2519</v>
      </c>
      <c r="P56" s="40"/>
      <c r="Q56" s="40"/>
      <c r="R56" s="40"/>
      <c r="Y56" s="124">
        <f t="shared" si="0"/>
        <v>9245.3348628417007</v>
      </c>
      <c r="Z56" s="23" t="str">
        <f t="shared" si="1"/>
        <v>-</v>
      </c>
    </row>
    <row r="57" spans="1:26" x14ac:dyDescent="0.2">
      <c r="A57" s="20" t="s">
        <v>256</v>
      </c>
      <c r="B57" s="21" t="s">
        <v>257</v>
      </c>
      <c r="C57" s="21" t="s">
        <v>228</v>
      </c>
      <c r="D57" s="21" t="s">
        <v>27</v>
      </c>
      <c r="E57" s="112">
        <f>IF(SUMIF('Grundlage Swiss DRG ohne Anlage'!D:D,B57,'Grundlage Swiss DRG ohne Anlage'!I:I)&gt;0,SUMIF('Grundlage Swiss DRG ohne Anlage'!D:D,B57,'Grundlage Swiss DRG ohne Anlage'!I:I),"")</f>
        <v>44914310.550237998</v>
      </c>
      <c r="F57" s="112">
        <f>IF(SUMIF('Grundlage Swiss DRG KVG'!D:D,B57,'Grundlage Swiss DRG KVG'!G:G)&gt;0,SUMIF('Grundlage Swiss DRG KVG'!D:D,B57,'Grundlage Swiss DRG KVG'!G:G),)</f>
        <v>59948926.609360002</v>
      </c>
      <c r="G57" s="112">
        <f>IF(SUMIF('Grundlage Swiss DRG KVG'!D:D,B57,'Grundlage Swiss DRG KVG'!H:H)&gt;0,SUMIF('Grundlage Swiss DRG KVG'!D:D,B57,'Grundlage Swiss DRG KVG'!H:H),)</f>
        <v>0</v>
      </c>
      <c r="H57" s="112">
        <f>IF(SUMIF('Grundlage Swiss DRG KVG'!D:D,B57,'Grundlage Swiss DRG KVG'!I:I)&gt;0,SUMIF('Grundlage Swiss DRG KVG'!D:D,B57,'Grundlage Swiss DRG KVG'!I:I),"")</f>
        <v>6380.9012000000002</v>
      </c>
      <c r="I57" s="112">
        <f>IF(SUMIF('Grundlage Swiss DRG KVG'!D:D,B57,'Grundlage Swiss DRG KVG'!J:J)&gt;0,SUMIF('Grundlage Swiss DRG KVG'!D:D,B57,'Grundlage Swiss DRG KVG'!J:J),"")</f>
        <v>6213</v>
      </c>
      <c r="J57" s="130">
        <f>IF(SUMIF('Grundlage Swiss DRG ohne Anlage'!D:D,B57,'Grundlage Swiss DRG ohne Anlage'!J:J)&gt;0,SUMIF('Grundlage Swiss DRG ohne Anlage'!D:D,B57,'Grundlage Swiss DRG ohne Anlage'!J:J),"")</f>
        <v>9295.9496958021009</v>
      </c>
      <c r="K57" s="130">
        <f>IF(SUMIF('Grundlage Swiss DRG KVG'!D:D,B57,'Grundlage Swiss DRG KVG'!K:K)&gt;0,SUMIF('Grundlage Swiss DRG KVG'!D:D,B57,'Grundlage Swiss DRG KVG'!K:K),"")</f>
        <v>9395.0563925609003</v>
      </c>
      <c r="L57" s="130" t="str">
        <f>IF(SUMIF('Grundlage Swiss DRG KVG'!D:D,B57,'Grundlage Swiss DRG KVG'!L:L)&gt;0,SUMIF('Grundlage Swiss DRG KVG'!D:D,B57,'Grundlage Swiss DRG KVG'!L:L),"")</f>
        <v/>
      </c>
      <c r="M57" s="62">
        <f t="shared" si="2"/>
        <v>6380.9012000000002</v>
      </c>
      <c r="N57" s="61">
        <f t="shared" si="3"/>
        <v>6380.9012000000002</v>
      </c>
      <c r="O57" s="61" t="str">
        <f t="shared" si="4"/>
        <v>-</v>
      </c>
      <c r="P57" s="40"/>
      <c r="Q57" s="40"/>
      <c r="R57" s="40"/>
      <c r="Y57" s="124" t="str">
        <f t="shared" si="0"/>
        <v/>
      </c>
      <c r="Z57" s="23" t="str">
        <f t="shared" si="1"/>
        <v>Kontrolle</v>
      </c>
    </row>
    <row r="58" spans="1:26" x14ac:dyDescent="0.2">
      <c r="A58" s="20" t="s">
        <v>259</v>
      </c>
      <c r="B58" s="21" t="s">
        <v>260</v>
      </c>
      <c r="C58" s="22" t="s">
        <v>127</v>
      </c>
      <c r="D58" s="21" t="s">
        <v>45</v>
      </c>
      <c r="E58" s="112">
        <f>IF(SUMIF('Grundlage Swiss DRG ohne Anlage'!D:D,B58,'Grundlage Swiss DRG ohne Anlage'!I:I)&gt;0,SUMIF('Grundlage Swiss DRG ohne Anlage'!D:D,B58,'Grundlage Swiss DRG ohne Anlage'!I:I),"")</f>
        <v>213486248.17778</v>
      </c>
      <c r="F58" s="112">
        <f>IF(SUMIF('Grundlage Swiss DRG KVG'!D:D,B58,'Grundlage Swiss DRG KVG'!G:G)&gt;0,SUMIF('Grundlage Swiss DRG KVG'!D:D,B58,'Grundlage Swiss DRG KVG'!G:G),)</f>
        <v>0</v>
      </c>
      <c r="G58" s="112">
        <f>IF(SUMIF('Grundlage Swiss DRG KVG'!D:D,B58,'Grundlage Swiss DRG KVG'!H:H)&gt;0,SUMIF('Grundlage Swiss DRG KVG'!D:D,B58,'Grundlage Swiss DRG KVG'!H:H),)</f>
        <v>233101999.55034</v>
      </c>
      <c r="H58" s="112">
        <f>IF(SUMIF('Grundlage Swiss DRG KVG'!D:D,B58,'Grundlage Swiss DRG KVG'!I:I)&gt;0,SUMIF('Grundlage Swiss DRG KVG'!D:D,B58,'Grundlage Swiss DRG KVG'!I:I),"")</f>
        <v>22306</v>
      </c>
      <c r="I58" s="112">
        <f>IF(SUMIF('Grundlage Swiss DRG KVG'!D:D,B58,'Grundlage Swiss DRG KVG'!J:J)&gt;0,SUMIF('Grundlage Swiss DRG KVG'!D:D,B58,'Grundlage Swiss DRG KVG'!J:J),"")</f>
        <v>24698</v>
      </c>
      <c r="J58" s="130">
        <f>IF(SUMIF('Grundlage Swiss DRG ohne Anlage'!D:D,B58,'Grundlage Swiss DRG ohne Anlage'!J:J)&gt;0,SUMIF('Grundlage Swiss DRG ohne Anlage'!D:D,B58,'Grundlage Swiss DRG ohne Anlage'!J:J),"")</f>
        <v>9570.7992548097009</v>
      </c>
      <c r="K58" s="130" t="str">
        <f>IF(SUMIF('Grundlage Swiss DRG KVG'!D:D,B58,'Grundlage Swiss DRG KVG'!K:K)&gt;0,SUMIF('Grundlage Swiss DRG KVG'!D:D,B58,'Grundlage Swiss DRG KVG'!K:K),"")</f>
        <v/>
      </c>
      <c r="L58" s="130">
        <f>IF(SUMIF('Grundlage Swiss DRG KVG'!D:D,B58,'Grundlage Swiss DRG KVG'!L:L)&gt;0,SUMIF('Grundlage Swiss DRG KVG'!D:D,B58,'Grundlage Swiss DRG KVG'!L:L),"")</f>
        <v>10450.192753085999</v>
      </c>
      <c r="M58" s="62">
        <f t="shared" si="2"/>
        <v>22306</v>
      </c>
      <c r="N58" s="61" t="str">
        <f t="shared" si="3"/>
        <v>-</v>
      </c>
      <c r="O58" s="61">
        <f t="shared" si="4"/>
        <v>22306</v>
      </c>
      <c r="P58" s="40"/>
      <c r="Q58" s="40"/>
      <c r="R58" s="40"/>
      <c r="Y58" s="124">
        <f t="shared" si="0"/>
        <v>10450.192753085999</v>
      </c>
      <c r="Z58" s="23" t="str">
        <f t="shared" si="1"/>
        <v>-</v>
      </c>
    </row>
    <row r="59" spans="1:26" x14ac:dyDescent="0.2">
      <c r="A59" s="20" t="s">
        <v>50</v>
      </c>
      <c r="B59" s="21" t="s">
        <v>51</v>
      </c>
      <c r="C59" s="21" t="s">
        <v>26</v>
      </c>
      <c r="D59" s="21" t="s">
        <v>35</v>
      </c>
      <c r="E59" s="112">
        <f>IF(SUMIF('Grundlage Swiss DRG ohne Anlage'!D:D,B59,'Grundlage Swiss DRG ohne Anlage'!I:I)&gt;0,SUMIF('Grundlage Swiss DRG ohne Anlage'!D:D,B59,'Grundlage Swiss DRG ohne Anlage'!I:I),"")</f>
        <v>59000878.249113999</v>
      </c>
      <c r="F59" s="112">
        <f>IF(SUMIF('Grundlage Swiss DRG KVG'!D:D,B59,'Grundlage Swiss DRG KVG'!G:G)&gt;0,SUMIF('Grundlage Swiss DRG KVG'!D:D,B59,'Grundlage Swiss DRG KVG'!G:G),)</f>
        <v>320382362.80914998</v>
      </c>
      <c r="G59" s="112">
        <f>IF(SUMIF('Grundlage Swiss DRG KVG'!D:D,B59,'Grundlage Swiss DRG KVG'!H:H)&gt;0,SUMIF('Grundlage Swiss DRG KVG'!D:D,B59,'Grundlage Swiss DRG KVG'!H:H),)</f>
        <v>301385981.55014002</v>
      </c>
      <c r="H59" s="112">
        <f>IF(SUMIF('Grundlage Swiss DRG KVG'!D:D,B59,'Grundlage Swiss DRG KVG'!I:I)&gt;0,SUMIF('Grundlage Swiss DRG KVG'!D:D,B59,'Grundlage Swiss DRG KVG'!I:I),"")</f>
        <v>27953</v>
      </c>
      <c r="I59" s="112">
        <f>IF(SUMIF('Grundlage Swiss DRG KVG'!D:D,B59,'Grundlage Swiss DRG KVG'!J:J)&gt;0,SUMIF('Grundlage Swiss DRG KVG'!D:D,B59,'Grundlage Swiss DRG KVG'!J:J),"")</f>
        <v>24624</v>
      </c>
      <c r="J59" s="130">
        <f>IF(SUMIF('Grundlage Swiss DRG ohne Anlage'!D:D,B59,'Grundlage Swiss DRG ohne Anlage'!J:J)&gt;0,SUMIF('Grundlage Swiss DRG ohne Anlage'!D:D,B59,'Grundlage Swiss DRG ohne Anlage'!J:J),"")</f>
        <v>10298.221270417</v>
      </c>
      <c r="K59" s="130">
        <f>IF(SUMIF('Grundlage Swiss DRG KVG'!D:D,B59,'Grundlage Swiss DRG KVG'!K:K)&gt;0,SUMIF('Grundlage Swiss DRG KVG'!D:D,B59,'Grundlage Swiss DRG KVG'!K:K),"")</f>
        <v>11461.466132764001</v>
      </c>
      <c r="L59" s="130">
        <f>IF(SUMIF('Grundlage Swiss DRG KVG'!D:D,B59,'Grundlage Swiss DRG KVG'!L:L)&gt;0,SUMIF('Grundlage Swiss DRG KVG'!D:D,B59,'Grundlage Swiss DRG KVG'!L:L),"")</f>
        <v>10781.883216476001</v>
      </c>
      <c r="M59" s="62">
        <f t="shared" si="2"/>
        <v>27953</v>
      </c>
      <c r="N59" s="61">
        <f t="shared" si="3"/>
        <v>27953</v>
      </c>
      <c r="O59" s="61">
        <f t="shared" si="4"/>
        <v>27953</v>
      </c>
      <c r="P59" s="40"/>
      <c r="Q59" s="40"/>
      <c r="R59" s="40"/>
      <c r="Y59" s="124">
        <f t="shared" si="0"/>
        <v>10781.883216476001</v>
      </c>
      <c r="Z59" s="23" t="str">
        <f t="shared" si="1"/>
        <v>-</v>
      </c>
    </row>
    <row r="60" spans="1:26" x14ac:dyDescent="0.2">
      <c r="A60" s="20" t="s">
        <v>24</v>
      </c>
      <c r="B60" s="21" t="s">
        <v>25</v>
      </c>
      <c r="C60" s="21" t="s">
        <v>26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57789844.349359997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32724115.728114001</v>
      </c>
      <c r="H60" s="112">
        <f>IF(SUMIF('Grundlage Swiss DRG KVG'!D:D,B60,'Grundlage Swiss DRG KVG'!I:I)&gt;0,SUMIF('Grundlage Swiss DRG KVG'!D:D,B60,'Grundlage Swiss DRG KVG'!I:I),"")</f>
        <v>2962.6190000000001</v>
      </c>
      <c r="I60" s="112">
        <f>IF(SUMIF('Grundlage Swiss DRG KVG'!D:D,B60,'Grundlage Swiss DRG KVG'!J:J)&gt;0,SUMIF('Grundlage Swiss DRG KVG'!D:D,B60,'Grundlage Swiss DRG KVG'!J:J),"")</f>
        <v>3441</v>
      </c>
      <c r="J60" s="130">
        <f>IF(SUMIF('Grundlage Swiss DRG ohne Anlage'!D:D,B60,'Grundlage Swiss DRG ohne Anlage'!J:J)&gt;0,SUMIF('Grundlage Swiss DRG ohne Anlage'!D:D,B60,'Grundlage Swiss DRG ohne Anlage'!J:J),"")</f>
        <v>9056.6900407985995</v>
      </c>
      <c r="K60" s="130" t="str">
        <f>IF(SUMIF('Grundlage Swiss DRG KVG'!D:D,B60,'Grundlage Swiss DRG KVG'!K:K)&gt;0,SUMIF('Grundlage Swiss DRG KVG'!D:D,B60,'Grundlage Swiss DRG KVG'!K:K),"")</f>
        <v/>
      </c>
      <c r="L60" s="130">
        <f>IF(SUMIF('Grundlage Swiss DRG KVG'!D:D,B60,'Grundlage Swiss DRG KVG'!L:L)&gt;0,SUMIF('Grundlage Swiss DRG KVG'!D:D,B60,'Grundlage Swiss DRG KVG'!L:L),"")</f>
        <v>11045.671322607999</v>
      </c>
      <c r="M60" s="62">
        <f t="shared" si="2"/>
        <v>2962.6190000000001</v>
      </c>
      <c r="N60" s="61" t="str">
        <f t="shared" si="3"/>
        <v>-</v>
      </c>
      <c r="O60" s="61">
        <f t="shared" si="4"/>
        <v>2962.6190000000001</v>
      </c>
      <c r="P60" s="40"/>
      <c r="Q60" s="40"/>
      <c r="R60" s="40"/>
      <c r="Y60" s="124">
        <f t="shared" si="0"/>
        <v>11045.671322607999</v>
      </c>
      <c r="Z60" s="23" t="str">
        <f t="shared" si="1"/>
        <v>-</v>
      </c>
    </row>
    <row r="61" spans="1:26" x14ac:dyDescent="0.2">
      <c r="A61" s="20" t="s">
        <v>29</v>
      </c>
      <c r="B61" s="21" t="s">
        <v>30</v>
      </c>
      <c r="C61" s="21" t="s">
        <v>26</v>
      </c>
      <c r="D61" s="21" t="s">
        <v>17</v>
      </c>
      <c r="E61" s="112">
        <f>IF(SUMIF('Grundlage Swiss DRG ohne Anlage'!D:D,B61,'Grundlage Swiss DRG ohne Anlage'!I:I)&gt;0,SUMIF('Grundlage Swiss DRG ohne Anlage'!D:D,B61,'Grundlage Swiss DRG ohne Anlage'!I:I),"")</f>
        <v>25606351.012977</v>
      </c>
      <c r="F61" s="112">
        <f>IF(SUMIF('Grundlage Swiss DRG KVG'!D:D,B61,'Grundlage Swiss DRG KVG'!G:G)&gt;0,SUMIF('Grundlage Swiss DRG KVG'!D:D,B61,'Grundlage Swiss DRG KVG'!G:G),)</f>
        <v>24197906.376789998</v>
      </c>
      <c r="G61" s="112">
        <f>IF(SUMIF('Grundlage Swiss DRG KVG'!D:D,B61,'Grundlage Swiss DRG KVG'!H:H)&gt;0,SUMIF('Grundlage Swiss DRG KVG'!D:D,B61,'Grundlage Swiss DRG KVG'!H:H),)</f>
        <v>23933962.79679</v>
      </c>
      <c r="H61" s="112">
        <f>IF(SUMIF('Grundlage Swiss DRG KVG'!D:D,B61,'Grundlage Swiss DRG KVG'!I:I)&gt;0,SUMIF('Grundlage Swiss DRG KVG'!D:D,B61,'Grundlage Swiss DRG KVG'!I:I),"")</f>
        <v>2213.3098</v>
      </c>
      <c r="I61" s="112">
        <f>IF(SUMIF('Grundlage Swiss DRG KVG'!D:D,B61,'Grundlage Swiss DRG KVG'!J:J)&gt;0,SUMIF('Grundlage Swiss DRG KVG'!D:D,B61,'Grundlage Swiss DRG KVG'!J:J),"")</f>
        <v>2798</v>
      </c>
      <c r="J61" s="130">
        <f>IF(SUMIF('Grundlage Swiss DRG ohne Anlage'!D:D,B61,'Grundlage Swiss DRG ohne Anlage'!J:J)&gt;0,SUMIF('Grundlage Swiss DRG ohne Anlage'!D:D,B61,'Grundlage Swiss DRG ohne Anlage'!J:J),"")</f>
        <v>8584.3605905596996</v>
      </c>
      <c r="K61" s="130">
        <f>IF(SUMIF('Grundlage Swiss DRG KVG'!D:D,B61,'Grundlage Swiss DRG KVG'!K:K)&gt;0,SUMIF('Grundlage Swiss DRG KVG'!D:D,B61,'Grundlage Swiss DRG KVG'!K:K),"")</f>
        <v>10932.905270103</v>
      </c>
      <c r="L61" s="130">
        <f>IF(SUMIF('Grundlage Swiss DRG KVG'!D:D,B61,'Grundlage Swiss DRG KVG'!L:L)&gt;0,SUMIF('Grundlage Swiss DRG KVG'!D:D,B61,'Grundlage Swiss DRG KVG'!L:L),"")</f>
        <v>10813.652384673</v>
      </c>
      <c r="M61" s="62">
        <f t="shared" si="2"/>
        <v>2213.3098</v>
      </c>
      <c r="N61" s="61">
        <f t="shared" si="3"/>
        <v>2213.3098</v>
      </c>
      <c r="O61" s="61">
        <f t="shared" si="4"/>
        <v>2213.3098</v>
      </c>
      <c r="P61" s="40"/>
      <c r="Q61" s="40"/>
      <c r="R61" s="40"/>
      <c r="Y61" s="124">
        <f t="shared" si="0"/>
        <v>10813.652384673</v>
      </c>
      <c r="Z61" s="23" t="str">
        <f t="shared" si="1"/>
        <v>-</v>
      </c>
    </row>
    <row r="62" spans="1:26" ht="10.5" x14ac:dyDescent="0.25">
      <c r="A62" s="20" t="s">
        <v>47</v>
      </c>
      <c r="B62" s="21" t="s">
        <v>48</v>
      </c>
      <c r="C62" s="21" t="s">
        <v>26</v>
      </c>
      <c r="D62" s="21" t="s">
        <v>45</v>
      </c>
      <c r="E62" s="112">
        <f>IF(SUMIF('Grundlage Swiss DRG ohne Anlage'!D:D,B62,'Grundlage Swiss DRG ohne Anlage'!I:I)&gt;0,SUMIF('Grundlage Swiss DRG ohne Anlage'!D:D,B62,'Grundlage Swiss DRG ohne Anlage'!I:I),"")</f>
        <v>319067313.34599</v>
      </c>
      <c r="F62" s="112">
        <f>IF(SUMIF('Grundlage Swiss DRG KVG'!D:D,B62,'Grundlage Swiss DRG KVG'!H:H)&gt;0,SUMIF('Grundlage Swiss DRG KVG'!D:D,B62,'Grundlage Swiss DRG KVG'!H:H),)</f>
        <v>337387113.34599</v>
      </c>
      <c r="G62" s="112">
        <f>IF(SUMIF('Grundlage Swiss DRG KVG'!D:D,B62,'Grundlage Swiss DRG KVG'!G:G)&gt;0,SUMIF('Grundlage Swiss DRG KVG'!D:D,B62,'Grundlage Swiss DRG KVG'!G:G),)</f>
        <v>355258813.34599</v>
      </c>
      <c r="H62" s="112">
        <f>IF(SUMIF('Grundlage Swiss DRG KVG'!D:D,B62,'Grundlage Swiss DRG KVG'!I:I)&gt;0,SUMIF('Grundlage Swiss DRG KVG'!D:D,B62,'Grundlage Swiss DRG KVG'!I:I),"")</f>
        <v>34339.630799999999</v>
      </c>
      <c r="I62" s="112">
        <f>IF(SUMIF('Grundlage Swiss DRG KVG'!D:D,B62,'Grundlage Swiss DRG KVG'!J:J)&gt;0,SUMIF('Grundlage Swiss DRG KVG'!D:D,B62,'Grundlage Swiss DRG KVG'!J:J),"")</f>
        <v>35155</v>
      </c>
      <c r="J62" s="130">
        <f>IF(SUMIF('Grundlage Swiss DRG ohne Anlage'!D:D,B62,'Grundlage Swiss DRG ohne Anlage'!J:J)&gt;0,SUMIF('Grundlage Swiss DRG ohne Anlage'!D:D,B62,'Grundlage Swiss DRG ohne Anlage'!J:J),"")</f>
        <v>9291.5184558710007</v>
      </c>
      <c r="K62" s="130">
        <f>IF(SUMIF('Grundlage Swiss DRG KVG'!D:D,B62,'Grundlage Swiss DRG KVG'!L:L)&gt;0,SUMIF('Grundlage Swiss DRG KVG'!D:D,B62,'Grundlage Swiss DRG KVG'!L:L),"")</f>
        <v>9825.0070104420993</v>
      </c>
      <c r="L62" s="130">
        <f>IF(SUMIF('Grundlage Swiss DRG KVG'!D:D,B62,'Grundlage Swiss DRG KVG'!K:K)&gt;0,SUMIF('Grundlage Swiss DRG KVG'!D:D,B62,'Grundlage Swiss DRG KVG'!K:K),"")</f>
        <v>10345.446502179</v>
      </c>
      <c r="M62" s="62">
        <f t="shared" si="2"/>
        <v>34339.630799999999</v>
      </c>
      <c r="N62" s="61">
        <f t="shared" si="3"/>
        <v>34339.630799999999</v>
      </c>
      <c r="O62" s="61">
        <f t="shared" si="4"/>
        <v>34339.630799999999</v>
      </c>
      <c r="P62" s="40"/>
      <c r="Q62" s="40"/>
      <c r="R62" s="40"/>
      <c r="S62" s="122" t="s">
        <v>650</v>
      </c>
      <c r="T62" s="123"/>
      <c r="U62" s="123"/>
      <c r="V62" s="123"/>
      <c r="W62" s="123"/>
      <c r="X62" s="123"/>
      <c r="Y62" s="124">
        <f t="shared" si="0"/>
        <v>10345.446502179</v>
      </c>
      <c r="Z62" s="23" t="str">
        <f t="shared" si="1"/>
        <v>Kontrolle</v>
      </c>
    </row>
    <row r="63" spans="1:26" x14ac:dyDescent="0.2">
      <c r="A63" s="20" t="s">
        <v>154</v>
      </c>
      <c r="B63" s="21" t="s">
        <v>155</v>
      </c>
      <c r="C63" s="21" t="s">
        <v>156</v>
      </c>
      <c r="D63" s="21" t="s">
        <v>17</v>
      </c>
      <c r="E63" s="112">
        <f>IF(SUMIF('Grundlage Swiss DRG ohne Anlage'!D:D,B63,'Grundlage Swiss DRG ohne Anlage'!I:I)&gt;0,SUMIF('Grundlage Swiss DRG ohne Anlage'!D:D,B63,'Grundlage Swiss DRG ohne Anlage'!I:I),"")</f>
        <v>29738724.878114</v>
      </c>
      <c r="F63" s="112">
        <f>IF(SUMIF('Grundlage Swiss DRG KVG'!D:D,B63,'Grundlage Swiss DRG KVG'!G:G)&gt;0,SUMIF('Grundlage Swiss DRG KVG'!D:D,B63,'Grundlage Swiss DRG KVG'!G:G),)</f>
        <v>247450560.97613999</v>
      </c>
      <c r="G63" s="112">
        <f>IF(SUMIF('Grundlage Swiss DRG KVG'!D:D,B63,'Grundlage Swiss DRG KVG'!H:H)&gt;0,SUMIF('Grundlage Swiss DRG KVG'!D:D,B63,'Grundlage Swiss DRG KVG'!H:H),)</f>
        <v>243242145.97613999</v>
      </c>
      <c r="H63" s="112">
        <f>IF(SUMIF('Grundlage Swiss DRG KVG'!D:D,B63,'Grundlage Swiss DRG KVG'!I:I)&gt;0,SUMIF('Grundlage Swiss DRG KVG'!D:D,B63,'Grundlage Swiss DRG KVG'!I:I),"")</f>
        <v>23322</v>
      </c>
      <c r="I63" s="112">
        <f>IF(SUMIF('Grundlage Swiss DRG KVG'!D:D,B63,'Grundlage Swiss DRG KVG'!J:J)&gt;0,SUMIF('Grundlage Swiss DRG KVG'!D:D,B63,'Grundlage Swiss DRG KVG'!J:J),"")</f>
        <v>16490</v>
      </c>
      <c r="J63" s="130">
        <f>IF(SUMIF('Grundlage Swiss DRG ohne Anlage'!D:D,B63,'Grundlage Swiss DRG ohne Anlage'!J:J)&gt;0,SUMIF('Grundlage Swiss DRG ohne Anlage'!D:D,B63,'Grundlage Swiss DRG ohne Anlage'!J:J),"")</f>
        <v>10037.984930938999</v>
      </c>
      <c r="K63" s="130">
        <f>IF(SUMIF('Grundlage Swiss DRG KVG'!D:D,B63,'Grundlage Swiss DRG KVG'!K:K)&gt;0,SUMIF('Grundlage Swiss DRG KVG'!D:D,B63,'Grundlage Swiss DRG KVG'!K:K),"")</f>
        <v>10610.177556647999</v>
      </c>
      <c r="L63" s="130">
        <f>IF(SUMIF('Grundlage Swiss DRG KVG'!D:D,B63,'Grundlage Swiss DRG KVG'!L:L)&gt;0,SUMIF('Grundlage Swiss DRG KVG'!D:D,B63,'Grundlage Swiss DRG KVG'!L:L),"")</f>
        <v>10429.729267479001</v>
      </c>
      <c r="M63" s="62">
        <f t="shared" si="2"/>
        <v>23322</v>
      </c>
      <c r="N63" s="61">
        <f t="shared" si="3"/>
        <v>23322</v>
      </c>
      <c r="O63" s="61">
        <f t="shared" si="4"/>
        <v>23322</v>
      </c>
      <c r="P63" s="40"/>
      <c r="Q63" s="40"/>
      <c r="R63" s="40"/>
      <c r="Y63" s="124">
        <f t="shared" si="0"/>
        <v>10429.729267479001</v>
      </c>
      <c r="Z63" s="23" t="str">
        <f t="shared" si="1"/>
        <v>-</v>
      </c>
    </row>
    <row r="64" spans="1:26" x14ac:dyDescent="0.2">
      <c r="A64" s="20" t="s">
        <v>40</v>
      </c>
      <c r="B64" s="21" t="s">
        <v>41</v>
      </c>
      <c r="C64" s="21" t="s">
        <v>21</v>
      </c>
      <c r="D64" s="21" t="s">
        <v>27</v>
      </c>
      <c r="E64" s="112">
        <f>IF(SUMIF('Grundlage Swiss DRG ohne Anlage'!D:D,B64,'Grundlage Swiss DRG ohne Anlage'!I:I)&gt;0,SUMIF('Grundlage Swiss DRG ohne Anlage'!D:D,B64,'Grundlage Swiss DRG ohne Anlage'!I:I),"")</f>
        <v>64716644.977256998</v>
      </c>
      <c r="F64" s="112">
        <f>IF(SUMIF('Grundlage Swiss DRG KVG'!D:D,B64,'Grundlage Swiss DRG KVG'!G:G)&gt;0,SUMIF('Grundlage Swiss DRG KVG'!D:D,B64,'Grundlage Swiss DRG KVG'!G:G),)</f>
        <v>12655914.803515</v>
      </c>
      <c r="G64" s="112">
        <f>IF(SUMIF('Grundlage Swiss DRG KVG'!D:D,B64,'Grundlage Swiss DRG KVG'!H:H)&gt;0,SUMIF('Grundlage Swiss DRG KVG'!D:D,B64,'Grundlage Swiss DRG KVG'!H:H),)</f>
        <v>11741402.803515</v>
      </c>
      <c r="H64" s="112">
        <f>IF(SUMIF('Grundlage Swiss DRG KVG'!D:D,B64,'Grundlage Swiss DRG KVG'!I:I)&gt;0,SUMIF('Grundlage Swiss DRG KVG'!D:D,B64,'Grundlage Swiss DRG KVG'!I:I),"")</f>
        <v>1139.24</v>
      </c>
      <c r="I64" s="112">
        <f>IF(SUMIF('Grundlage Swiss DRG KVG'!D:D,B64,'Grundlage Swiss DRG KVG'!J:J)&gt;0,SUMIF('Grundlage Swiss DRG KVG'!D:D,B64,'Grundlage Swiss DRG KVG'!J:J),"")</f>
        <v>1542</v>
      </c>
      <c r="J64" s="130">
        <f>IF(SUMIF('Grundlage Swiss DRG ohne Anlage'!D:D,B64,'Grundlage Swiss DRG ohne Anlage'!J:J)&gt;0,SUMIF('Grundlage Swiss DRG ohne Anlage'!D:D,B64,'Grundlage Swiss DRG ohne Anlage'!J:J),"")</f>
        <v>9384.6642948458993</v>
      </c>
      <c r="K64" s="130">
        <f>IF(SUMIF('Grundlage Swiss DRG KVG'!D:D,B64,'Grundlage Swiss DRG KVG'!K:K)&gt;0,SUMIF('Grundlage Swiss DRG KVG'!D:D,B64,'Grundlage Swiss DRG KVG'!K:K),"")</f>
        <v>11109.085709346</v>
      </c>
      <c r="L64" s="130">
        <f>IF(SUMIF('Grundlage Swiss DRG KVG'!D:D,B64,'Grundlage Swiss DRG KVG'!L:L)&gt;0,SUMIF('Grundlage Swiss DRG KVG'!D:D,B64,'Grundlage Swiss DRG KVG'!L:L),"")</f>
        <v>10306.347041462001</v>
      </c>
      <c r="M64" s="62">
        <f t="shared" si="2"/>
        <v>1139.24</v>
      </c>
      <c r="N64" s="61">
        <f t="shared" si="3"/>
        <v>1139.24</v>
      </c>
      <c r="O64" s="61">
        <f t="shared" si="4"/>
        <v>1139.24</v>
      </c>
      <c r="P64" s="40"/>
      <c r="Q64" s="40"/>
      <c r="R64" s="40"/>
      <c r="Y64" s="124">
        <f t="shared" si="0"/>
        <v>10306.347041462001</v>
      </c>
      <c r="Z64" s="23" t="str">
        <f t="shared" si="1"/>
        <v>-</v>
      </c>
    </row>
    <row r="65" spans="1:26" x14ac:dyDescent="0.2">
      <c r="A65" s="20" t="s">
        <v>43</v>
      </c>
      <c r="B65" s="21" t="s">
        <v>44</v>
      </c>
      <c r="C65" s="21" t="s">
        <v>21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86905450.045812994</v>
      </c>
      <c r="F65" s="112">
        <f>IF(SUMIF('Grundlage Swiss DRG KVG'!D:D,B65,'Grundlage Swiss DRG KVG'!G:G)&gt;0,SUMIF('Grundlage Swiss DRG KVG'!D:D,B65,'Grundlage Swiss DRG KVG'!G:G),)</f>
        <v>94682701.465812996</v>
      </c>
      <c r="G65" s="112">
        <f>IF(SUMIF('Grundlage Swiss DRG KVG'!D:D,B65,'Grundlage Swiss DRG KVG'!H:H)&gt;0,SUMIF('Grundlage Swiss DRG KVG'!D:D,B65,'Grundlage Swiss DRG KVG'!H:H),)</f>
        <v>86905450.045812994</v>
      </c>
      <c r="H65" s="112">
        <f>IF(SUMIF('Grundlage Swiss DRG KVG'!D:D,B65,'Grundlage Swiss DRG KVG'!I:I)&gt;0,SUMIF('Grundlage Swiss DRG KVG'!D:D,B65,'Grundlage Swiss DRG KVG'!I:I),"")</f>
        <v>8825.9207000000006</v>
      </c>
      <c r="I65" s="112">
        <f>IF(SUMIF('Grundlage Swiss DRG KVG'!D:D,B65,'Grundlage Swiss DRG KVG'!J:J)&gt;0,SUMIF('Grundlage Swiss DRG KVG'!D:D,B65,'Grundlage Swiss DRG KVG'!J:J),"")</f>
        <v>10762</v>
      </c>
      <c r="J65" s="130">
        <f>IF(SUMIF('Grundlage Swiss DRG ohne Anlage'!D:D,B65,'Grundlage Swiss DRG ohne Anlage'!J:J)&gt;0,SUMIF('Grundlage Swiss DRG ohne Anlage'!D:D,B65,'Grundlage Swiss DRG ohne Anlage'!J:J),"")</f>
        <v>9846.6157809249999</v>
      </c>
      <c r="K65" s="130">
        <f>IF(SUMIF('Grundlage Swiss DRG KVG'!D:D,B65,'Grundlage Swiss DRG KVG'!K:K)&gt;0,SUMIF('Grundlage Swiss DRG KVG'!D:D,B65,'Grundlage Swiss DRG KVG'!K:K),"")</f>
        <v>10727.798796765999</v>
      </c>
      <c r="L65" s="130">
        <f>IF(SUMIF('Grundlage Swiss DRG KVG'!D:D,B65,'Grundlage Swiss DRG KVG'!L:L)&gt;0,SUMIF('Grundlage Swiss DRG KVG'!D:D,B65,'Grundlage Swiss DRG KVG'!L:L),"")</f>
        <v>9846.6157809249999</v>
      </c>
      <c r="M65" s="62">
        <f t="shared" si="2"/>
        <v>8825.9207000000006</v>
      </c>
      <c r="N65" s="61">
        <f t="shared" si="3"/>
        <v>8825.9207000000006</v>
      </c>
      <c r="O65" s="61">
        <f t="shared" si="4"/>
        <v>8825.9207000000006</v>
      </c>
      <c r="P65" s="40"/>
      <c r="Q65" s="40"/>
      <c r="R65" s="40"/>
      <c r="Y65" s="124">
        <f t="shared" si="0"/>
        <v>9846.6157809249999</v>
      </c>
      <c r="Z65" s="23" t="str">
        <f t="shared" si="1"/>
        <v>-</v>
      </c>
    </row>
    <row r="66" spans="1:26" x14ac:dyDescent="0.2">
      <c r="A66" s="20" t="s">
        <v>57</v>
      </c>
      <c r="B66" s="21" t="s">
        <v>58</v>
      </c>
      <c r="C66" s="21" t="s">
        <v>21</v>
      </c>
      <c r="D66" s="21" t="s">
        <v>27</v>
      </c>
      <c r="E66" s="112">
        <f>IF(SUMIF('Grundlage Swiss DRG ohne Anlage'!D:D,B66,'Grundlage Swiss DRG ohne Anlage'!I:I)&gt;0,SUMIF('Grundlage Swiss DRG ohne Anlage'!D:D,B66,'Grundlage Swiss DRG ohne Anlage'!I:I),"")</f>
        <v>53473384.717370003</v>
      </c>
      <c r="F66" s="112">
        <f>IF(SUMIF('Grundlage Swiss DRG KVG'!D:D,B66,'Grundlage Swiss DRG KVG'!G:G)&gt;0,SUMIF('Grundlage Swiss DRG KVG'!D:D,B66,'Grundlage Swiss DRG KVG'!G:G),)</f>
        <v>59286578.717370003</v>
      </c>
      <c r="G66" s="112">
        <f>IF(SUMIF('Grundlage Swiss DRG KVG'!D:D,B66,'Grundlage Swiss DRG KVG'!H:H)&gt;0,SUMIF('Grundlage Swiss DRG KVG'!D:D,B66,'Grundlage Swiss DRG KVG'!H:H),)</f>
        <v>59135843.717370003</v>
      </c>
      <c r="H66" s="112">
        <f>IF(SUMIF('Grundlage Swiss DRG KVG'!D:D,B66,'Grundlage Swiss DRG KVG'!I:I)&gt;0,SUMIF('Grundlage Swiss DRG KVG'!D:D,B66,'Grundlage Swiss DRG KVG'!I:I),"")</f>
        <v>5528.4970000000003</v>
      </c>
      <c r="I66" s="112">
        <f>IF(SUMIF('Grundlage Swiss DRG KVG'!D:D,B66,'Grundlage Swiss DRG KVG'!J:J)&gt;0,SUMIF('Grundlage Swiss DRG KVG'!D:D,B66,'Grundlage Swiss DRG KVG'!J:J),"")</f>
        <v>6751</v>
      </c>
      <c r="J66" s="130">
        <f>IF(SUMIF('Grundlage Swiss DRG ohne Anlage'!D:D,B66,'Grundlage Swiss DRG ohne Anlage'!J:J)&gt;0,SUMIF('Grundlage Swiss DRG ohne Anlage'!D:D,B66,'Grundlage Swiss DRG ohne Anlage'!J:J),"")</f>
        <v>9672.3186640726999</v>
      </c>
      <c r="K66" s="130">
        <f>IF(SUMIF('Grundlage Swiss DRG KVG'!D:D,B66,'Grundlage Swiss DRG KVG'!K:K)&gt;0,SUMIF('Grundlage Swiss DRG KVG'!D:D,B66,'Grundlage Swiss DRG KVG'!K:K),"")</f>
        <v>10723.814938738</v>
      </c>
      <c r="L66" s="130">
        <f>IF(SUMIF('Grundlage Swiss DRG KVG'!D:D,B66,'Grundlage Swiss DRG KVG'!L:L)&gt;0,SUMIF('Grundlage Swiss DRG KVG'!D:D,B66,'Grundlage Swiss DRG KVG'!L:L),"")</f>
        <v>10696.549842999</v>
      </c>
      <c r="M66" s="62">
        <f t="shared" si="2"/>
        <v>5528.4970000000003</v>
      </c>
      <c r="N66" s="61">
        <f t="shared" si="3"/>
        <v>5528.4970000000003</v>
      </c>
      <c r="O66" s="61">
        <f t="shared" si="4"/>
        <v>5528.4970000000003</v>
      </c>
      <c r="P66" s="40"/>
      <c r="Q66" s="40"/>
      <c r="R66" s="40"/>
      <c r="Y66" s="124">
        <f t="shared" si="0"/>
        <v>10696.549842999</v>
      </c>
      <c r="Z66" s="23" t="str">
        <f t="shared" si="1"/>
        <v>-</v>
      </c>
    </row>
    <row r="67" spans="1:26" x14ac:dyDescent="0.2">
      <c r="A67" s="20" t="s">
        <v>79</v>
      </c>
      <c r="B67" s="21" t="s">
        <v>80</v>
      </c>
      <c r="C67" s="21" t="s">
        <v>21</v>
      </c>
      <c r="D67" s="21" t="s">
        <v>27</v>
      </c>
      <c r="E67" s="112">
        <f>IF(SUMIF('Grundlage Swiss DRG ohne Anlage'!D:D,B67,'Grundlage Swiss DRG ohne Anlage'!I:I)&gt;0,SUMIF('Grundlage Swiss DRG ohne Anlage'!D:D,B67,'Grundlage Swiss DRG ohne Anlage'!I:I),"")</f>
        <v>38138862.441129997</v>
      </c>
      <c r="F67" s="112">
        <f>IF(SUMIF('Grundlage Swiss DRG KVG'!D:D,B67,'Grundlage Swiss DRG KVG'!G:G)&gt;0,SUMIF('Grundlage Swiss DRG KVG'!D:D,B67,'Grundlage Swiss DRG KVG'!G:G),)</f>
        <v>42136025.261129998</v>
      </c>
      <c r="G67" s="112">
        <f>IF(SUMIF('Grundlage Swiss DRG KVG'!D:D,B67,'Grundlage Swiss DRG KVG'!H:H)&gt;0,SUMIF('Grundlage Swiss DRG KVG'!D:D,B67,'Grundlage Swiss DRG KVG'!H:H),)</f>
        <v>0</v>
      </c>
      <c r="H67" s="112">
        <f>IF(SUMIF('Grundlage Swiss DRG KVG'!D:D,B67,'Grundlage Swiss DRG KVG'!I:I)&gt;0,SUMIF('Grundlage Swiss DRG KVG'!D:D,B67,'Grundlage Swiss DRG KVG'!I:I),"")</f>
        <v>3977.3125</v>
      </c>
      <c r="I67" s="112">
        <f>IF(SUMIF('Grundlage Swiss DRG KVG'!D:D,B67,'Grundlage Swiss DRG KVG'!J:J)&gt;0,SUMIF('Grundlage Swiss DRG KVG'!D:D,B67,'Grundlage Swiss DRG KVG'!J:J),"")</f>
        <v>4998</v>
      </c>
      <c r="J67" s="130">
        <f>IF(SUMIF('Grundlage Swiss DRG ohne Anlage'!D:D,B67,'Grundlage Swiss DRG ohne Anlage'!J:J)&gt;0,SUMIF('Grundlage Swiss DRG ohne Anlage'!D:D,B67,'Grundlage Swiss DRG ohne Anlage'!J:J),"")</f>
        <v>9589.1038084458996</v>
      </c>
      <c r="K67" s="130">
        <f>IF(SUMIF('Grundlage Swiss DRG KVG'!D:D,B67,'Grundlage Swiss DRG KVG'!K:K)&gt;0,SUMIF('Grundlage Swiss DRG KVG'!D:D,B67,'Grundlage Swiss DRG KVG'!K:K),"")</f>
        <v>10594.094696136999</v>
      </c>
      <c r="L67" s="130" t="str">
        <f>IF(SUMIF('Grundlage Swiss DRG KVG'!D:D,B67,'Grundlage Swiss DRG KVG'!L:L)&gt;0,SUMIF('Grundlage Swiss DRG KVG'!D:D,B67,'Grundlage Swiss DRG KVG'!L:L),"")</f>
        <v/>
      </c>
      <c r="M67" s="62">
        <f t="shared" si="2"/>
        <v>3977.3125</v>
      </c>
      <c r="N67" s="61">
        <f t="shared" si="3"/>
        <v>3977.3125</v>
      </c>
      <c r="O67" s="61" t="str">
        <f t="shared" si="4"/>
        <v>-</v>
      </c>
      <c r="P67" s="40"/>
      <c r="Q67" s="40"/>
      <c r="R67" s="40"/>
      <c r="Y67" s="124" t="str">
        <f t="shared" si="0"/>
        <v/>
      </c>
      <c r="Z67" s="23" t="str">
        <f t="shared" si="1"/>
        <v>Kontrolle</v>
      </c>
    </row>
    <row r="68" spans="1:26" x14ac:dyDescent="0.2">
      <c r="A68" s="20" t="s">
        <v>90</v>
      </c>
      <c r="B68" s="21" t="s">
        <v>91</v>
      </c>
      <c r="C68" s="21" t="s">
        <v>21</v>
      </c>
      <c r="D68" s="21" t="s">
        <v>45</v>
      </c>
      <c r="E68" s="112">
        <f>IF(SUMIF('Grundlage Swiss DRG ohne Anlage'!D:D,B68,'Grundlage Swiss DRG ohne Anlage'!I:I)&gt;0,SUMIF('Grundlage Swiss DRG ohne Anlage'!D:D,B68,'Grundlage Swiss DRG ohne Anlage'!I:I),"")</f>
        <v>147215064.43494999</v>
      </c>
      <c r="F68" s="112">
        <f>IF(SUMIF('Grundlage Swiss DRG KVG'!D:D,B68,'Grundlage Swiss DRG KVG'!G:G)&gt;0,SUMIF('Grundlage Swiss DRG KVG'!D:D,B68,'Grundlage Swiss DRG KVG'!G:G),)</f>
        <v>155796852.99495</v>
      </c>
      <c r="G68" s="112">
        <f>IF(SUMIF('Grundlage Swiss DRG KVG'!D:D,B68,'Grundlage Swiss DRG KVG'!H:H)&gt;0,SUMIF('Grundlage Swiss DRG KVG'!D:D,B68,'Grundlage Swiss DRG KVG'!H:H),)</f>
        <v>0</v>
      </c>
      <c r="H68" s="112">
        <f>IF(SUMIF('Grundlage Swiss DRG KVG'!D:D,B68,'Grundlage Swiss DRG KVG'!I:I)&gt;0,SUMIF('Grundlage Swiss DRG KVG'!D:D,B68,'Grundlage Swiss DRG KVG'!I:I),"")</f>
        <v>14703.438</v>
      </c>
      <c r="I68" s="112">
        <f>IF(SUMIF('Grundlage Swiss DRG KVG'!D:D,B68,'Grundlage Swiss DRG KVG'!J:J)&gt;0,SUMIF('Grundlage Swiss DRG KVG'!D:D,B68,'Grundlage Swiss DRG KVG'!J:J),"")</f>
        <v>18182</v>
      </c>
      <c r="J68" s="130">
        <f>IF(SUMIF('Grundlage Swiss DRG ohne Anlage'!D:D,B68,'Grundlage Swiss DRG ohne Anlage'!J:J)&gt;0,SUMIF('Grundlage Swiss DRG ohne Anlage'!D:D,B68,'Grundlage Swiss DRG ohne Anlage'!J:J),"")</f>
        <v>10012.288584136</v>
      </c>
      <c r="K68" s="130">
        <f>IF(SUMIF('Grundlage Swiss DRG KVG'!D:D,B68,'Grundlage Swiss DRG KVG'!K:K)&gt;0,SUMIF('Grundlage Swiss DRG KVG'!D:D,B68,'Grundlage Swiss DRG KVG'!K:K),"")</f>
        <v>10595.94721962</v>
      </c>
      <c r="L68" s="130" t="str">
        <f>IF(SUMIF('Grundlage Swiss DRG KVG'!D:D,B68,'Grundlage Swiss DRG KVG'!L:L)&gt;0,SUMIF('Grundlage Swiss DRG KVG'!D:D,B68,'Grundlage Swiss DRG KVG'!L:L),"")</f>
        <v/>
      </c>
      <c r="M68" s="62">
        <f t="shared" si="2"/>
        <v>14703.438</v>
      </c>
      <c r="N68" s="61">
        <f t="shared" si="3"/>
        <v>14703.438</v>
      </c>
      <c r="O68" s="61" t="str">
        <f t="shared" si="4"/>
        <v>-</v>
      </c>
      <c r="P68" s="40"/>
      <c r="Q68" s="40"/>
      <c r="R68" s="40"/>
      <c r="Y68" s="124" t="str">
        <f t="shared" si="0"/>
        <v/>
      </c>
      <c r="Z68" s="23" t="str">
        <f t="shared" si="1"/>
        <v>Kontrolle</v>
      </c>
    </row>
    <row r="69" spans="1:26" x14ac:dyDescent="0.2">
      <c r="A69" s="20" t="s">
        <v>97</v>
      </c>
      <c r="B69" s="21" t="s">
        <v>98</v>
      </c>
      <c r="C69" s="21" t="s">
        <v>99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264182138.17570999</v>
      </c>
      <c r="F69" s="112">
        <f>IF(SUMIF('Grundlage Swiss DRG KVG'!D:D,B69,'Grundlage Swiss DRG KVG'!G:G)&gt;0,SUMIF('Grundlage Swiss DRG KVG'!D:D,B69,'Grundlage Swiss DRG KVG'!G:G),)</f>
        <v>288924799.55571002</v>
      </c>
      <c r="G69" s="112">
        <f>IF(SUMIF('Grundlage Swiss DRG KVG'!D:D,B69,'Grundlage Swiss DRG KVG'!H:H)&gt;0,SUMIF('Grundlage Swiss DRG KVG'!D:D,B69,'Grundlage Swiss DRG KVG'!H:H),)</f>
        <v>275340785.42571002</v>
      </c>
      <c r="H69" s="112">
        <f>IF(SUMIF('Grundlage Swiss DRG KVG'!D:D,B69,'Grundlage Swiss DRG KVG'!I:I)&gt;0,SUMIF('Grundlage Swiss DRG KVG'!D:D,B69,'Grundlage Swiss DRG KVG'!I:I),"")</f>
        <v>29350.818599999999</v>
      </c>
      <c r="I69" s="112">
        <f>IF(SUMIF('Grundlage Swiss DRG KVG'!D:D,B69,'Grundlage Swiss DRG KVG'!J:J)&gt;0,SUMIF('Grundlage Swiss DRG KVG'!D:D,B69,'Grundlage Swiss DRG KVG'!J:J),"")</f>
        <v>30147</v>
      </c>
      <c r="J69" s="130">
        <f>IF(SUMIF('Grundlage Swiss DRG ohne Anlage'!D:D,B69,'Grundlage Swiss DRG ohne Anlage'!J:J)&gt;0,SUMIF('Grundlage Swiss DRG ohne Anlage'!D:D,B69,'Grundlage Swiss DRG ohne Anlage'!J:J),"")</f>
        <v>9000.8439551907995</v>
      </c>
      <c r="K69" s="130">
        <f>IF(SUMIF('Grundlage Swiss DRG KVG'!D:D,B69,'Grundlage Swiss DRG KVG'!K:K)&gt;0,SUMIF('Grundlage Swiss DRG KVG'!D:D,B69,'Grundlage Swiss DRG KVG'!K:K),"")</f>
        <v>9843.8412738414008</v>
      </c>
      <c r="L69" s="130">
        <f>IF(SUMIF('Grundlage Swiss DRG KVG'!D:D,B69,'Grundlage Swiss DRG KVG'!L:L)&gt;0,SUMIF('Grundlage Swiss DRG KVG'!D:D,B69,'Grundlage Swiss DRG KVG'!L:L),"")</f>
        <v>9381.0257621132005</v>
      </c>
      <c r="M69" s="62">
        <f t="shared" si="2"/>
        <v>29350.818599999999</v>
      </c>
      <c r="N69" s="61">
        <f t="shared" si="3"/>
        <v>29350.818599999999</v>
      </c>
      <c r="O69" s="61">
        <f t="shared" si="4"/>
        <v>29350.818599999999</v>
      </c>
      <c r="P69" s="40"/>
      <c r="Q69" s="40"/>
      <c r="R69" s="40"/>
      <c r="Y69" s="124">
        <f t="shared" si="0"/>
        <v>9381.0257621132005</v>
      </c>
      <c r="Z69" s="23" t="str">
        <f t="shared" si="1"/>
        <v>-</v>
      </c>
    </row>
    <row r="70" spans="1:26" x14ac:dyDescent="0.2">
      <c r="A70" s="20" t="s">
        <v>296</v>
      </c>
      <c r="B70" s="21" t="s">
        <v>297</v>
      </c>
      <c r="C70" s="21" t="s">
        <v>114</v>
      </c>
      <c r="D70" s="21" t="s">
        <v>45</v>
      </c>
      <c r="E70" s="112">
        <f>IF(SUMIF('Grundlage Swiss DRG ohne Anlage'!D:D,B70,'Grundlage Swiss DRG ohne Anlage'!I:I)&gt;0,SUMIF('Grundlage Swiss DRG ohne Anlage'!D:D,B70,'Grundlage Swiss DRG ohne Anlage'!I:I),"")</f>
        <v>68831659.973497003</v>
      </c>
      <c r="F70" s="112">
        <f>IF(SUMIF('Grundlage Swiss DRG KVG'!D:D,B70,'Grundlage Swiss DRG KVG'!G:G)&gt;0,SUMIF('Grundlage Swiss DRG KVG'!D:D,B70,'Grundlage Swiss DRG KVG'!G:G),)</f>
        <v>78965013.705328003</v>
      </c>
      <c r="G70" s="112">
        <f>IF(SUMIF('Grundlage Swiss DRG KVG'!D:D,B70,'Grundlage Swiss DRG KVG'!H:H)&gt;0,SUMIF('Grundlage Swiss DRG KVG'!D:D,B70,'Grundlage Swiss DRG KVG'!H:H),)</f>
        <v>0</v>
      </c>
      <c r="H70" s="112">
        <f>IF(SUMIF('Grundlage Swiss DRG KVG'!D:D,B70,'Grundlage Swiss DRG KVG'!I:I)&gt;0,SUMIF('Grundlage Swiss DRG KVG'!D:D,B70,'Grundlage Swiss DRG KVG'!I:I),"")</f>
        <v>7832</v>
      </c>
      <c r="I70" s="112">
        <f>IF(SUMIF('Grundlage Swiss DRG KVG'!D:D,B70,'Grundlage Swiss DRG KVG'!J:J)&gt;0,SUMIF('Grundlage Swiss DRG KVG'!D:D,B70,'Grundlage Swiss DRG KVG'!J:J),"")</f>
        <v>9281</v>
      </c>
      <c r="J70" s="130">
        <f>IF(SUMIF('Grundlage Swiss DRG ohne Anlage'!D:D,B70,'Grundlage Swiss DRG ohne Anlage'!J:J)&gt;0,SUMIF('Grundlage Swiss DRG ohne Anlage'!D:D,B70,'Grundlage Swiss DRG ohne Anlage'!J:J),"")</f>
        <v>8788.5163398234999</v>
      </c>
      <c r="K70" s="130">
        <f>IF(SUMIF('Grundlage Swiss DRG KVG'!D:D,B70,'Grundlage Swiss DRG KVG'!K:K)&gt;0,SUMIF('Grundlage Swiss DRG KVG'!D:D,B70,'Grundlage Swiss DRG KVG'!K:K),"")</f>
        <v>10082.356193224001</v>
      </c>
      <c r="L70" s="130" t="str">
        <f>IF(SUMIF('Grundlage Swiss DRG KVG'!D:D,B70,'Grundlage Swiss DRG KVG'!L:L)&gt;0,SUMIF('Grundlage Swiss DRG KVG'!D:D,B70,'Grundlage Swiss DRG KVG'!L:L),"")</f>
        <v/>
      </c>
      <c r="M70" s="62">
        <f t="shared" si="2"/>
        <v>7832</v>
      </c>
      <c r="N70" s="61">
        <f t="shared" si="3"/>
        <v>7832</v>
      </c>
      <c r="O70" s="61" t="str">
        <f t="shared" si="4"/>
        <v>-</v>
      </c>
      <c r="P70" s="40"/>
      <c r="Q70" s="40"/>
      <c r="R70" s="40"/>
      <c r="Y70" s="124" t="str">
        <f t="shared" si="0"/>
        <v/>
      </c>
      <c r="Z70" s="23" t="str">
        <f t="shared" si="1"/>
        <v>Kontrolle</v>
      </c>
    </row>
    <row r="71" spans="1:26" x14ac:dyDescent="0.2">
      <c r="A71" s="20" t="s">
        <v>158</v>
      </c>
      <c r="B71" s="21" t="s">
        <v>159</v>
      </c>
      <c r="C71" s="21" t="s">
        <v>70</v>
      </c>
      <c r="D71" s="21" t="s">
        <v>45</v>
      </c>
      <c r="E71" s="112">
        <f>IF(SUMIF('Grundlage Swiss DRG ohne Anlage'!D:D,B71,'Grundlage Swiss DRG ohne Anlage'!I:I)&gt;0,SUMIF('Grundlage Swiss DRG ohne Anlage'!D:D,B71,'Grundlage Swiss DRG ohne Anlage'!I:I),"")</f>
        <v>215898194.66777</v>
      </c>
      <c r="F71" s="112">
        <f>IF(SUMIF('Grundlage Swiss DRG KVG'!D:D,B71,'Grundlage Swiss DRG KVG'!G:G)&gt;0,SUMIF('Grundlage Swiss DRG KVG'!D:D,B71,'Grundlage Swiss DRG KVG'!G:G),)</f>
        <v>0</v>
      </c>
      <c r="G71" s="112">
        <f>IF(SUMIF('Grundlage Swiss DRG KVG'!D:D,B71,'Grundlage Swiss DRG KVG'!H:H)&gt;0,SUMIF('Grundlage Swiss DRG KVG'!D:D,B71,'Grundlage Swiss DRG KVG'!H:H),)</f>
        <v>0</v>
      </c>
      <c r="H71" s="112" t="str">
        <f>IF(SUMIF('Grundlage Swiss DRG KVG'!D:D,B71,'Grundlage Swiss DRG KVG'!I:I)&gt;0,SUMIF('Grundlage Swiss DRG KVG'!D:D,B71,'Grundlage Swiss DRG KVG'!I:I),"")</f>
        <v/>
      </c>
      <c r="I71" s="112" t="str">
        <f>IF(SUMIF('Grundlage Swiss DRG KVG'!D:D,B71,'Grundlage Swiss DRG KVG'!J:J)&gt;0,SUMIF('Grundlage Swiss DRG KVG'!D:D,B71,'Grundlage Swiss DRG KVG'!J:J),"")</f>
        <v/>
      </c>
      <c r="J71" s="130">
        <f>IF(SUMIF('Grundlage Swiss DRG ohne Anlage'!D:D,B71,'Grundlage Swiss DRG ohne Anlage'!J:J)&gt;0,SUMIF('Grundlage Swiss DRG ohne Anlage'!D:D,B71,'Grundlage Swiss DRG ohne Anlage'!J:J),"")</f>
        <v>9231.1524999047997</v>
      </c>
      <c r="K71" s="130" t="str">
        <f>IF(SUMIF('Grundlage Swiss DRG KVG'!D:D,B71,'Grundlage Swiss DRG KVG'!K:K)&gt;0,SUMIF('Grundlage Swiss DRG KVG'!D:D,B71,'Grundlage Swiss DRG KVG'!K:K),"")</f>
        <v/>
      </c>
      <c r="L71" s="130" t="str">
        <f>IF(SUMIF('Grundlage Swiss DRG KVG'!D:D,B71,'Grundlage Swiss DRG KVG'!L:L)&gt;0,SUMIF('Grundlage Swiss DRG KVG'!D:D,B71,'Grundlage Swiss DRG KVG'!L:L),"")</f>
        <v/>
      </c>
      <c r="M71" s="62" t="str">
        <f t="shared" si="2"/>
        <v/>
      </c>
      <c r="N71" s="61" t="str">
        <f t="shared" si="3"/>
        <v>-</v>
      </c>
      <c r="O71" s="61" t="str">
        <f t="shared" si="4"/>
        <v>-</v>
      </c>
      <c r="P71" s="40"/>
      <c r="Q71" s="40"/>
      <c r="R71" s="40"/>
      <c r="Y71" s="124" t="str">
        <f t="shared" si="0"/>
        <v/>
      </c>
      <c r="Z71" s="23" t="str">
        <f t="shared" si="1"/>
        <v>gleich</v>
      </c>
    </row>
    <row r="72" spans="1:26" x14ac:dyDescent="0.2">
      <c r="A72" s="20" t="s">
        <v>76</v>
      </c>
      <c r="B72" s="21" t="s">
        <v>77</v>
      </c>
      <c r="C72" s="21" t="s">
        <v>70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221743746.97613999</v>
      </c>
      <c r="F72" s="112">
        <f>IF(SUMIF('Grundlage Swiss DRG KVG'!D:D,B72,'Grundlage Swiss DRG KVG'!G:G)&gt;0,SUMIF('Grundlage Swiss DRG KVG'!D:D,B72,'Grundlage Swiss DRG KVG'!G:G),)</f>
        <v>45645422.707497999</v>
      </c>
      <c r="G72" s="112">
        <f>IF(SUMIF('Grundlage Swiss DRG KVG'!D:D,B72,'Grundlage Swiss DRG KVG'!H:H)&gt;0,SUMIF('Grundlage Swiss DRG KVG'!D:D,B72,'Grundlage Swiss DRG KVG'!H:H),)</f>
        <v>42313618.939599</v>
      </c>
      <c r="H72" s="112">
        <f>IF(SUMIF('Grundlage Swiss DRG KVG'!D:D,B72,'Grundlage Swiss DRG KVG'!I:I)&gt;0,SUMIF('Grundlage Swiss DRG KVG'!D:D,B72,'Grundlage Swiss DRG KVG'!I:I),"")</f>
        <v>4362.7439999999997</v>
      </c>
      <c r="I72" s="112">
        <f>IF(SUMIF('Grundlage Swiss DRG KVG'!D:D,B72,'Grundlage Swiss DRG KVG'!J:J)&gt;0,SUMIF('Grundlage Swiss DRG KVG'!D:D,B72,'Grundlage Swiss DRG KVG'!J:J),"")</f>
        <v>4731</v>
      </c>
      <c r="J72" s="130">
        <f>IF(SUMIF('Grundlage Swiss DRG ohne Anlage'!D:D,B72,'Grundlage Swiss DRG ohne Anlage'!J:J)&gt;0,SUMIF('Grundlage Swiss DRG ohne Anlage'!D:D,B72,'Grundlage Swiss DRG ohne Anlage'!J:J),"")</f>
        <v>9507.9215751710999</v>
      </c>
      <c r="K72" s="130">
        <f>IF(SUMIF('Grundlage Swiss DRG KVG'!D:D,B72,'Grundlage Swiss DRG KVG'!K:K)&gt;0,SUMIF('Grundlage Swiss DRG KVG'!D:D,B72,'Grundlage Swiss DRG KVG'!K:K),"")</f>
        <v>10462.548961731</v>
      </c>
      <c r="L72" s="130">
        <f>IF(SUMIF('Grundlage Swiss DRG KVG'!D:D,B72,'Grundlage Swiss DRG KVG'!L:L)&gt;0,SUMIF('Grundlage Swiss DRG KVG'!D:D,B72,'Grundlage Swiss DRG KVG'!L:L),"")</f>
        <v>9698.8544227209004</v>
      </c>
      <c r="M72" s="62">
        <f t="shared" si="2"/>
        <v>4362.7439999999997</v>
      </c>
      <c r="N72" s="61">
        <f t="shared" si="3"/>
        <v>4362.7439999999997</v>
      </c>
      <c r="O72" s="61">
        <f t="shared" si="4"/>
        <v>4362.7439999999997</v>
      </c>
      <c r="P72" s="40"/>
      <c r="Q72" s="40"/>
      <c r="R72" s="40"/>
      <c r="Y72" s="124">
        <f t="shared" ref="Y72:Y104" si="5">L72</f>
        <v>9698.8544227209004</v>
      </c>
      <c r="Z72" s="23" t="str">
        <f t="shared" ref="Z72:Z104" si="6">IF(L72&gt;0,IF(K72&gt;L72,"-",IF(K72=L72,"gleich","Kontrolle")),"")</f>
        <v>-</v>
      </c>
    </row>
    <row r="73" spans="1:26" x14ac:dyDescent="0.2">
      <c r="A73" s="20" t="s">
        <v>223</v>
      </c>
      <c r="B73" s="21" t="s">
        <v>224</v>
      </c>
      <c r="C73" s="21" t="s">
        <v>70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85469420.459544003</v>
      </c>
      <c r="F73" s="112">
        <f>IF(SUMIF('Grundlage Swiss DRG KVG'!D:D,B73,'Grundlage Swiss DRG KVG'!G:G)&gt;0,SUMIF('Grundlage Swiss DRG KVG'!D:D,B73,'Grundlage Swiss DRG KVG'!G:G),)</f>
        <v>0</v>
      </c>
      <c r="G73" s="112">
        <f>IF(SUMIF('Grundlage Swiss DRG KVG'!D:D,B73,'Grundlage Swiss DRG KVG'!H:H)&gt;0,SUMIF('Grundlage Swiss DRG KVG'!D:D,B73,'Grundlage Swiss DRG KVG'!H:H),)</f>
        <v>92493942.179544002</v>
      </c>
      <c r="H73" s="112">
        <f>IF(SUMIF('Grundlage Swiss DRG KVG'!D:D,B73,'Grundlage Swiss DRG KVG'!I:I)&gt;0,SUMIF('Grundlage Swiss DRG KVG'!D:D,B73,'Grundlage Swiss DRG KVG'!I:I),"")</f>
        <v>9152.4969999999994</v>
      </c>
      <c r="I73" s="112">
        <f>IF(SUMIF('Grundlage Swiss DRG KVG'!D:D,B73,'Grundlage Swiss DRG KVG'!J:J)&gt;0,SUMIF('Grundlage Swiss DRG KVG'!D:D,B73,'Grundlage Swiss DRG KVG'!J:J),"")</f>
        <v>10586</v>
      </c>
      <c r="J73" s="130">
        <f>IF(SUMIF('Grundlage Swiss DRG ohne Anlage'!D:D,B73,'Grundlage Swiss DRG ohne Anlage'!J:J)&gt;0,SUMIF('Grundlage Swiss DRG ohne Anlage'!D:D,B73,'Grundlage Swiss DRG ohne Anlage'!J:J),"")</f>
        <v>9338.3718628417992</v>
      </c>
      <c r="K73" s="130" t="str">
        <f>IF(SUMIF('Grundlage Swiss DRG KVG'!D:D,B73,'Grundlage Swiss DRG KVG'!K:K)&gt;0,SUMIF('Grundlage Swiss DRG KVG'!D:D,B73,'Grundlage Swiss DRG KVG'!K:K),"")</f>
        <v/>
      </c>
      <c r="L73" s="130">
        <f>IF(SUMIF('Grundlage Swiss DRG KVG'!D:D,B73,'Grundlage Swiss DRG KVG'!L:L)&gt;0,SUMIF('Grundlage Swiss DRG KVG'!D:D,B73,'Grundlage Swiss DRG KVG'!L:L),"")</f>
        <v>10105.869707419</v>
      </c>
      <c r="M73" s="62">
        <f t="shared" si="2"/>
        <v>9152.4969999999994</v>
      </c>
      <c r="N73" s="61" t="str">
        <f t="shared" si="3"/>
        <v>-</v>
      </c>
      <c r="O73" s="61">
        <f t="shared" si="4"/>
        <v>9152.4969999999994</v>
      </c>
      <c r="P73" s="40"/>
      <c r="Q73" s="40"/>
      <c r="R73" s="40"/>
      <c r="Y73" s="124">
        <f t="shared" si="5"/>
        <v>10105.869707419</v>
      </c>
      <c r="Z73" s="23" t="str">
        <f t="shared" si="6"/>
        <v>-</v>
      </c>
    </row>
    <row r="74" spans="1:26" x14ac:dyDescent="0.2">
      <c r="A74" s="20" t="s">
        <v>217</v>
      </c>
      <c r="B74" s="21" t="s">
        <v>218</v>
      </c>
      <c r="C74" s="21" t="s">
        <v>70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73165238.736589998</v>
      </c>
      <c r="F74" s="112">
        <f>IF(SUMIF('Grundlage Swiss DRG KVG'!D:D,B74,'Grundlage Swiss DRG KVG'!G:G)&gt;0,SUMIF('Grundlage Swiss DRG KVG'!D:D,B74,'Grundlage Swiss DRG KVG'!G:G),)</f>
        <v>115896432.96292999</v>
      </c>
      <c r="G74" s="112">
        <f>IF(SUMIF('Grundlage Swiss DRG KVG'!D:D,B74,'Grundlage Swiss DRG KVG'!H:H)&gt;0,SUMIF('Grundlage Swiss DRG KVG'!D:D,B74,'Grundlage Swiss DRG KVG'!H:H),)</f>
        <v>110740930.34842999</v>
      </c>
      <c r="H74" s="112">
        <f>IF(SUMIF('Grundlage Swiss DRG KVG'!D:D,B74,'Grundlage Swiss DRG KVG'!I:I)&gt;0,SUMIF('Grundlage Swiss DRG KVG'!D:D,B74,'Grundlage Swiss DRG KVG'!I:I),"")</f>
        <v>10758.429599999999</v>
      </c>
      <c r="I74" s="112">
        <f>IF(SUMIF('Grundlage Swiss DRG KVG'!D:D,B74,'Grundlage Swiss DRG KVG'!J:J)&gt;0,SUMIF('Grundlage Swiss DRG KVG'!D:D,B74,'Grundlage Swiss DRG KVG'!J:J),"")</f>
        <v>11567</v>
      </c>
      <c r="J74" s="130">
        <f>IF(SUMIF('Grundlage Swiss DRG ohne Anlage'!D:D,B74,'Grundlage Swiss DRG ohne Anlage'!J:J)&gt;0,SUMIF('Grundlage Swiss DRG ohne Anlage'!D:D,B74,'Grundlage Swiss DRG ohne Anlage'!J:J),"")</f>
        <v>9176.4072769606992</v>
      </c>
      <c r="K74" s="130">
        <f>IF(SUMIF('Grundlage Swiss DRG KVG'!D:D,B74,'Grundlage Swiss DRG KVG'!K:K)&gt;0,SUMIF('Grundlage Swiss DRG KVG'!D:D,B74,'Grundlage Swiss DRG KVG'!K:K),"")</f>
        <v>10772.616196970001</v>
      </c>
      <c r="L74" s="130">
        <f>IF(SUMIF('Grundlage Swiss DRG KVG'!D:D,B74,'Grundlage Swiss DRG KVG'!L:L)&gt;0,SUMIF('Grundlage Swiss DRG KVG'!D:D,B74,'Grundlage Swiss DRG KVG'!L:L),"")</f>
        <v>10293.410327137</v>
      </c>
      <c r="M74" s="62">
        <f t="shared" si="2"/>
        <v>10758.429599999999</v>
      </c>
      <c r="N74" s="61">
        <f t="shared" si="3"/>
        <v>10758.429599999999</v>
      </c>
      <c r="O74" s="61">
        <f t="shared" si="4"/>
        <v>10758.429599999999</v>
      </c>
      <c r="P74" s="40"/>
      <c r="Q74" s="40"/>
      <c r="R74" s="40"/>
      <c r="Y74" s="124">
        <f t="shared" si="5"/>
        <v>10293.410327137</v>
      </c>
      <c r="Z74" s="23" t="str">
        <f t="shared" si="6"/>
        <v>-</v>
      </c>
    </row>
    <row r="75" spans="1:26" x14ac:dyDescent="0.2">
      <c r="A75" s="20" t="s">
        <v>161</v>
      </c>
      <c r="B75" s="21" t="s">
        <v>162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76890395.611015007</v>
      </c>
      <c r="F75" s="112">
        <f>IF(SUMIF('Grundlage Swiss DRG KVG'!D:D,B75,'Grundlage Swiss DRG KVG'!G:G)&gt;0,SUMIF('Grundlage Swiss DRG KVG'!D:D,B75,'Grundlage Swiss DRG KVG'!G:G),)</f>
        <v>43270584.574469</v>
      </c>
      <c r="G75" s="112">
        <f>IF(SUMIF('Grundlage Swiss DRG KVG'!D:D,B75,'Grundlage Swiss DRG KVG'!H:H)&gt;0,SUMIF('Grundlage Swiss DRG KVG'!D:D,B75,'Grundlage Swiss DRG KVG'!H:H),)</f>
        <v>43270584.574469</v>
      </c>
      <c r="H75" s="112">
        <f>IF(SUMIF('Grundlage Swiss DRG KVG'!D:D,B75,'Grundlage Swiss DRG KVG'!I:I)&gt;0,SUMIF('Grundlage Swiss DRG KVG'!D:D,B75,'Grundlage Swiss DRG KVG'!I:I),"")</f>
        <v>4176.6917000000003</v>
      </c>
      <c r="I75" s="112">
        <f>IF(SUMIF('Grundlage Swiss DRG KVG'!D:D,B75,'Grundlage Swiss DRG KVG'!J:J)&gt;0,SUMIF('Grundlage Swiss DRG KVG'!D:D,B75,'Grundlage Swiss DRG KVG'!J:J),"")</f>
        <v>4726</v>
      </c>
      <c r="J75" s="130">
        <f>IF(SUMIF('Grundlage Swiss DRG ohne Anlage'!D:D,B75,'Grundlage Swiss DRG ohne Anlage'!J:J)&gt;0,SUMIF('Grundlage Swiss DRG ohne Anlage'!D:D,B75,'Grundlage Swiss DRG ohne Anlage'!J:J),"")</f>
        <v>8910.2829409942005</v>
      </c>
      <c r="K75" s="130">
        <f>IF(SUMIF('Grundlage Swiss DRG KVG'!D:D,B75,'Grundlage Swiss DRG KVG'!K:K)&gt;0,SUMIF('Grundlage Swiss DRG KVG'!D:D,B75,'Grundlage Swiss DRG KVG'!K:K),"")</f>
        <v>10360.014021257</v>
      </c>
      <c r="L75" s="130">
        <f>IF(SUMIF('Grundlage Swiss DRG KVG'!D:D,B75,'Grundlage Swiss DRG KVG'!L:L)&gt;0,SUMIF('Grundlage Swiss DRG KVG'!D:D,B75,'Grundlage Swiss DRG KVG'!L:L),"")</f>
        <v>10360.014021257</v>
      </c>
      <c r="M75" s="62">
        <f t="shared" si="2"/>
        <v>4176.6917000000003</v>
      </c>
      <c r="N75" s="61">
        <f t="shared" si="3"/>
        <v>4176.6917000000003</v>
      </c>
      <c r="O75" s="61">
        <f t="shared" si="4"/>
        <v>4176.6917000000003</v>
      </c>
      <c r="P75" s="40"/>
      <c r="Q75" s="40"/>
      <c r="R75" s="40"/>
      <c r="Y75" s="124">
        <f t="shared" si="5"/>
        <v>10360.014021257</v>
      </c>
      <c r="Z75" s="23" t="str">
        <f t="shared" si="6"/>
        <v>gleich</v>
      </c>
    </row>
    <row r="76" spans="1:26" x14ac:dyDescent="0.2">
      <c r="A76" s="20" t="s">
        <v>233</v>
      </c>
      <c r="B76" s="21" t="s">
        <v>234</v>
      </c>
      <c r="C76" s="21" t="s">
        <v>70</v>
      </c>
      <c r="D76" s="21" t="s">
        <v>27</v>
      </c>
      <c r="E76" s="112">
        <f>IF(SUMIF('Grundlage Swiss DRG ohne Anlage'!D:D,B76,'Grundlage Swiss DRG ohne Anlage'!I:I)&gt;0,SUMIF('Grundlage Swiss DRG ohne Anlage'!D:D,B76,'Grundlage Swiss DRG ohne Anlage'!I:I),"")</f>
        <v>57606414.022100002</v>
      </c>
      <c r="F76" s="112">
        <f>IF(SUMIF('Grundlage Swiss DRG KVG'!D:D,B76,'Grundlage Swiss DRG KVG'!G:G)&gt;0,SUMIF('Grundlage Swiss DRG KVG'!D:D,B76,'Grundlage Swiss DRG KVG'!G:G),)</f>
        <v>69418620.022100002</v>
      </c>
      <c r="G76" s="112">
        <f>IF(SUMIF('Grundlage Swiss DRG KVG'!D:D,B76,'Grundlage Swiss DRG KVG'!H:H)&gt;0,SUMIF('Grundlage Swiss DRG KVG'!D:D,B76,'Grundlage Swiss DRG KVG'!H:H),)</f>
        <v>66251163.560275003</v>
      </c>
      <c r="H76" s="112">
        <f>IF(SUMIF('Grundlage Swiss DRG KVG'!D:D,B76,'Grundlage Swiss DRG KVG'!I:I)&gt;0,SUMIF('Grundlage Swiss DRG KVG'!D:D,B76,'Grundlage Swiss DRG KVG'!I:I),"")</f>
        <v>5622.0045</v>
      </c>
      <c r="I76" s="112">
        <f>IF(SUMIF('Grundlage Swiss DRG KVG'!D:D,B76,'Grundlage Swiss DRG KVG'!J:J)&gt;0,SUMIF('Grundlage Swiss DRG KVG'!D:D,B76,'Grundlage Swiss DRG KVG'!J:J),"")</f>
        <v>6733</v>
      </c>
      <c r="J76" s="130">
        <f>IF(SUMIF('Grundlage Swiss DRG ohne Anlage'!D:D,B76,'Grundlage Swiss DRG ohne Anlage'!J:J)&gt;0,SUMIF('Grundlage Swiss DRG ohne Anlage'!D:D,B76,'Grundlage Swiss DRG ohne Anlage'!J:J),"")</f>
        <v>10246.596925010999</v>
      </c>
      <c r="K76" s="130">
        <f>IF(SUMIF('Grundlage Swiss DRG KVG'!D:D,B76,'Grundlage Swiss DRG KVG'!K:K)&gt;0,SUMIF('Grundlage Swiss DRG KVG'!D:D,B76,'Grundlage Swiss DRG KVG'!K:K),"")</f>
        <v>12347.663546356</v>
      </c>
      <c r="L76" s="130">
        <f>IF(SUMIF('Grundlage Swiss DRG KVG'!D:D,B76,'Grundlage Swiss DRG KVG'!L:L)&gt;0,SUMIF('Grundlage Swiss DRG KVG'!D:D,B76,'Grundlage Swiss DRG KVG'!L:L),"")</f>
        <v>11784.260144272999</v>
      </c>
      <c r="M76" s="62">
        <f t="shared" si="2"/>
        <v>5622.0045</v>
      </c>
      <c r="N76" s="61">
        <f t="shared" si="3"/>
        <v>5622.0045</v>
      </c>
      <c r="O76" s="61">
        <f t="shared" si="4"/>
        <v>5622.0045</v>
      </c>
      <c r="P76" s="40"/>
      <c r="Q76" s="40"/>
      <c r="R76" s="40"/>
      <c r="Y76" s="124">
        <f t="shared" si="5"/>
        <v>11784.260144272999</v>
      </c>
      <c r="Z76" s="23" t="str">
        <f t="shared" si="6"/>
        <v>-</v>
      </c>
    </row>
    <row r="77" spans="1:26" x14ac:dyDescent="0.2">
      <c r="A77" s="21" t="s">
        <v>246</v>
      </c>
      <c r="B77" s="21" t="s">
        <v>247</v>
      </c>
      <c r="C77" s="21" t="s">
        <v>70</v>
      </c>
      <c r="D77" s="21" t="s">
        <v>45</v>
      </c>
      <c r="E77" s="112">
        <v>81894498</v>
      </c>
      <c r="F77" s="112">
        <f>IF(SUMIF('Grundlage Swiss DRG KVG'!D:D,B77,'Grundlage Swiss DRG KVG'!G:G)&gt;0,SUMIF('Grundlage Swiss DRG KVG'!D:D,B77,'Grundlage Swiss DRG KVG'!G:G),)</f>
        <v>86656951.991117999</v>
      </c>
      <c r="G77" s="112">
        <v>87353168</v>
      </c>
      <c r="H77" s="112">
        <v>8608</v>
      </c>
      <c r="I77" s="112">
        <v>10119</v>
      </c>
      <c r="J77" s="130">
        <v>9514</v>
      </c>
      <c r="K77" s="130">
        <f>IF(SUMIF('Grundlage Swiss DRG KVG'!D:D,B77,'Grundlage Swiss DRG KVG'!K:K)&gt;0,SUMIF('Grundlage Swiss DRG KVG'!D:D,B77,'Grundlage Swiss DRG KVG'!K:K),"")</f>
        <v>10066.986498671</v>
      </c>
      <c r="L77" s="130">
        <v>10148</v>
      </c>
      <c r="M77" s="62">
        <f t="shared" ref="M77:M82" si="7">H77</f>
        <v>8608</v>
      </c>
      <c r="N77" s="61">
        <f t="shared" ref="N77:N82" si="8">IF(F77&gt;0,H77,"-")</f>
        <v>8608</v>
      </c>
      <c r="O77" s="61">
        <f t="shared" ref="O77:O82" si="9">IF(G77&gt;0,H77,"-")</f>
        <v>8608</v>
      </c>
      <c r="P77" s="40"/>
      <c r="Q77" s="40"/>
      <c r="R77" s="40"/>
      <c r="Y77" s="124">
        <f>L77</f>
        <v>10148</v>
      </c>
      <c r="Z77" s="23" t="str">
        <f>IF(L77&gt;0,IF(K77&gt;L77,"-",IF(K77=L77,"gleich","Kontrolle")),"")</f>
        <v>Kontrolle</v>
      </c>
    </row>
    <row r="78" spans="1:26" x14ac:dyDescent="0.2">
      <c r="A78" s="20" t="s">
        <v>68</v>
      </c>
      <c r="B78" s="21" t="s">
        <v>69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69287268.867592007</v>
      </c>
      <c r="F78" s="112">
        <f>IF(SUMIF('Grundlage Swiss DRG KVG'!D:D,B78,'Grundlage Swiss DRG KVG'!G:G)&gt;0,SUMIF('Grundlage Swiss DRG KVG'!D:D,B78,'Grundlage Swiss DRG KVG'!G:G),)</f>
        <v>79665796.867592007</v>
      </c>
      <c r="G78" s="112">
        <f>IF(SUMIF('Grundlage Swiss DRG KVG'!D:D,B78,'Grundlage Swiss DRG KVG'!H:H)&gt;0,SUMIF('Grundlage Swiss DRG KVG'!D:D,B78,'Grundlage Swiss DRG KVG'!H:H),)</f>
        <v>74476637.867592007</v>
      </c>
      <c r="H78" s="112">
        <f>IF(SUMIF('Grundlage Swiss DRG KVG'!D:D,B78,'Grundlage Swiss DRG KVG'!I:I)&gt;0,SUMIF('Grundlage Swiss DRG KVG'!D:D,B78,'Grundlage Swiss DRG KVG'!I:I),"")</f>
        <v>7688.3627999999999</v>
      </c>
      <c r="I78" s="112">
        <f>IF(SUMIF('Grundlage Swiss DRG KVG'!D:D,B78,'Grundlage Swiss DRG KVG'!J:J)&gt;0,SUMIF('Grundlage Swiss DRG KVG'!D:D,B78,'Grundlage Swiss DRG KVG'!J:J),"")</f>
        <v>9403</v>
      </c>
      <c r="J78" s="130">
        <f>IF(SUMIF('Grundlage Swiss DRG ohne Anlage'!D:D,B78,'Grundlage Swiss DRG ohne Anlage'!J:J)&gt;0,SUMIF('Grundlage Swiss DRG ohne Anlage'!D:D,B78,'Grundlage Swiss DRG ohne Anlage'!J:J),"")</f>
        <v>9011.9666136972992</v>
      </c>
      <c r="K78" s="130">
        <f>IF(SUMIF('Grundlage Swiss DRG KVG'!D:D,B78,'Grundlage Swiss DRG KVG'!K:K)&gt;0,SUMIF('Grundlage Swiss DRG KVG'!D:D,B78,'Grundlage Swiss DRG KVG'!K:K),"")</f>
        <v>10361.867531484</v>
      </c>
      <c r="L78" s="130">
        <f>IF(SUMIF('Grundlage Swiss DRG KVG'!D:D,B78,'Grundlage Swiss DRG KVG'!L:L)&gt;0,SUMIF('Grundlage Swiss DRG KVG'!D:D,B78,'Grundlage Swiss DRG KVG'!L:L),"")</f>
        <v>9686.9307295947001</v>
      </c>
      <c r="M78" s="62">
        <f t="shared" si="7"/>
        <v>7688.3627999999999</v>
      </c>
      <c r="N78" s="61">
        <f t="shared" si="8"/>
        <v>7688.3627999999999</v>
      </c>
      <c r="O78" s="61">
        <f t="shared" si="9"/>
        <v>7688.3627999999999</v>
      </c>
      <c r="P78" s="40"/>
      <c r="Q78" s="40"/>
      <c r="R78" s="40"/>
      <c r="Y78" s="124">
        <f t="shared" si="5"/>
        <v>9686.9307295947001</v>
      </c>
      <c r="Z78" s="23" t="str">
        <f t="shared" si="6"/>
        <v>-</v>
      </c>
    </row>
    <row r="79" spans="1:26" x14ac:dyDescent="0.2">
      <c r="A79" s="20" t="s">
        <v>278</v>
      </c>
      <c r="B79" s="21" t="s">
        <v>279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73529735.313073993</v>
      </c>
      <c r="F79" s="112">
        <f>IF(SUMIF('Grundlage Swiss DRG KVG'!D:D,B79,'Grundlage Swiss DRG KVG'!G:G)&gt;0,SUMIF('Grundlage Swiss DRG KVG'!D:D,B79,'Grundlage Swiss DRG KVG'!G:G),)</f>
        <v>0</v>
      </c>
      <c r="G79" s="112">
        <f>IF(SUMIF('Grundlage Swiss DRG KVG'!D:D,B79,'Grundlage Swiss DRG KVG'!H:H)&gt;0,SUMIF('Grundlage Swiss DRG KVG'!D:D,B79,'Grundlage Swiss DRG KVG'!H:H),)</f>
        <v>62324054.249113999</v>
      </c>
      <c r="H79" s="112">
        <f>IF(SUMIF('Grundlage Swiss DRG KVG'!D:D,B79,'Grundlage Swiss DRG KVG'!I:I)&gt;0,SUMIF('Grundlage Swiss DRG KVG'!D:D,B79,'Grundlage Swiss DRG KVG'!I:I),"")</f>
        <v>5729.23</v>
      </c>
      <c r="I79" s="112">
        <f>IF(SUMIF('Grundlage Swiss DRG KVG'!D:D,B79,'Grundlage Swiss DRG KVG'!J:J)&gt;0,SUMIF('Grundlage Swiss DRG KVG'!D:D,B79,'Grundlage Swiss DRG KVG'!J:J),"")</f>
        <v>2834</v>
      </c>
      <c r="J79" s="130">
        <f>IF(SUMIF('Grundlage Swiss DRG ohne Anlage'!D:D,B79,'Grundlage Swiss DRG ohne Anlage'!J:J)&gt;0,SUMIF('Grundlage Swiss DRG ohne Anlage'!D:D,B79,'Grundlage Swiss DRG ohne Anlage'!J:J),"")</f>
        <v>9626.3495741735005</v>
      </c>
      <c r="K79" s="130" t="str">
        <f>IF(SUMIF('Grundlage Swiss DRG KVG'!D:D,B79,'Grundlage Swiss DRG KVG'!K:K)&gt;0,SUMIF('Grundlage Swiss DRG KVG'!D:D,B79,'Grundlage Swiss DRG KVG'!K:K),"")</f>
        <v/>
      </c>
      <c r="L79" s="130">
        <f>IF(SUMIF('Grundlage Swiss DRG KVG'!D:D,B79,'Grundlage Swiss DRG KVG'!L:L)&gt;0,SUMIF('Grundlage Swiss DRG KVG'!D:D,B79,'Grundlage Swiss DRG KVG'!L:L),"")</f>
        <v>10878.260123806</v>
      </c>
      <c r="M79" s="62">
        <f t="shared" si="7"/>
        <v>5729.23</v>
      </c>
      <c r="N79" s="61" t="str">
        <f t="shared" si="8"/>
        <v>-</v>
      </c>
      <c r="O79" s="61">
        <f t="shared" si="9"/>
        <v>5729.23</v>
      </c>
      <c r="P79" s="40"/>
      <c r="Q79" s="40"/>
      <c r="R79" s="40"/>
      <c r="Y79" s="124">
        <f t="shared" si="5"/>
        <v>10878.260123806</v>
      </c>
      <c r="Z79" s="23" t="str">
        <f t="shared" si="6"/>
        <v>-</v>
      </c>
    </row>
    <row r="80" spans="1:26" x14ac:dyDescent="0.2">
      <c r="A80" s="20" t="s">
        <v>268</v>
      </c>
      <c r="B80" s="21" t="s">
        <v>269</v>
      </c>
      <c r="C80" s="21" t="s">
        <v>70</v>
      </c>
      <c r="D80" s="21" t="s">
        <v>45</v>
      </c>
      <c r="E80" s="112">
        <f>IF(SUMIF('Grundlage Swiss DRG ohne Anlage'!D:D,B80,'Grundlage Swiss DRG ohne Anlage'!I:I)&gt;0,SUMIF('Grundlage Swiss DRG ohne Anlage'!D:D,B80,'Grundlage Swiss DRG ohne Anlage'!I:I),"")</f>
        <v>232098939.83769</v>
      </c>
      <c r="F80" s="112">
        <f>IF(SUMIF('Grundlage Swiss DRG KVG'!D:D,B80,'Grundlage Swiss DRG KVG'!G:G)&gt;0,SUMIF('Grundlage Swiss DRG KVG'!D:D,B80,'Grundlage Swiss DRG KVG'!G:G),)</f>
        <v>0</v>
      </c>
      <c r="G80" s="112">
        <f>IF(SUMIF('Grundlage Swiss DRG KVG'!D:D,B80,'Grundlage Swiss DRG KVG'!H:H)&gt;0,SUMIF('Grundlage Swiss DRG KVG'!D:D,B80,'Grundlage Swiss DRG KVG'!H:H),)</f>
        <v>247870782.83769</v>
      </c>
      <c r="H80" s="112">
        <f>IF(SUMIF('Grundlage Swiss DRG KVG'!D:D,B80,'Grundlage Swiss DRG KVG'!I:I)&gt;0,SUMIF('Grundlage Swiss DRG KVG'!D:D,B80,'Grundlage Swiss DRG KVG'!I:I),"")</f>
        <v>24416.9745</v>
      </c>
      <c r="I80" s="112">
        <f>IF(SUMIF('Grundlage Swiss DRG KVG'!D:D,B80,'Grundlage Swiss DRG KVG'!J:J)&gt;0,SUMIF('Grundlage Swiss DRG KVG'!D:D,B80,'Grundlage Swiss DRG KVG'!J:J),"")</f>
        <v>22086</v>
      </c>
      <c r="J80" s="130">
        <f>IF(SUMIF('Grundlage Swiss DRG ohne Anlage'!D:D,B80,'Grundlage Swiss DRG ohne Anlage'!J:J)&gt;0,SUMIF('Grundlage Swiss DRG ohne Anlage'!D:D,B80,'Grundlage Swiss DRG ohne Anlage'!J:J),"")</f>
        <v>9505.6387857424997</v>
      </c>
      <c r="K80" s="130" t="str">
        <f>IF(SUMIF('Grundlage Swiss DRG KVG'!D:D,B80,'Grundlage Swiss DRG KVG'!K:K)&gt;0,SUMIF('Grundlage Swiss DRG KVG'!D:D,B80,'Grundlage Swiss DRG KVG'!K:K),"")</f>
        <v/>
      </c>
      <c r="L80" s="130">
        <f>IF(SUMIF('Grundlage Swiss DRG KVG'!D:D,B80,'Grundlage Swiss DRG KVG'!L:L)&gt;0,SUMIF('Grundlage Swiss DRG KVG'!D:D,B80,'Grundlage Swiss DRG KVG'!L:L),"")</f>
        <v>10151.576430474001</v>
      </c>
      <c r="M80" s="62">
        <f t="shared" si="7"/>
        <v>24416.9745</v>
      </c>
      <c r="N80" s="61" t="str">
        <f t="shared" si="8"/>
        <v>-</v>
      </c>
      <c r="O80" s="61">
        <f t="shared" si="9"/>
        <v>24416.9745</v>
      </c>
      <c r="P80" s="40"/>
      <c r="Q80" s="40"/>
      <c r="R80" s="40"/>
      <c r="Y80" s="124">
        <f t="shared" si="5"/>
        <v>10151.576430474001</v>
      </c>
      <c r="Z80" s="23" t="str">
        <f t="shared" si="6"/>
        <v>-</v>
      </c>
    </row>
    <row r="81" spans="1:26" x14ac:dyDescent="0.2">
      <c r="A81" s="20" t="s">
        <v>344</v>
      </c>
      <c r="B81" s="21" t="s">
        <v>344</v>
      </c>
      <c r="C81" s="21" t="s">
        <v>70</v>
      </c>
      <c r="D81" s="21" t="s">
        <v>345</v>
      </c>
      <c r="E81" s="112">
        <f>IF(SUMIF('Grundlage Swiss DRG ohne Anlage'!D:D,B81,'Grundlage Swiss DRG ohne Anlage'!I:I)&gt;0,SUMIF('Grundlage Swiss DRG ohne Anlage'!D:D,B81,'Grundlage Swiss DRG ohne Anlage'!I:I),"")</f>
        <v>93680291.073999003</v>
      </c>
      <c r="F81" s="112">
        <f>IF(SUMIF('Grundlage Swiss DRG KVG'!D:D,B81,'Grundlage Swiss DRG KVG'!G:G)&gt;0,SUMIF('Grundlage Swiss DRG KVG'!D:D,B81,'Grundlage Swiss DRG KVG'!G:G),)</f>
        <v>0</v>
      </c>
      <c r="G81" s="112">
        <f>IF(SUMIF('Grundlage Swiss DRG KVG'!D:D,B81,'Grundlage Swiss DRG KVG'!H:H)&gt;0,SUMIF('Grundlage Swiss DRG KVG'!D:D,B81,'Grundlage Swiss DRG KVG'!H:H),)</f>
        <v>0</v>
      </c>
      <c r="H81" s="112" t="str">
        <f>IF(SUMIF('Grundlage Swiss DRG KVG'!D:D,B81,'Grundlage Swiss DRG KVG'!I:I)&gt;0,SUMIF('Grundlage Swiss DRG KVG'!D:D,B81,'Grundlage Swiss DRG KVG'!I:I),"")</f>
        <v/>
      </c>
      <c r="I81" s="112" t="str">
        <f>IF(SUMIF('Grundlage Swiss DRG KVG'!D:D,B81,'Grundlage Swiss DRG KVG'!J:J)&gt;0,SUMIF('Grundlage Swiss DRG KVG'!D:D,B81,'Grundlage Swiss DRG KVG'!J:J),"")</f>
        <v/>
      </c>
      <c r="J81" s="130">
        <f>IF(SUMIF('Grundlage Swiss DRG ohne Anlage'!D:D,B81,'Grundlage Swiss DRG ohne Anlage'!J:J)&gt;0,SUMIF('Grundlage Swiss DRG ohne Anlage'!D:D,B81,'Grundlage Swiss DRG ohne Anlage'!J:J),"")</f>
        <v>10382.755417787999</v>
      </c>
      <c r="K81" s="130" t="str">
        <f>IF(SUMIF('Grundlage Swiss DRG KVG'!D:D,B81,'Grundlage Swiss DRG KVG'!K:K)&gt;0,SUMIF('Grundlage Swiss DRG KVG'!D:D,B81,'Grundlage Swiss DRG KVG'!K:K),"")</f>
        <v/>
      </c>
      <c r="L81" s="130" t="str">
        <f>IF(SUMIF('Grundlage Swiss DRG KVG'!D:D,B81,'Grundlage Swiss DRG KVG'!L:L)&gt;0,SUMIF('Grundlage Swiss DRG KVG'!D:D,B81,'Grundlage Swiss DRG KVG'!L:L),"")</f>
        <v/>
      </c>
      <c r="M81" s="62" t="str">
        <f t="shared" si="7"/>
        <v/>
      </c>
      <c r="N81" s="61" t="str">
        <f t="shared" si="8"/>
        <v>-</v>
      </c>
      <c r="O81" s="61" t="str">
        <f t="shared" si="9"/>
        <v>-</v>
      </c>
      <c r="P81" s="40"/>
      <c r="Q81" s="40"/>
      <c r="R81" s="40"/>
      <c r="Y81" s="124" t="str">
        <f t="shared" si="5"/>
        <v/>
      </c>
      <c r="Z81" s="23" t="str">
        <f t="shared" si="6"/>
        <v>gleich</v>
      </c>
    </row>
    <row r="82" spans="1:26" x14ac:dyDescent="0.2">
      <c r="A82" s="20" t="s">
        <v>281</v>
      </c>
      <c r="B82" s="21" t="s">
        <v>282</v>
      </c>
      <c r="C82" s="21" t="s">
        <v>70</v>
      </c>
      <c r="D82" s="21" t="s">
        <v>62</v>
      </c>
      <c r="E82" s="112">
        <f>IF(SUMIF('Grundlage Swiss DRG ohne Anlage'!D:D,B82,'Grundlage Swiss DRG ohne Anlage'!I:I)&gt;0,SUMIF('Grundlage Swiss DRG ohne Anlage'!D:D,B82,'Grundlage Swiss DRG ohne Anlage'!I:I),"")</f>
        <v>48689514.230319001</v>
      </c>
      <c r="F82" s="112">
        <f>IF(SUMIF('Grundlage Swiss DRG KVG'!D:D,B82,'Grundlage Swiss DRG KVG'!G:G)&gt;0,SUMIF('Grundlage Swiss DRG KVG'!D:D,B82,'Grundlage Swiss DRG KVG'!G:G),)</f>
        <v>44773760.924341001</v>
      </c>
      <c r="G82" s="112">
        <f>IF(SUMIF('Grundlage Swiss DRG KVG'!D:D,B82,'Grundlage Swiss DRG KVG'!H:H)&gt;0,SUMIF('Grundlage Swiss DRG KVG'!D:D,B82,'Grundlage Swiss DRG KVG'!H:H),)</f>
        <v>44086991.463129997</v>
      </c>
      <c r="H82" s="112">
        <f>IF(SUMIF('Grundlage Swiss DRG KVG'!D:D,B82,'Grundlage Swiss DRG KVG'!I:I)&gt;0,SUMIF('Grundlage Swiss DRG KVG'!D:D,B82,'Grundlage Swiss DRG KVG'!I:I),"")</f>
        <v>4100.6532999999999</v>
      </c>
      <c r="I82" s="112">
        <f>IF(SUMIF('Grundlage Swiss DRG KVG'!D:D,B82,'Grundlage Swiss DRG KVG'!J:J)&gt;0,SUMIF('Grundlage Swiss DRG KVG'!D:D,B82,'Grundlage Swiss DRG KVG'!J:J),"")</f>
        <v>5433</v>
      </c>
      <c r="J82" s="130">
        <f>IF(SUMIF('Grundlage Swiss DRG ohne Anlage'!D:D,B82,'Grundlage Swiss DRG ohne Anlage'!J:J)&gt;0,SUMIF('Grundlage Swiss DRG ohne Anlage'!D:D,B82,'Grundlage Swiss DRG ohne Anlage'!J:J),"")</f>
        <v>8998.8413594895992</v>
      </c>
      <c r="K82" s="130">
        <f>IF(SUMIF('Grundlage Swiss DRG KVG'!D:D,B82,'Grundlage Swiss DRG KVG'!K:K)&gt;0,SUMIF('Grundlage Swiss DRG KVG'!D:D,B82,'Grundlage Swiss DRG KVG'!K:K),"")</f>
        <v>10918.689693746999</v>
      </c>
      <c r="L82" s="130">
        <f>IF(SUMIF('Grundlage Swiss DRG KVG'!D:D,B82,'Grundlage Swiss DRG KVG'!L:L)&gt;0,SUMIF('Grundlage Swiss DRG KVG'!D:D,B82,'Grundlage Swiss DRG KVG'!L:L),"")</f>
        <v>10751.21163331</v>
      </c>
      <c r="M82" s="62">
        <f t="shared" si="7"/>
        <v>4100.6532999999999</v>
      </c>
      <c r="N82" s="61">
        <f t="shared" si="8"/>
        <v>4100.6532999999999</v>
      </c>
      <c r="O82" s="61">
        <f t="shared" si="9"/>
        <v>4100.6532999999999</v>
      </c>
      <c r="P82" s="40"/>
      <c r="Q82" s="40"/>
      <c r="R82" s="40"/>
      <c r="Y82" s="124">
        <f t="shared" si="5"/>
        <v>10751.21163331</v>
      </c>
      <c r="Z82" s="23" t="str">
        <f t="shared" si="6"/>
        <v>-</v>
      </c>
    </row>
    <row r="83" spans="1:26" hidden="1" x14ac:dyDescent="0.2">
      <c r="A83" s="20" t="s">
        <v>104</v>
      </c>
      <c r="B83" s="21" t="s">
        <v>105</v>
      </c>
      <c r="C83" s="21" t="s">
        <v>66</v>
      </c>
      <c r="D83" s="21" t="s">
        <v>106</v>
      </c>
      <c r="E83" s="59" t="str">
        <f>IF(SUMIF('Grundlage Swiss DRG ohne Anlage'!D:D,B83,'Grundlage Swiss DRG ohne Anlage'!I:I)&gt;0,SUMIF('Grundlage Swiss DRG ohne Anlage'!D:D,B83,'Grundlage Swiss DRG ohne Anlage'!I:I),"")</f>
        <v/>
      </c>
      <c r="F83" s="112">
        <f>IF(SUMIF('Grundlage Swiss DRG KVG'!D:D,B83,'Grundlage Swiss DRG KVG'!G:G)&gt;0,SUMIF('Grundlage Swiss DRG KVG'!D:D,B83,'Grundlage Swiss DRG KVG'!G:G),)</f>
        <v>81868181.313073993</v>
      </c>
      <c r="G83" s="112">
        <f>IF(SUMIF('Grundlage Swiss DRG KVG'!D:D,B83,'Grundlage Swiss DRG KVG'!H:H)&gt;0,SUMIF('Grundlage Swiss DRG KVG'!D:D,B83,'Grundlage Swiss DRG KVG'!H:H),)</f>
        <v>81023783.313073993</v>
      </c>
      <c r="H83" s="112">
        <f>IF(SUMIF('Grundlage Swiss DRG KVG'!D:D,B83,'Grundlage Swiss DRG KVG'!I:I)&gt;0,SUMIF('Grundlage Swiss DRG KVG'!D:D,B83,'Grundlage Swiss DRG KVG'!I:I),"")</f>
        <v>7638.3819999999996</v>
      </c>
      <c r="I83" s="112">
        <f>IF(SUMIF('Grundlage Swiss DRG KVG'!D:D,B83,'Grundlage Swiss DRG KVG'!J:J)&gt;0,SUMIF('Grundlage Swiss DRG KVG'!D:D,B83,'Grundlage Swiss DRG KVG'!J:J),"")</f>
        <v>9225</v>
      </c>
      <c r="J83" s="130"/>
      <c r="K83" s="130">
        <f>IF(SUMIF('Grundlage Swiss DRG KVG'!D:D,B83,'Grundlage Swiss DRG KVG'!K:K)&gt;0,SUMIF('Grundlage Swiss DRG KVG'!D:D,B83,'Grundlage Swiss DRG KVG'!K:K),"")</f>
        <v>10718.000397607</v>
      </c>
      <c r="L83" s="130">
        <f>IF(SUMIF('Grundlage Swiss DRG KVG'!D:D,B83,'Grundlage Swiss DRG KVG'!L:L)&gt;0,SUMIF('Grundlage Swiss DRG KVG'!D:D,B83,'Grundlage Swiss DRG KVG'!L:L),"")</f>
        <v>10607.453687584</v>
      </c>
      <c r="M83" s="62">
        <f t="shared" ref="M83:M104" si="10">H83</f>
        <v>7638.3819999999996</v>
      </c>
      <c r="N83" s="61">
        <f t="shared" ref="N83:N104" si="11">IF(F83&gt;0,H83,"-")</f>
        <v>7638.3819999999996</v>
      </c>
      <c r="O83" s="61">
        <f t="shared" ref="O83:O104" si="12">IF(G83&gt;0,H83,"-")</f>
        <v>7638.3819999999996</v>
      </c>
      <c r="P83" s="40"/>
      <c r="Q83" s="40"/>
      <c r="R83" s="40"/>
      <c r="Y83" s="124">
        <f t="shared" si="5"/>
        <v>10607.453687584</v>
      </c>
      <c r="Z83" s="23" t="str">
        <f t="shared" si="6"/>
        <v>-</v>
      </c>
    </row>
    <row r="84" spans="1:26" hidden="1" x14ac:dyDescent="0.2">
      <c r="A84" s="20" t="s">
        <v>147</v>
      </c>
      <c r="B84" s="21" t="s">
        <v>148</v>
      </c>
      <c r="C84" s="21" t="s">
        <v>66</v>
      </c>
      <c r="D84" s="21" t="s">
        <v>106</v>
      </c>
      <c r="E84" s="59" t="str">
        <f>IF(SUMIF('Grundlage Swiss DRG ohne Anlage'!D:D,B84,'Grundlage Swiss DRG ohne Anlage'!I:I)&gt;0,SUMIF('Grundlage Swiss DRG ohne Anlage'!D:D,B84,'Grundlage Swiss DRG ohne Anlage'!I:I),"")</f>
        <v/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/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62" t="str">
        <f t="shared" si="10"/>
        <v/>
      </c>
      <c r="N84" s="61" t="str">
        <f t="shared" si="11"/>
        <v>-</v>
      </c>
      <c r="O84" s="61" t="str">
        <f t="shared" si="12"/>
        <v>-</v>
      </c>
      <c r="P84" s="40"/>
      <c r="Q84" s="40"/>
      <c r="R84" s="40"/>
      <c r="Y84" s="124" t="str">
        <f t="shared" si="5"/>
        <v/>
      </c>
      <c r="Z84" s="23" t="str">
        <f t="shared" si="6"/>
        <v>gleich</v>
      </c>
    </row>
    <row r="85" spans="1:26" hidden="1" x14ac:dyDescent="0.2">
      <c r="A85" s="20" t="s">
        <v>183</v>
      </c>
      <c r="B85" s="21" t="s">
        <v>184</v>
      </c>
      <c r="C85" s="21" t="s">
        <v>66</v>
      </c>
      <c r="D85" s="21" t="s">
        <v>106</v>
      </c>
      <c r="E85" s="59" t="str">
        <f>IF(SUMIF('Grundlage Swiss DRG ohne Anlage'!D:D,B85,'Grundlage Swiss DRG ohne Anlage'!I:I)&gt;0,SUMIF('Grundlage Swiss DRG ohne Anlage'!D:D,B85,'Grundlage Swiss DRG ohne Anlage'!I:I),"")</f>
        <v/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9803003.3235879</v>
      </c>
      <c r="H85" s="112">
        <f>IF(SUMIF('Grundlage Swiss DRG KVG'!D:D,B85,'Grundlage Swiss DRG KVG'!I:I)&gt;0,SUMIF('Grundlage Swiss DRG KVG'!D:D,B85,'Grundlage Swiss DRG KVG'!I:I),"")</f>
        <v>836.09839999999997</v>
      </c>
      <c r="I85" s="112">
        <f>IF(SUMIF('Grundlage Swiss DRG KVG'!D:D,B85,'Grundlage Swiss DRG KVG'!J:J)&gt;0,SUMIF('Grundlage Swiss DRG KVG'!D:D,B85,'Grundlage Swiss DRG KVG'!J:J),"")</f>
        <v>1002</v>
      </c>
      <c r="J85" s="130"/>
      <c r="K85" s="130" t="str">
        <f>IF(SUMIF('Grundlage Swiss DRG KVG'!D:D,B85,'Grundlage Swiss DRG KVG'!K:K)&gt;0,SUMIF('Grundlage Swiss DRG KVG'!D:D,B85,'Grundlage Swiss DRG KVG'!K:K),"")</f>
        <v/>
      </c>
      <c r="L85" s="130">
        <f>IF(SUMIF('Grundlage Swiss DRG KVG'!D:D,B85,'Grundlage Swiss DRG KVG'!L:L)&gt;0,SUMIF('Grundlage Swiss DRG KVG'!D:D,B85,'Grundlage Swiss DRG KVG'!L:L),"")</f>
        <v>11724.700494090001</v>
      </c>
      <c r="M85" s="62">
        <f t="shared" si="10"/>
        <v>836.09839999999997</v>
      </c>
      <c r="N85" s="61" t="str">
        <f t="shared" si="11"/>
        <v>-</v>
      </c>
      <c r="O85" s="61">
        <f t="shared" si="12"/>
        <v>836.09839999999997</v>
      </c>
      <c r="P85" s="40"/>
      <c r="Q85" s="40"/>
      <c r="R85" s="40"/>
      <c r="Y85" s="124">
        <f t="shared" si="5"/>
        <v>11724.700494090001</v>
      </c>
      <c r="Z85" s="23" t="str">
        <f t="shared" si="6"/>
        <v>-</v>
      </c>
    </row>
    <row r="86" spans="1:26" hidden="1" x14ac:dyDescent="0.2">
      <c r="A86" s="20" t="s">
        <v>299</v>
      </c>
      <c r="B86" s="21" t="s">
        <v>300</v>
      </c>
      <c r="C86" s="21" t="s">
        <v>66</v>
      </c>
      <c r="D86" s="21" t="s">
        <v>27</v>
      </c>
      <c r="E86" s="59" t="str">
        <f>IF(SUMIF('Grundlage Swiss DRG ohne Anlage'!D:D,B86,'Grundlage Swiss DRG ohne Anlage'!I:I)&gt;0,SUMIF('Grundlage Swiss DRG ohne Anlage'!D:D,B86,'Grundlage Swiss DRG ohne Anlage'!I:I),"")</f>
        <v/>
      </c>
      <c r="F86" s="112">
        <f>IF(SUMIF('Grundlage Swiss DRG KVG'!D:D,B86,'Grundlage Swiss DRG KVG'!G:G)&gt;0,SUMIF('Grundlage Swiss DRG KVG'!D:D,B86,'Grundlage Swiss DRG KVG'!G:G),)</f>
        <v>0</v>
      </c>
      <c r="G86" s="112">
        <f>IF(SUMIF('Grundlage Swiss DRG KVG'!D:D,B86,'Grundlage Swiss DRG KVG'!H:H)&gt;0,SUMIF('Grundlage Swiss DRG KVG'!D:D,B86,'Grundlage Swiss DRG KVG'!H:H),)</f>
        <v>0</v>
      </c>
      <c r="H86" s="112" t="str">
        <f>IF(SUMIF('Grundlage Swiss DRG KVG'!D:D,B86,'Grundlage Swiss DRG KVG'!I:I)&gt;0,SUMIF('Grundlage Swiss DRG KVG'!D:D,B86,'Grundlage Swiss DRG KVG'!I:I),"")</f>
        <v/>
      </c>
      <c r="I86" s="112" t="str">
        <f>IF(SUMIF('Grundlage Swiss DRG KVG'!D:D,B86,'Grundlage Swiss DRG KVG'!J:J)&gt;0,SUMIF('Grundlage Swiss DRG KVG'!D:D,B86,'Grundlage Swiss DRG KVG'!J:J),"")</f>
        <v/>
      </c>
      <c r="J86" s="130"/>
      <c r="K86" s="130" t="str">
        <f>IF(SUMIF('Grundlage Swiss DRG KVG'!D:D,B86,'Grundlage Swiss DRG KVG'!K:K)&gt;0,SUMIF('Grundlage Swiss DRG KVG'!D:D,B86,'Grundlage Swiss DRG KVG'!K:K),"")</f>
        <v/>
      </c>
      <c r="L86" s="130" t="str">
        <f>IF(SUMIF('Grundlage Swiss DRG KVG'!D:D,B86,'Grundlage Swiss DRG KVG'!L:L)&gt;0,SUMIF('Grundlage Swiss DRG KVG'!D:D,B86,'Grundlage Swiss DRG KVG'!L:L),"")</f>
        <v/>
      </c>
      <c r="M86" s="62" t="str">
        <f t="shared" si="10"/>
        <v/>
      </c>
      <c r="N86" s="61" t="str">
        <f t="shared" si="11"/>
        <v>-</v>
      </c>
      <c r="O86" s="61" t="str">
        <f t="shared" si="12"/>
        <v>-</v>
      </c>
      <c r="P86" s="40"/>
      <c r="Q86" s="40"/>
      <c r="R86" s="40"/>
      <c r="Y86" s="124" t="str">
        <f t="shared" si="5"/>
        <v/>
      </c>
      <c r="Z86" s="23" t="str">
        <f t="shared" si="6"/>
        <v>gleich</v>
      </c>
    </row>
    <row r="87" spans="1:26" hidden="1" x14ac:dyDescent="0.2">
      <c r="A87" s="20" t="s">
        <v>307</v>
      </c>
      <c r="B87" s="21" t="s">
        <v>307</v>
      </c>
      <c r="C87" s="21" t="s">
        <v>66</v>
      </c>
      <c r="D87" s="21" t="s">
        <v>308</v>
      </c>
      <c r="E87" s="59" t="str">
        <f>IF(SUMIF('Grundlage Swiss DRG ohne Anlage'!D:D,B87,'Grundlage Swiss DRG ohne Anlage'!I:I)&gt;0,SUMIF('Grundlage Swiss DRG ohne Anlage'!D:D,B87,'Grundlage Swiss DRG ohne Anlage'!I:I),"")</f>
        <v/>
      </c>
      <c r="F87" s="112">
        <f>IF(SUMIF('Grundlage Swiss DRG KVG'!D:D,B87,'Grundlage Swiss DRG KVG'!G:G)&gt;0,SUMIF('Grundlage Swiss DRG KVG'!D:D,B87,'Grundlage Swiss DRG KVG'!G:G),)</f>
        <v>574775694.71089005</v>
      </c>
      <c r="G87" s="112">
        <f>IF(SUMIF('Grundlage Swiss DRG KVG'!D:D,B87,'Grundlage Swiss DRG KVG'!H:H)&gt;0,SUMIF('Grundlage Swiss DRG KVG'!D:D,B87,'Grundlage Swiss DRG KVG'!H:H),)</f>
        <v>569406945.12435997</v>
      </c>
      <c r="H87" s="112">
        <f>IF(SUMIF('Grundlage Swiss DRG KVG'!D:D,B87,'Grundlage Swiss DRG KVG'!I:I)&gt;0,SUMIF('Grundlage Swiss DRG KVG'!D:D,B87,'Grundlage Swiss DRG KVG'!I:I),"")</f>
        <v>51949</v>
      </c>
      <c r="I87" s="112">
        <f>IF(SUMIF('Grundlage Swiss DRG KVG'!D:D,B87,'Grundlage Swiss DRG KVG'!J:J)&gt;0,SUMIF('Grundlage Swiss DRG KVG'!D:D,B87,'Grundlage Swiss DRG KVG'!J:J),"")</f>
        <v>35121</v>
      </c>
      <c r="J87" s="130"/>
      <c r="K87" s="130">
        <f>IF(SUMIF('Grundlage Swiss DRG KVG'!D:D,B87,'Grundlage Swiss DRG KVG'!K:K)&gt;0,SUMIF('Grundlage Swiss DRG KVG'!D:D,B87,'Grundlage Swiss DRG KVG'!K:K),"")</f>
        <v>11064.230200983</v>
      </c>
      <c r="L87" s="130">
        <f>IF(SUMIF('Grundlage Swiss DRG KVG'!D:D,B87,'Grundlage Swiss DRG KVG'!L:L)&gt;0,SUMIF('Grundlage Swiss DRG KVG'!D:D,B87,'Grundlage Swiss DRG KVG'!L:L),"")</f>
        <v>10960.883657517001</v>
      </c>
      <c r="M87" s="62">
        <f t="shared" si="10"/>
        <v>51949</v>
      </c>
      <c r="N87" s="61">
        <f t="shared" si="11"/>
        <v>51949</v>
      </c>
      <c r="O87" s="61">
        <f t="shared" si="12"/>
        <v>51949</v>
      </c>
      <c r="P87" s="40"/>
      <c r="Q87" s="40"/>
      <c r="R87" s="40"/>
      <c r="Y87" s="124">
        <f t="shared" si="5"/>
        <v>10960.883657517001</v>
      </c>
      <c r="Z87" s="23" t="str">
        <f t="shared" si="6"/>
        <v>-</v>
      </c>
    </row>
    <row r="88" spans="1:26" hidden="1" x14ac:dyDescent="0.2">
      <c r="A88" s="20" t="s">
        <v>341</v>
      </c>
      <c r="B88" s="21" t="s">
        <v>341</v>
      </c>
      <c r="C88" s="21" t="s">
        <v>66</v>
      </c>
      <c r="D88" s="21" t="s">
        <v>308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0</v>
      </c>
      <c r="G88" s="112">
        <f>IF(SUMIF('Grundlage Swiss DRG KVG'!D:D,B88,'Grundlage Swiss DRG KVG'!H:H)&gt;0,SUMIF('Grundlage Swiss DRG KVG'!D:D,B88,'Grundlage Swiss DRG KVG'!H:H),)</f>
        <v>0</v>
      </c>
      <c r="H88" s="112" t="str">
        <f>IF(SUMIF('Grundlage Swiss DRG KVG'!D:D,B88,'Grundlage Swiss DRG KVG'!I:I)&gt;0,SUMIF('Grundlage Swiss DRG KVG'!D:D,B88,'Grundlage Swiss DRG KVG'!I:I),"")</f>
        <v/>
      </c>
      <c r="I88" s="112" t="str">
        <f>IF(SUMIF('Grundlage Swiss DRG KVG'!D:D,B88,'Grundlage Swiss DRG KVG'!J:J)&gt;0,SUMIF('Grundlage Swiss DRG KVG'!D:D,B88,'Grundlage Swiss DRG KVG'!J:J),"")</f>
        <v/>
      </c>
      <c r="J88" s="130"/>
      <c r="K88" s="130" t="str">
        <f>IF(SUMIF('Grundlage Swiss DRG KVG'!D:D,B88,'Grundlage Swiss DRG KVG'!K:K)&gt;0,SUMIF('Grundlage Swiss DRG KVG'!D:D,B88,'Grundlage Swiss DRG KVG'!K:K),"")</f>
        <v/>
      </c>
      <c r="L88" s="130" t="str">
        <f>IF(SUMIF('Grundlage Swiss DRG KVG'!D:D,B88,'Grundlage Swiss DRG KVG'!L:L)&gt;0,SUMIF('Grundlage Swiss DRG KVG'!D:D,B88,'Grundlage Swiss DRG KVG'!L:L),"")</f>
        <v/>
      </c>
      <c r="M88" s="62" t="str">
        <f t="shared" si="10"/>
        <v/>
      </c>
      <c r="N88" s="61" t="str">
        <f t="shared" si="11"/>
        <v>-</v>
      </c>
      <c r="O88" s="61" t="str">
        <f t="shared" si="12"/>
        <v>-</v>
      </c>
      <c r="P88" s="40"/>
      <c r="Q88" s="40"/>
      <c r="R88" s="40"/>
      <c r="Y88" s="124" t="str">
        <f t="shared" si="5"/>
        <v/>
      </c>
      <c r="Z88" s="23" t="str">
        <f t="shared" si="6"/>
        <v>gleich</v>
      </c>
    </row>
    <row r="89" spans="1:26" hidden="1" x14ac:dyDescent="0.2">
      <c r="A89" s="20" t="s">
        <v>196</v>
      </c>
      <c r="B89" s="21" t="s">
        <v>197</v>
      </c>
      <c r="C89" s="21" t="s">
        <v>55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45151980.019373998</v>
      </c>
      <c r="G89" s="112">
        <f>IF(SUMIF('Grundlage Swiss DRG KVG'!D:D,B89,'Grundlage Swiss DRG KVG'!H:H)&gt;0,SUMIF('Grundlage Swiss DRG KVG'!D:D,B89,'Grundlage Swiss DRG KVG'!H:H),)</f>
        <v>42496471.489373997</v>
      </c>
      <c r="H89" s="112">
        <f>IF(SUMIF('Grundlage Swiss DRG KVG'!D:D,B89,'Grundlage Swiss DRG KVG'!I:I)&gt;0,SUMIF('Grundlage Swiss DRG KVG'!D:D,B89,'Grundlage Swiss DRG KVG'!I:I),"")</f>
        <v>4168.0730000000003</v>
      </c>
      <c r="I89" s="112">
        <f>IF(SUMIF('Grundlage Swiss DRG KVG'!D:D,B89,'Grundlage Swiss DRG KVG'!J:J)&gt;0,SUMIF('Grundlage Swiss DRG KVG'!D:D,B89,'Grundlage Swiss DRG KVG'!J:J),"")</f>
        <v>4513</v>
      </c>
      <c r="J89" s="130"/>
      <c r="K89" s="130">
        <f>IF(SUMIF('Grundlage Swiss DRG KVG'!D:D,B89,'Grundlage Swiss DRG KVG'!K:K)&gt;0,SUMIF('Grundlage Swiss DRG KVG'!D:D,B89,'Grundlage Swiss DRG KVG'!K:K),"")</f>
        <v>10832.818911611001</v>
      </c>
      <c r="L89" s="130">
        <f>IF(SUMIF('Grundlage Swiss DRG KVG'!D:D,B89,'Grundlage Swiss DRG KVG'!L:L)&gt;0,SUMIF('Grundlage Swiss DRG KVG'!D:D,B89,'Grundlage Swiss DRG KVG'!L:L),"")</f>
        <v>10195.711900769</v>
      </c>
      <c r="M89" s="62">
        <f t="shared" si="10"/>
        <v>4168.0730000000003</v>
      </c>
      <c r="N89" s="61">
        <f t="shared" si="11"/>
        <v>4168.0730000000003</v>
      </c>
      <c r="O89" s="61">
        <f t="shared" si="12"/>
        <v>4168.0730000000003</v>
      </c>
      <c r="P89" s="40"/>
      <c r="Q89" s="40"/>
      <c r="R89" s="40"/>
      <c r="Y89" s="124">
        <f t="shared" si="5"/>
        <v>10195.711900769</v>
      </c>
      <c r="Z89" s="23" t="str">
        <f t="shared" si="6"/>
        <v>-</v>
      </c>
    </row>
    <row r="90" spans="1:26" hidden="1" x14ac:dyDescent="0.2">
      <c r="A90" s="20" t="s">
        <v>190</v>
      </c>
      <c r="B90" s="21" t="s">
        <v>191</v>
      </c>
      <c r="C90" s="21" t="s">
        <v>55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0</v>
      </c>
      <c r="H90" s="112" t="str">
        <f>IF(SUMIF('Grundlage Swiss DRG KVG'!D:D,B90,'Grundlage Swiss DRG KVG'!I:I)&gt;0,SUMIF('Grundlage Swiss DRG KVG'!D:D,B90,'Grundlage Swiss DRG KVG'!I:I),"")</f>
        <v/>
      </c>
      <c r="I90" s="112" t="str">
        <f>IF(SUMIF('Grundlage Swiss DRG KVG'!D:D,B90,'Grundlage Swiss DRG KVG'!J:J)&gt;0,SUMIF('Grundlage Swiss DRG KVG'!D:D,B90,'Grundlage Swiss DRG KVG'!J:J),"")</f>
        <v/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 t="str">
        <f>IF(SUMIF('Grundlage Swiss DRG KVG'!D:D,B90,'Grundlage Swiss DRG KVG'!L:L)&gt;0,SUMIF('Grundlage Swiss DRG KVG'!D:D,B90,'Grundlage Swiss DRG KVG'!L:L),"")</f>
        <v/>
      </c>
      <c r="M90" s="62" t="str">
        <f t="shared" si="10"/>
        <v/>
      </c>
      <c r="N90" s="61" t="str">
        <f t="shared" si="11"/>
        <v>-</v>
      </c>
      <c r="O90" s="61" t="str">
        <f t="shared" si="12"/>
        <v>-</v>
      </c>
      <c r="P90" s="40"/>
      <c r="Q90" s="40"/>
      <c r="R90" s="40"/>
      <c r="Y90" s="124" t="str">
        <f t="shared" si="5"/>
        <v/>
      </c>
      <c r="Z90" s="23" t="str">
        <f t="shared" si="6"/>
        <v>gleich</v>
      </c>
    </row>
    <row r="91" spans="1:26" hidden="1" x14ac:dyDescent="0.2">
      <c r="A91" s="20" t="s">
        <v>199</v>
      </c>
      <c r="B91" s="21" t="s">
        <v>200</v>
      </c>
      <c r="C91" s="21" t="s">
        <v>55</v>
      </c>
      <c r="D91" s="21" t="s">
        <v>188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10"/>
        <v/>
      </c>
      <c r="N91" s="61" t="str">
        <f t="shared" si="11"/>
        <v>-</v>
      </c>
      <c r="O91" s="61" t="str">
        <f t="shared" si="12"/>
        <v>-</v>
      </c>
      <c r="P91" s="40"/>
      <c r="Q91" s="40"/>
      <c r="R91" s="40"/>
      <c r="Y91" s="124" t="str">
        <f t="shared" si="5"/>
        <v/>
      </c>
      <c r="Z91" s="23" t="str">
        <f t="shared" si="6"/>
        <v>gleich</v>
      </c>
    </row>
    <row r="92" spans="1:26" hidden="1" x14ac:dyDescent="0.2">
      <c r="A92" s="20" t="s">
        <v>323</v>
      </c>
      <c r="B92" s="21" t="s">
        <v>323</v>
      </c>
      <c r="C92" s="21" t="s">
        <v>55</v>
      </c>
      <c r="D92" s="21" t="s">
        <v>251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135645665.11285001</v>
      </c>
      <c r="G92" s="112">
        <f>IF(SUMIF('Grundlage Swiss DRG KVG'!D:D,B92,'Grundlage Swiss DRG KVG'!H:H)&gt;0,SUMIF('Grundlage Swiss DRG KVG'!D:D,B92,'Grundlage Swiss DRG KVG'!H:H),)</f>
        <v>0</v>
      </c>
      <c r="H92" s="112">
        <f>IF(SUMIF('Grundlage Swiss DRG KVG'!D:D,B92,'Grundlage Swiss DRG KVG'!I:I)&gt;0,SUMIF('Grundlage Swiss DRG KVG'!D:D,B92,'Grundlage Swiss DRG KVG'!I:I),"")</f>
        <v>13595.97</v>
      </c>
      <c r="I92" s="112">
        <f>IF(SUMIF('Grundlage Swiss DRG KVG'!D:D,B92,'Grundlage Swiss DRG KVG'!J:J)&gt;0,SUMIF('Grundlage Swiss DRG KVG'!D:D,B92,'Grundlage Swiss DRG KVG'!J:J),"")</f>
        <v>14454</v>
      </c>
      <c r="J92" s="130"/>
      <c r="K92" s="130">
        <f>IF(SUMIF('Grundlage Swiss DRG KVG'!D:D,B92,'Grundlage Swiss DRG KVG'!K:K)&gt;0,SUMIF('Grundlage Swiss DRG KVG'!D:D,B92,'Grundlage Swiss DRG KVG'!K:K),"")</f>
        <v>9976.9023550988004</v>
      </c>
      <c r="L92" s="130" t="str">
        <f>IF(SUMIF('Grundlage Swiss DRG KVG'!D:D,B92,'Grundlage Swiss DRG KVG'!L:L)&gt;0,SUMIF('Grundlage Swiss DRG KVG'!D:D,B92,'Grundlage Swiss DRG KVG'!L:L),"")</f>
        <v/>
      </c>
      <c r="M92" s="62">
        <f t="shared" si="10"/>
        <v>13595.97</v>
      </c>
      <c r="N92" s="61">
        <f t="shared" si="11"/>
        <v>13595.97</v>
      </c>
      <c r="O92" s="61" t="str">
        <f t="shared" si="12"/>
        <v>-</v>
      </c>
      <c r="P92" s="40"/>
      <c r="Q92" s="40"/>
      <c r="R92" s="40"/>
      <c r="Y92" s="124" t="str">
        <f t="shared" si="5"/>
        <v/>
      </c>
      <c r="Z92" s="23" t="str">
        <f t="shared" si="6"/>
        <v>Kontrolle</v>
      </c>
    </row>
    <row r="93" spans="1:26" hidden="1" x14ac:dyDescent="0.2">
      <c r="A93" s="21" t="s">
        <v>284</v>
      </c>
      <c r="B93" s="21" t="s">
        <v>285</v>
      </c>
      <c r="C93" s="21" t="s">
        <v>55</v>
      </c>
      <c r="D93" s="21" t="s">
        <v>188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10"/>
        <v/>
      </c>
      <c r="N93" s="61" t="str">
        <f t="shared" si="11"/>
        <v>-</v>
      </c>
      <c r="O93" s="61" t="str">
        <f t="shared" si="12"/>
        <v>-</v>
      </c>
      <c r="P93" s="40"/>
      <c r="Q93" s="40"/>
      <c r="R93" s="40"/>
      <c r="Y93" s="124" t="str">
        <f t="shared" si="5"/>
        <v/>
      </c>
      <c r="Z93" s="23" t="str">
        <f t="shared" si="6"/>
        <v>gleich</v>
      </c>
    </row>
    <row r="94" spans="1:26" hidden="1" x14ac:dyDescent="0.2">
      <c r="A94" s="21" t="s">
        <v>335</v>
      </c>
      <c r="B94" s="21" t="s">
        <v>335</v>
      </c>
      <c r="C94" s="21" t="s">
        <v>16</v>
      </c>
      <c r="D94" s="21" t="s">
        <v>308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0</v>
      </c>
      <c r="G94" s="112">
        <f>IF(SUMIF('Grundlage Swiss DRG KVG'!D:D,B94,'Grundlage Swiss DRG KVG'!H:H)&gt;0,SUMIF('Grundlage Swiss DRG KVG'!D:D,B94,'Grundlage Swiss DRG KVG'!H:H),)</f>
        <v>0</v>
      </c>
      <c r="H94" s="112" t="str">
        <f>IF(SUMIF('Grundlage Swiss DRG KVG'!D:D,B94,'Grundlage Swiss DRG KVG'!I:I)&gt;0,SUMIF('Grundlage Swiss DRG KVG'!D:D,B94,'Grundlage Swiss DRG KVG'!I:I),"")</f>
        <v/>
      </c>
      <c r="I94" s="112" t="str">
        <f>IF(SUMIF('Grundlage Swiss DRG KVG'!D:D,B94,'Grundlage Swiss DRG KVG'!J:J)&gt;0,SUMIF('Grundlage Swiss DRG KVG'!D:D,B94,'Grundlage Swiss DRG KVG'!J:J),"")</f>
        <v/>
      </c>
      <c r="J94" s="130"/>
      <c r="K94" s="130" t="str">
        <f>IF(SUMIF('Grundlage Swiss DRG KVG'!D:D,B94,'Grundlage Swiss DRG KVG'!K:K)&gt;0,SUMIF('Grundlage Swiss DRG KVG'!D:D,B94,'Grundlage Swiss DRG KVG'!K:K),"")</f>
        <v/>
      </c>
      <c r="L94" s="130" t="str">
        <f>IF(SUMIF('Grundlage Swiss DRG KVG'!D:D,B94,'Grundlage Swiss DRG KVG'!L:L)&gt;0,SUMIF('Grundlage Swiss DRG KVG'!D:D,B94,'Grundlage Swiss DRG KVG'!L:L),"")</f>
        <v/>
      </c>
      <c r="M94" s="62" t="str">
        <f t="shared" si="10"/>
        <v/>
      </c>
      <c r="N94" s="61" t="str">
        <f t="shared" si="11"/>
        <v>-</v>
      </c>
      <c r="O94" s="61" t="str">
        <f t="shared" si="12"/>
        <v>-</v>
      </c>
      <c r="P94" s="40"/>
      <c r="Q94" s="40"/>
      <c r="R94" s="40"/>
      <c r="Y94" s="124" t="str">
        <f t="shared" si="5"/>
        <v/>
      </c>
      <c r="Z94" s="23" t="str">
        <f t="shared" si="6"/>
        <v>gleich</v>
      </c>
    </row>
    <row r="95" spans="1:26" hidden="1" x14ac:dyDescent="0.2">
      <c r="A95" s="21" t="s">
        <v>287</v>
      </c>
      <c r="B95" s="21" t="s">
        <v>288</v>
      </c>
      <c r="C95" s="21" t="s">
        <v>16</v>
      </c>
      <c r="D95" s="21" t="s">
        <v>188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10"/>
        <v/>
      </c>
      <c r="N95" s="61" t="str">
        <f t="shared" si="11"/>
        <v>-</v>
      </c>
      <c r="O95" s="61" t="str">
        <f t="shared" si="12"/>
        <v>-</v>
      </c>
      <c r="P95" s="40"/>
      <c r="Q95" s="40"/>
      <c r="R95" s="40"/>
      <c r="Y95" s="124" t="str">
        <f t="shared" si="5"/>
        <v/>
      </c>
      <c r="Z95" s="23" t="str">
        <f t="shared" si="6"/>
        <v>gleich</v>
      </c>
    </row>
    <row r="96" spans="1:26" hidden="1" x14ac:dyDescent="0.2">
      <c r="A96" s="21" t="s">
        <v>314</v>
      </c>
      <c r="B96" s="21" t="s">
        <v>314</v>
      </c>
      <c r="C96" s="21" t="s">
        <v>95</v>
      </c>
      <c r="D96" s="21" t="s">
        <v>308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10"/>
        <v/>
      </c>
      <c r="N96" s="61" t="str">
        <f t="shared" si="11"/>
        <v>-</v>
      </c>
      <c r="O96" s="61" t="str">
        <f t="shared" si="12"/>
        <v>-</v>
      </c>
      <c r="P96" s="40"/>
      <c r="Q96" s="40"/>
      <c r="R96" s="40"/>
      <c r="Y96" s="124" t="str">
        <f t="shared" si="5"/>
        <v/>
      </c>
      <c r="Z96" s="23" t="str">
        <f t="shared" si="6"/>
        <v>gleich</v>
      </c>
    </row>
    <row r="97" spans="1:26" hidden="1" x14ac:dyDescent="0.2">
      <c r="A97" s="21" t="s">
        <v>186</v>
      </c>
      <c r="B97" s="21" t="s">
        <v>187</v>
      </c>
      <c r="C97" s="21" t="s">
        <v>34</v>
      </c>
      <c r="D97" s="21" t="s">
        <v>188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0</v>
      </c>
      <c r="G97" s="112">
        <f>IF(SUMIF('Grundlage Swiss DRG KVG'!D:D,B97,'Grundlage Swiss DRG KVG'!H:H)&gt;0,SUMIF('Grundlage Swiss DRG KVG'!D:D,B97,'Grundlage Swiss DRG KVG'!H:H),)</f>
        <v>0</v>
      </c>
      <c r="H97" s="112" t="str">
        <f>IF(SUMIF('Grundlage Swiss DRG KVG'!D:D,B97,'Grundlage Swiss DRG KVG'!I:I)&gt;0,SUMIF('Grundlage Swiss DRG KVG'!D:D,B97,'Grundlage Swiss DRG KVG'!I:I),"")</f>
        <v/>
      </c>
      <c r="I97" s="112" t="str">
        <f>IF(SUMIF('Grundlage Swiss DRG KVG'!D:D,B97,'Grundlage Swiss DRG KVG'!J:J)&gt;0,SUMIF('Grundlage Swiss DRG KVG'!D:D,B97,'Grundlage Swiss DRG KVG'!J:J),"")</f>
        <v/>
      </c>
      <c r="J97" s="130"/>
      <c r="K97" s="130" t="str">
        <f>IF(SUMIF('Grundlage Swiss DRG KVG'!D:D,B97,'Grundlage Swiss DRG KVG'!K:K)&gt;0,SUMIF('Grundlage Swiss DRG KVG'!D:D,B97,'Grundlage Swiss DRG KVG'!K:K),"")</f>
        <v/>
      </c>
      <c r="L97" s="130" t="str">
        <f>IF(SUMIF('Grundlage Swiss DRG KVG'!D:D,B97,'Grundlage Swiss DRG KVG'!L:L)&gt;0,SUMIF('Grundlage Swiss DRG KVG'!D:D,B97,'Grundlage Swiss DRG KVG'!L:L),"")</f>
        <v/>
      </c>
      <c r="M97" s="62" t="str">
        <f t="shared" si="10"/>
        <v/>
      </c>
      <c r="N97" s="61" t="str">
        <f t="shared" si="11"/>
        <v>-</v>
      </c>
      <c r="O97" s="61" t="str">
        <f t="shared" si="12"/>
        <v>-</v>
      </c>
      <c r="P97" s="40"/>
      <c r="Q97" s="40"/>
      <c r="R97" s="40"/>
      <c r="Y97" s="124" t="str">
        <f t="shared" si="5"/>
        <v/>
      </c>
      <c r="Z97" s="23" t="str">
        <f t="shared" si="6"/>
        <v>gleich</v>
      </c>
    </row>
    <row r="98" spans="1:26" hidden="1" x14ac:dyDescent="0.2">
      <c r="A98" s="21" t="s">
        <v>171</v>
      </c>
      <c r="B98" s="21" t="s">
        <v>172</v>
      </c>
      <c r="C98" s="21" t="s">
        <v>169</v>
      </c>
      <c r="D98" s="21" t="s">
        <v>106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10"/>
        <v/>
      </c>
      <c r="N98" s="61" t="str">
        <f t="shared" si="11"/>
        <v>-</v>
      </c>
      <c r="O98" s="61" t="str">
        <f t="shared" si="12"/>
        <v>-</v>
      </c>
      <c r="P98" s="40"/>
      <c r="Q98" s="40"/>
      <c r="R98" s="40"/>
      <c r="Y98" s="124" t="str">
        <f t="shared" si="5"/>
        <v/>
      </c>
      <c r="Z98" s="23" t="str">
        <f t="shared" si="6"/>
        <v>gleich</v>
      </c>
    </row>
    <row r="99" spans="1:26" hidden="1" x14ac:dyDescent="0.2">
      <c r="A99" s="21" t="s">
        <v>338</v>
      </c>
      <c r="B99" s="21" t="s">
        <v>338</v>
      </c>
      <c r="C99" s="21" t="s">
        <v>228</v>
      </c>
      <c r="D99" s="21" t="s">
        <v>106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54142777.380318999</v>
      </c>
      <c r="H99" s="112">
        <f>IF(SUMIF('Grundlage Swiss DRG KVG'!D:D,B99,'Grundlage Swiss DRG KVG'!I:I)&gt;0,SUMIF('Grundlage Swiss DRG KVG'!D:D,B99,'Grundlage Swiss DRG KVG'!I:I),"")</f>
        <v>5410.6425799999997</v>
      </c>
      <c r="I99" s="112">
        <f>IF(SUMIF('Grundlage Swiss DRG KVG'!D:D,B99,'Grundlage Swiss DRG KVG'!J:J)&gt;0,SUMIF('Grundlage Swiss DRG KVG'!D:D,B99,'Grundlage Swiss DRG KVG'!J:J),"")</f>
        <v>3722</v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>
        <f>IF(SUMIF('Grundlage Swiss DRG KVG'!D:D,B99,'Grundlage Swiss DRG KVG'!L:L)&gt;0,SUMIF('Grundlage Swiss DRG KVG'!D:D,B99,'Grundlage Swiss DRG KVG'!L:L),"")</f>
        <v>10006.718532925001</v>
      </c>
      <c r="M99" s="62">
        <f t="shared" si="10"/>
        <v>5410.6425799999997</v>
      </c>
      <c r="N99" s="61" t="str">
        <f t="shared" si="11"/>
        <v>-</v>
      </c>
      <c r="O99" s="61">
        <f t="shared" si="12"/>
        <v>5410.6425799999997</v>
      </c>
      <c r="P99" s="40"/>
      <c r="Q99" s="40"/>
      <c r="R99" s="40"/>
      <c r="Y99" s="124">
        <f t="shared" si="5"/>
        <v>10006.718532925001</v>
      </c>
      <c r="Z99" s="23" t="str">
        <f t="shared" si="6"/>
        <v>-</v>
      </c>
    </row>
    <row r="100" spans="1:26" hidden="1" x14ac:dyDescent="0.2">
      <c r="A100" s="21" t="s">
        <v>125</v>
      </c>
      <c r="B100" s="21" t="s">
        <v>126</v>
      </c>
      <c r="C100" s="21" t="s">
        <v>127</v>
      </c>
      <c r="D100" s="21" t="s">
        <v>45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10"/>
        <v/>
      </c>
      <c r="N100" s="61" t="str">
        <f t="shared" si="11"/>
        <v>-</v>
      </c>
      <c r="O100" s="61" t="str">
        <f t="shared" si="12"/>
        <v>-</v>
      </c>
      <c r="P100" s="40"/>
      <c r="Q100" s="40"/>
      <c r="R100" s="40"/>
      <c r="Y100" s="124" t="str">
        <f t="shared" si="5"/>
        <v/>
      </c>
      <c r="Z100" s="23" t="str">
        <f t="shared" si="6"/>
        <v>gleich</v>
      </c>
    </row>
    <row r="101" spans="1:26" hidden="1" x14ac:dyDescent="0.2">
      <c r="A101" s="21" t="s">
        <v>136</v>
      </c>
      <c r="B101" s="21" t="s">
        <v>137</v>
      </c>
      <c r="C101" s="21" t="s">
        <v>127</v>
      </c>
      <c r="D101" s="21" t="s">
        <v>45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10"/>
        <v/>
      </c>
      <c r="N101" s="61" t="str">
        <f t="shared" si="11"/>
        <v>-</v>
      </c>
      <c r="O101" s="61" t="str">
        <f t="shared" si="12"/>
        <v>-</v>
      </c>
      <c r="P101" s="40"/>
      <c r="Q101" s="40"/>
      <c r="R101" s="40"/>
      <c r="Y101" s="124" t="str">
        <f t="shared" si="5"/>
        <v/>
      </c>
      <c r="Z101" s="23" t="str">
        <f t="shared" si="6"/>
        <v>gleich</v>
      </c>
    </row>
    <row r="102" spans="1:26" hidden="1" x14ac:dyDescent="0.2">
      <c r="A102" s="21" t="s">
        <v>311</v>
      </c>
      <c r="B102" s="21" t="s">
        <v>311</v>
      </c>
      <c r="C102" s="21" t="s">
        <v>99</v>
      </c>
      <c r="D102" s="21" t="s">
        <v>308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10"/>
        <v/>
      </c>
      <c r="N102" s="61" t="str">
        <f t="shared" si="11"/>
        <v>-</v>
      </c>
      <c r="O102" s="61" t="str">
        <f t="shared" si="12"/>
        <v>-</v>
      </c>
      <c r="P102" s="40"/>
      <c r="Q102" s="40"/>
      <c r="R102" s="40"/>
      <c r="Y102" s="124" t="str">
        <f t="shared" si="5"/>
        <v/>
      </c>
      <c r="Z102" s="23" t="str">
        <f t="shared" si="6"/>
        <v>gleich</v>
      </c>
    </row>
    <row r="103" spans="1:26" hidden="1" x14ac:dyDescent="0.2">
      <c r="A103" s="21" t="s">
        <v>112</v>
      </c>
      <c r="B103" s="21" t="s">
        <v>113</v>
      </c>
      <c r="C103" s="21" t="s">
        <v>114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10"/>
        <v/>
      </c>
      <c r="N103" s="61" t="str">
        <f t="shared" si="11"/>
        <v>-</v>
      </c>
      <c r="O103" s="61" t="str">
        <f t="shared" si="12"/>
        <v>-</v>
      </c>
      <c r="P103" s="40"/>
      <c r="Q103" s="40"/>
      <c r="R103" s="40"/>
      <c r="Y103" s="124" t="str">
        <f t="shared" si="5"/>
        <v/>
      </c>
      <c r="Z103" s="23" t="str">
        <f t="shared" si="6"/>
        <v>gleich</v>
      </c>
    </row>
    <row r="104" spans="1:26" hidden="1" x14ac:dyDescent="0.2">
      <c r="A104" s="21" t="s">
        <v>193</v>
      </c>
      <c r="B104" s="21" t="s">
        <v>194</v>
      </c>
      <c r="C104" s="21" t="s">
        <v>114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0</v>
      </c>
      <c r="H104" s="112" t="str">
        <f>IF(SUMIF('Grundlage Swiss DRG KVG'!D:D,B104,'Grundlage Swiss DRG KVG'!I:I)&gt;0,SUMIF('Grundlage Swiss DRG KVG'!D:D,B104,'Grundlage Swiss DRG KVG'!I:I),"")</f>
        <v/>
      </c>
      <c r="I104" s="112" t="str">
        <f>IF(SUMIF('Grundlage Swiss DRG KVG'!D:D,B104,'Grundlage Swiss DRG KVG'!J:J)&gt;0,SUMIF('Grundlage Swiss DRG KVG'!D:D,B104,'Grundlage Swiss DRG KVG'!J:J),"")</f>
        <v/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 t="str">
        <f>IF(SUMIF('Grundlage Swiss DRG KVG'!D:D,B104,'Grundlage Swiss DRG KVG'!L:L)&gt;0,SUMIF('Grundlage Swiss DRG KVG'!D:D,B104,'Grundlage Swiss DRG KVG'!L:L),"")</f>
        <v/>
      </c>
      <c r="M104" s="62" t="str">
        <f t="shared" si="10"/>
        <v/>
      </c>
      <c r="N104" s="61" t="str">
        <f t="shared" si="11"/>
        <v>-</v>
      </c>
      <c r="O104" s="61" t="str">
        <f t="shared" si="12"/>
        <v>-</v>
      </c>
      <c r="P104" s="40"/>
      <c r="Q104" s="40"/>
      <c r="R104" s="40"/>
      <c r="Y104" s="124" t="str">
        <f t="shared" si="5"/>
        <v/>
      </c>
      <c r="Z104" s="23" t="str">
        <f t="shared" si="6"/>
        <v>gleich</v>
      </c>
    </row>
    <row r="105" spans="1:26" x14ac:dyDescent="0.2">
      <c r="A105" s="42" t="s">
        <v>406</v>
      </c>
      <c r="B105" s="42"/>
      <c r="C105" s="42"/>
      <c r="D105" s="42"/>
      <c r="E105" s="43">
        <f>SUM(E11:E104)</f>
        <v>6078092630.8371401</v>
      </c>
      <c r="F105" s="43">
        <f>SUM(F11:F104)</f>
        <v>6408737498.3015471</v>
      </c>
      <c r="G105" s="43">
        <f>SUM(G11:G104)</f>
        <v>7014485335.0203266</v>
      </c>
      <c r="H105" s="43">
        <f>SUM(H11:H104)</f>
        <v>717322.31387999794</v>
      </c>
      <c r="I105" s="43">
        <f>SUM(I11:I104)</f>
        <v>690326</v>
      </c>
      <c r="J105" s="63">
        <f>E105/M105</f>
        <v>8473.3076236827546</v>
      </c>
      <c r="K105" s="63">
        <f>F105/N105</f>
        <v>10706.230005977803</v>
      </c>
      <c r="L105" s="63">
        <f>G105/O105</f>
        <v>10535.750980463719</v>
      </c>
      <c r="M105" s="62">
        <f>SUM(M11:M104)</f>
        <v>717322.31387999794</v>
      </c>
      <c r="N105" s="61">
        <f>SUM(N11:N104)</f>
        <v>598598.89939999802</v>
      </c>
      <c r="O105" s="61">
        <f>SUM(O11:O104)</f>
        <v>665779.34007999802</v>
      </c>
      <c r="P105" s="62"/>
      <c r="Q105" s="62"/>
      <c r="R105" s="62"/>
      <c r="S105" s="39"/>
      <c r="Y105" s="124"/>
    </row>
    <row r="106" spans="1:26" ht="33.75" customHeight="1" x14ac:dyDescent="0.2">
      <c r="F106" s="28"/>
      <c r="G106" s="28"/>
      <c r="M106" s="62"/>
      <c r="N106" s="61"/>
      <c r="O106" s="61"/>
      <c r="P106" s="62"/>
      <c r="Q106" s="62"/>
      <c r="R106" s="62"/>
    </row>
    <row r="107" spans="1:26" ht="10.5" x14ac:dyDescent="0.25">
      <c r="A107" s="49" t="s">
        <v>407</v>
      </c>
      <c r="B107" s="49"/>
      <c r="C107" s="49"/>
      <c r="D107" s="49"/>
      <c r="E107" s="147"/>
      <c r="F107" s="147"/>
      <c r="G107" s="147"/>
      <c r="H107" s="147"/>
      <c r="I107" s="147"/>
      <c r="J107" s="147">
        <f>COUNT(J11:J104)</f>
        <v>72</v>
      </c>
      <c r="K107" s="147">
        <f>COUNT(K11:K104)</f>
        <v>57</v>
      </c>
      <c r="L107" s="147">
        <f>COUNT(L11:L104)</f>
        <v>62</v>
      </c>
      <c r="M107" s="62">
        <f>K107-'Grundlage Swiss DRG KVG'!K104</f>
        <v>57</v>
      </c>
      <c r="N107" s="61">
        <f>L107-'Grundlage Swiss DRG KVG'!L104</f>
        <v>62</v>
      </c>
      <c r="O107" s="61"/>
      <c r="P107" s="62"/>
      <c r="Q107" s="62"/>
      <c r="R107" s="62"/>
    </row>
    <row r="108" spans="1:26" ht="10.5" x14ac:dyDescent="0.25">
      <c r="A108" s="44" t="s">
        <v>712</v>
      </c>
      <c r="B108" s="45"/>
      <c r="C108" s="46"/>
      <c r="D108" s="46"/>
      <c r="E108" s="46"/>
      <c r="F108" s="46"/>
      <c r="G108" s="46"/>
      <c r="H108" s="46"/>
      <c r="I108" s="46"/>
      <c r="J108" s="47">
        <f>M105</f>
        <v>717322.31387999794</v>
      </c>
      <c r="K108" s="47">
        <f>N105</f>
        <v>598598.89939999802</v>
      </c>
      <c r="L108" s="47">
        <f>O105</f>
        <v>665779.34007999802</v>
      </c>
      <c r="M108" s="62"/>
      <c r="N108" s="62"/>
      <c r="O108" s="61"/>
      <c r="P108" s="62"/>
      <c r="Q108" s="62"/>
      <c r="R108" s="62"/>
    </row>
    <row r="109" spans="1:26" ht="10.5" x14ac:dyDescent="0.25">
      <c r="A109" s="48" t="s">
        <v>350</v>
      </c>
      <c r="B109" s="49"/>
      <c r="C109" s="49"/>
      <c r="D109" s="49"/>
      <c r="E109" s="49"/>
      <c r="F109" s="49"/>
      <c r="G109" s="49"/>
      <c r="H109" s="49"/>
      <c r="I109" s="49"/>
      <c r="J109" s="50">
        <f>SMALL(J11:J104,1)</f>
        <v>8584.3605905596996</v>
      </c>
      <c r="K109" s="50">
        <f>SMALL(K11:K104,1)</f>
        <v>9232.9154023130995</v>
      </c>
      <c r="L109" s="50">
        <f>SMALL(L11:L104,1)</f>
        <v>9197.2878229486996</v>
      </c>
      <c r="M109" s="62">
        <f>K109-'Grundlage Swiss DRG KVG'!K105</f>
        <v>9232.9154023130995</v>
      </c>
      <c r="N109" s="62">
        <f>L109-'Grundlage Swiss DRG KVG'!L105</f>
        <v>9197.2878229486996</v>
      </c>
      <c r="O109" s="61"/>
      <c r="P109" s="62"/>
      <c r="Q109" s="62"/>
      <c r="R109" s="62"/>
    </row>
    <row r="110" spans="1:26" ht="10.5" x14ac:dyDescent="0.25">
      <c r="A110" s="51" t="s">
        <v>357</v>
      </c>
      <c r="B110" s="45"/>
      <c r="C110" s="46"/>
      <c r="D110" s="46"/>
      <c r="E110" s="46"/>
      <c r="F110" s="46"/>
      <c r="G110" s="46"/>
      <c r="H110" s="46"/>
      <c r="I110" s="46"/>
      <c r="J110" s="47">
        <f>QUARTILE(J11:J104,1)</f>
        <v>9171.5536652337742</v>
      </c>
      <c r="K110" s="47">
        <f>QUARTILE(K11:K104,1)</f>
        <v>10158.320917534</v>
      </c>
      <c r="L110" s="47">
        <f>QUARTILE(L11:L104,1)</f>
        <v>10049.533923212501</v>
      </c>
      <c r="M110" s="62">
        <f>K110-'Grundlage Swiss DRG KVG'!K106</f>
        <v>10158.320917534</v>
      </c>
      <c r="N110" s="62">
        <f>L110-'Grundlage Swiss DRG KVG'!L106</f>
        <v>10049.533923212501</v>
      </c>
      <c r="O110" s="61"/>
      <c r="P110" s="62"/>
      <c r="Q110" s="62"/>
      <c r="R110" s="62"/>
    </row>
    <row r="111" spans="1:26" ht="10.5" x14ac:dyDescent="0.25">
      <c r="A111" s="48" t="s">
        <v>364</v>
      </c>
      <c r="B111" s="49"/>
      <c r="C111" s="49"/>
      <c r="D111" s="49"/>
      <c r="E111" s="49"/>
      <c r="F111" s="49"/>
      <c r="G111" s="49"/>
      <c r="H111" s="49"/>
      <c r="I111" s="49"/>
      <c r="J111" s="50">
        <f>SUM(J11:J104)/J107</f>
        <v>9833.852974384683</v>
      </c>
      <c r="K111" s="50">
        <f>SUM(K11:K104)/K107</f>
        <v>10988.400071681106</v>
      </c>
      <c r="L111" s="50">
        <f>SUM(L11:L104)/L107</f>
        <v>10785.513415956002</v>
      </c>
      <c r="M111" s="62">
        <f>K111-'Grundlage Swiss DRG KVG'!K107</f>
        <v>10988.400071681106</v>
      </c>
      <c r="N111" s="62">
        <f>L111-'Grundlage Swiss DRG KVG'!L107</f>
        <v>-400.07492551299765</v>
      </c>
      <c r="O111" s="61"/>
      <c r="P111" s="62"/>
      <c r="Q111" s="62"/>
      <c r="R111" s="40"/>
    </row>
    <row r="112" spans="1:26" ht="10.5" x14ac:dyDescent="0.25">
      <c r="A112" s="44" t="s">
        <v>371</v>
      </c>
      <c r="B112" s="45"/>
      <c r="C112" s="46"/>
      <c r="D112" s="46"/>
      <c r="E112" s="46"/>
      <c r="F112" s="46"/>
      <c r="G112" s="46"/>
      <c r="H112" s="46"/>
      <c r="I112" s="46"/>
      <c r="J112" s="47">
        <f>MEDIAN(J11:J104)</f>
        <v>9510.4073378660505</v>
      </c>
      <c r="K112" s="47">
        <f>MEDIAN(K11:K104)</f>
        <v>10599.227367821</v>
      </c>
      <c r="L112" s="47">
        <f>MEDIAN(L11:L104)</f>
        <v>10409.212440028499</v>
      </c>
      <c r="M112" s="62">
        <f>K112-'Grundlage Swiss DRG KVG'!K108</f>
        <v>440.90645028700055</v>
      </c>
      <c r="N112" s="62">
        <f>L112-'Grundlage Swiss DRG KVG'!L108</f>
        <v>666.5337806184998</v>
      </c>
      <c r="O112" s="61"/>
      <c r="P112" s="62"/>
      <c r="Q112" s="62"/>
      <c r="R112" s="40"/>
    </row>
    <row r="113" spans="1:26" ht="10.5" x14ac:dyDescent="0.25">
      <c r="A113" s="48" t="s">
        <v>378</v>
      </c>
      <c r="B113" s="49"/>
      <c r="C113" s="49"/>
      <c r="D113" s="49"/>
      <c r="E113" s="49"/>
      <c r="F113" s="49"/>
      <c r="G113" s="49"/>
      <c r="H113" s="49"/>
      <c r="I113" s="49"/>
      <c r="J113" s="50">
        <f>QUARTILE(J11:J104,3)</f>
        <v>10075.930857090749</v>
      </c>
      <c r="K113" s="50">
        <f>QUARTILE(K11:K104,3)</f>
        <v>11077.362421663</v>
      </c>
      <c r="L113" s="50">
        <f>QUARTILE(L11:L104,3)</f>
        <v>10870.52911341125</v>
      </c>
      <c r="M113" s="62">
        <f>K113-'Grundlage Swiss DRG KVG'!K109</f>
        <v>-770989.87252183782</v>
      </c>
      <c r="N113" s="62">
        <f>L113-'Grundlage Swiss DRG KVG'!L109</f>
        <v>-785846.21914018434</v>
      </c>
      <c r="O113" s="61"/>
      <c r="P113" s="62"/>
      <c r="Q113" s="62"/>
      <c r="R113" s="62"/>
    </row>
    <row r="114" spans="1:26" ht="10.5" x14ac:dyDescent="0.25">
      <c r="A114" s="44" t="s">
        <v>385</v>
      </c>
      <c r="B114" s="45"/>
      <c r="C114" s="46"/>
      <c r="D114" s="46"/>
      <c r="E114" s="46"/>
      <c r="F114" s="46"/>
      <c r="G114" s="46"/>
      <c r="H114" s="46"/>
      <c r="I114" s="46"/>
      <c r="J114" s="47">
        <f>LARGE(J11:J104,1)</f>
        <v>14561.165211623</v>
      </c>
      <c r="K114" s="47">
        <f>LARGE(K11:K104,1)</f>
        <v>16836.525748956999</v>
      </c>
      <c r="L114" s="47">
        <f>LARGE(L11:L104,1)</f>
        <v>16681.211056264001</v>
      </c>
      <c r="M114" s="62">
        <f>K114-'Grundlage Swiss DRG KVG'!K110</f>
        <v>16836.525748956999</v>
      </c>
      <c r="N114" s="62">
        <f>L114-'Grundlage Swiss DRG KVG'!L110</f>
        <v>16681.211056264001</v>
      </c>
      <c r="O114" s="61"/>
      <c r="P114" s="62"/>
      <c r="Q114" s="62"/>
      <c r="R114" s="62"/>
    </row>
    <row r="115" spans="1:26" ht="10.5" x14ac:dyDescent="0.25">
      <c r="A115" s="86" t="s">
        <v>682</v>
      </c>
      <c r="B115" s="87"/>
      <c r="C115" s="87"/>
      <c r="D115" s="88" t="s">
        <v>392</v>
      </c>
      <c r="E115" s="36"/>
      <c r="F115" s="36"/>
      <c r="G115" s="36"/>
      <c r="H115" s="36"/>
      <c r="I115" s="36"/>
      <c r="J115" s="64">
        <f>J105</f>
        <v>8473.3076236827546</v>
      </c>
      <c r="K115" s="64">
        <f>K105</f>
        <v>10706.230005977803</v>
      </c>
      <c r="L115" s="64">
        <f>L105</f>
        <v>10535.750980463719</v>
      </c>
      <c r="M115" s="62">
        <f>K115-'Grundlage Swiss DRG KVG'!K112</f>
        <v>10706.230005977803</v>
      </c>
      <c r="N115" s="62">
        <f>L115-'Grundlage Swiss DRG KVG'!L112</f>
        <v>10535.750980463719</v>
      </c>
      <c r="O115" s="61"/>
      <c r="P115" s="62"/>
      <c r="Q115" s="62"/>
      <c r="R115" s="62"/>
    </row>
    <row r="116" spans="1:26" x14ac:dyDescent="0.2">
      <c r="F116" s="28"/>
      <c r="G116" s="28"/>
      <c r="M116" s="23"/>
    </row>
    <row r="117" spans="1:26" x14ac:dyDescent="0.2">
      <c r="A117" s="23" t="s">
        <v>412</v>
      </c>
      <c r="F117" s="28"/>
      <c r="G117" s="28"/>
      <c r="M117" s="23"/>
    </row>
    <row r="118" spans="1:26" x14ac:dyDescent="0.2">
      <c r="F118" s="28"/>
      <c r="G118" s="28"/>
      <c r="M118" s="23"/>
    </row>
    <row r="119" spans="1:26" x14ac:dyDescent="0.2">
      <c r="F119" s="28"/>
      <c r="G119" s="28"/>
      <c r="M119" s="23"/>
    </row>
    <row r="120" spans="1:26" x14ac:dyDescent="0.2">
      <c r="F120" s="28"/>
      <c r="G120" s="28"/>
      <c r="M120" s="23"/>
    </row>
    <row r="121" spans="1:26" x14ac:dyDescent="0.2">
      <c r="F121" s="28"/>
      <c r="G121" s="28"/>
      <c r="M121" s="23"/>
    </row>
    <row r="122" spans="1:26" x14ac:dyDescent="0.2">
      <c r="F122" s="28"/>
      <c r="G122" s="28"/>
      <c r="M122" s="23"/>
    </row>
    <row r="123" spans="1:26" x14ac:dyDescent="0.2">
      <c r="F123" s="28"/>
      <c r="G123" s="28"/>
      <c r="M123" s="23"/>
    </row>
    <row r="124" spans="1:26" x14ac:dyDescent="0.2">
      <c r="F124" s="28"/>
      <c r="G124" s="28"/>
      <c r="M124" s="23"/>
      <c r="Y124" s="66"/>
      <c r="Z124" s="66"/>
    </row>
    <row r="125" spans="1:26" s="28" customFormat="1" x14ac:dyDescent="0.2">
      <c r="A125" s="23"/>
      <c r="B125" s="23"/>
      <c r="C125" s="23"/>
      <c r="D125" s="23"/>
      <c r="E125" s="23"/>
      <c r="M125" s="23"/>
      <c r="P125" s="23"/>
      <c r="Q125" s="23"/>
      <c r="R125" s="23"/>
      <c r="S125" s="23"/>
      <c r="T125" s="23"/>
      <c r="U125" s="23"/>
      <c r="V125" s="23"/>
      <c r="W125" s="23"/>
      <c r="X125" s="23"/>
      <c r="Y125" s="66"/>
      <c r="Z125" s="66"/>
    </row>
    <row r="126" spans="1:26" s="28" customFormat="1" x14ac:dyDescent="0.2">
      <c r="A126" s="23"/>
      <c r="B126" s="23"/>
      <c r="C126" s="23"/>
      <c r="D126" s="23"/>
      <c r="E126" s="23"/>
      <c r="M126" s="23"/>
      <c r="P126" s="23"/>
      <c r="Q126" s="23"/>
      <c r="R126" s="23"/>
      <c r="S126" s="23"/>
      <c r="T126" s="23"/>
      <c r="U126" s="23"/>
      <c r="V126" s="23"/>
      <c r="W126" s="23"/>
      <c r="X126" s="23"/>
      <c r="Y126" s="66"/>
      <c r="Z126" s="66"/>
    </row>
    <row r="127" spans="1:26" s="28" customFormat="1" x14ac:dyDescent="0.2">
      <c r="A127" s="23"/>
      <c r="B127" s="23"/>
      <c r="C127" s="23"/>
      <c r="D127" s="23"/>
      <c r="E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680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30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674</v>
      </c>
      <c r="F8" s="15" t="s">
        <v>675</v>
      </c>
      <c r="G8" s="15" t="s">
        <v>676</v>
      </c>
      <c r="H8" s="15" t="s">
        <v>677</v>
      </c>
      <c r="I8" s="15" t="s">
        <v>678</v>
      </c>
      <c r="J8" s="15" t="s">
        <v>679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8" t="s">
        <v>307</v>
      </c>
      <c r="B10" s="19" t="s">
        <v>307</v>
      </c>
      <c r="C10" s="19" t="s">
        <v>66</v>
      </c>
      <c r="D10" s="19" t="s">
        <v>308</v>
      </c>
      <c r="E10" s="59">
        <f>IF(SUMIF('Grundlage Rehabilitaion statioä'!D:D,B10,'Grundlage Rehabilitaion statioä'!G:G)&gt;0,SUMIF('Grundlage Rehabilitaion statioä'!D:D,B10,'Grundlage Rehabilitaion statioä'!G:G),)</f>
        <v>19447963.857891001</v>
      </c>
      <c r="F10" s="59">
        <f>IF(SUMIF('Grundlage Rehabilitaion statioä'!D:D,B10,'Grundlage Rehabilitaion statioä'!H:H)&gt;0,SUMIF('Grundlage Rehabilitaion statioä'!D:D,B10,'Grundlage Rehabilitaion statioä'!H:H),)</f>
        <v>19447963.857891001</v>
      </c>
      <c r="G10" s="59">
        <f>IF(SUMIF('Grundlage Rehabilitaion statioä'!D:D,B10,'Grundlage Rehabilitaion statioä'!I:I)&gt;0,SUMIF('Grundlage Rehabilitaion statioä'!D:D,B10,'Grundlage Rehabilitaion statioä'!I:I),"")</f>
        <v>34062</v>
      </c>
      <c r="H10" s="59">
        <f>IF(SUMIF('Grundlage Rehabilitaion statioä'!D:D,B10,'Grundlage Rehabilitaion statioä'!J:J)&gt;0,SUMIF('Grundlage Rehabilitaion statioä'!D:D,B10,'Grundlage Rehabilitaion statioä'!J:J),"")</f>
        <v>1499</v>
      </c>
      <c r="I10" s="60">
        <f>IF(SUMIF('Grundlage Rehabilitaion statioä'!D:D,B10,'Grundlage Rehabilitaion statioä'!K:K)&gt;0,SUMIF('Grundlage Rehabilitaion statioä'!D:D,B10,'Grundlage Rehabilitaion statioä'!K:K),"")</f>
        <v>570.95777869445999</v>
      </c>
      <c r="J10" s="60">
        <f>IF(SUMIF('Grundlage Rehabilitaion statioä'!D:D,B10,'Grundlage Rehabilitaion statioä'!L:L)&gt;0,SUMIF('Grundlage Rehabilitaion statioä'!D:D,B10,'Grundlage Rehabilitaion statioä'!L:L),"")</f>
        <v>570.95777869445999</v>
      </c>
      <c r="K10" s="40"/>
      <c r="L10" s="61">
        <f>IF(E10&gt;0,G10,"-")</f>
        <v>34062</v>
      </c>
      <c r="M10" s="61">
        <f>IF(F10&gt;0,G10,"-")</f>
        <v>34062</v>
      </c>
      <c r="N10" s="40"/>
      <c r="O10" s="40"/>
      <c r="P10" s="40"/>
      <c r="W10" s="124">
        <f t="shared" ref="W10:W42" si="0">J10</f>
        <v>570.95777869445999</v>
      </c>
      <c r="X10" s="23" t="str">
        <f t="shared" ref="X10:X42" si="1">IF(J10&gt;0,IF(I10&gt;J10,"-",IF(I10=J10,"gleich","Kontrolle")),"")</f>
        <v>gleich</v>
      </c>
    </row>
    <row r="11" spans="1:24" x14ac:dyDescent="0.2">
      <c r="A11" s="20" t="s">
        <v>341</v>
      </c>
      <c r="B11" s="21" t="s">
        <v>341</v>
      </c>
      <c r="C11" s="21" t="s">
        <v>66</v>
      </c>
      <c r="D11" s="21" t="s">
        <v>308</v>
      </c>
      <c r="E11" s="112">
        <f>IF(SUMIF('Grundlage Rehabilitaion statioä'!D:D,B11,'Grundlage Rehabilitaion statioä'!G:G)&gt;0,SUMIF('Grundlage Rehabilitaion statioä'!D:D,B11,'Grundlage Rehabilitaion statioä'!G:G),)</f>
        <v>5309010.7579421001</v>
      </c>
      <c r="F11" s="112">
        <f>IF(SUMIF('Grundlage Rehabilitaion statioä'!D:D,B11,'Grundlage Rehabilitaion statioä'!H:H)&gt;0,SUMIF('Grundlage Rehabilitaion statioä'!D:D,B11,'Grundlage Rehabilitaion statioä'!H:H),)</f>
        <v>5309010.7379420996</v>
      </c>
      <c r="G11" s="112">
        <f>IF(SUMIF('Grundlage Rehabilitaion statioä'!D:D,B11,'Grundlage Rehabilitaion statioä'!I:I)&gt;0,SUMIF('Grundlage Rehabilitaion statioä'!D:D,B11,'Grundlage Rehabilitaion statioä'!I:I),"")</f>
        <v>9149</v>
      </c>
      <c r="H11" s="112">
        <f>IF(SUMIF('Grundlage Rehabilitaion statioä'!D:D,B11,'Grundlage Rehabilitaion statioä'!J:J)&gt;0,SUMIF('Grundlage Rehabilitaion statioä'!D:D,B11,'Grundlage Rehabilitaion statioä'!J:J),"")</f>
        <v>460</v>
      </c>
      <c r="I11" s="130">
        <f>IF(SUMIF('Grundlage Rehabilitaion statioä'!D:D,B11,'Grundlage Rehabilitaion statioä'!K:K)&gt;0,SUMIF('Grundlage Rehabilitaion statioä'!D:D,B11,'Grundlage Rehabilitaion statioä'!K:K),"")</f>
        <v>580.28317389246001</v>
      </c>
      <c r="J11" s="130">
        <f>IF(SUMIF('Grundlage Rehabilitaion statioä'!D:D,B11,'Grundlage Rehabilitaion statioä'!L:L)&gt;0,SUMIF('Grundlage Rehabilitaion statioä'!D:D,B11,'Grundlage Rehabilitaion statioä'!L:L),"")</f>
        <v>580.28317170643004</v>
      </c>
      <c r="K11" s="40" t="s">
        <v>405</v>
      </c>
      <c r="L11" s="61">
        <f t="shared" ref="L11:L39" si="2">IF(E11&gt;0,G11,"-")</f>
        <v>9149</v>
      </c>
      <c r="M11" s="61">
        <f t="shared" ref="M11:M39" si="3">IF(F11&gt;0,G11,"-")</f>
        <v>9149</v>
      </c>
      <c r="N11" s="40"/>
      <c r="O11" s="40"/>
      <c r="P11" s="40"/>
      <c r="W11" s="124">
        <f t="shared" si="0"/>
        <v>580.28317170643004</v>
      </c>
      <c r="X11" s="23" t="str">
        <f t="shared" si="1"/>
        <v>-</v>
      </c>
    </row>
    <row r="12" spans="1:24" x14ac:dyDescent="0.2">
      <c r="A12" s="20" t="s">
        <v>101</v>
      </c>
      <c r="B12" s="21" t="s">
        <v>102</v>
      </c>
      <c r="C12" s="21" t="s">
        <v>55</v>
      </c>
      <c r="D12" s="21" t="s">
        <v>22</v>
      </c>
      <c r="E12" s="112">
        <f>IF(SUMIF('Grundlage Rehabilitaion statioä'!D:D,B12,'Grundlage Rehabilitaion statioä'!G:G)&gt;0,SUMIF('Grundlage Rehabilitaion statioä'!D:D,B12,'Grundlage Rehabilitaion statioä'!G:G),)</f>
        <v>10349327.622783</v>
      </c>
      <c r="F12" s="112">
        <f>IF(SUMIF('Grundlage Rehabilitaion statioä'!D:D,B12,'Grundlage Rehabilitaion statioä'!H:H)&gt;0,SUMIF('Grundlage Rehabilitaion statioä'!D:D,B12,'Grundlage Rehabilitaion statioä'!H:H),)</f>
        <v>10137941.592559</v>
      </c>
      <c r="G12" s="112">
        <f>IF(SUMIF('Grundlage Rehabilitaion statioä'!D:D,B12,'Grundlage Rehabilitaion statioä'!I:I)&gt;0,SUMIF('Grundlage Rehabilitaion statioä'!D:D,B12,'Grundlage Rehabilitaion statioä'!I:I),"")</f>
        <v>6481</v>
      </c>
      <c r="H12" s="112">
        <f>IF(SUMIF('Grundlage Rehabilitaion statioä'!D:D,B12,'Grundlage Rehabilitaion statioä'!J:J)&gt;0,SUMIF('Grundlage Rehabilitaion statioä'!D:D,B12,'Grundlage Rehabilitaion statioä'!J:J),"")</f>
        <v>175</v>
      </c>
      <c r="I12" s="130">
        <f>IF(SUMIF('Grundlage Rehabilitaion statioä'!D:D,B12,'Grundlage Rehabilitaion statioä'!K:K)&gt;0,SUMIF('Grundlage Rehabilitaion statioä'!D:D,B12,'Grundlage Rehabilitaion statioä'!K:K),"")</f>
        <v>1596.8720294371999</v>
      </c>
      <c r="J12" s="130">
        <f>IF(SUMIF('Grundlage Rehabilitaion statioä'!D:D,B12,'Grundlage Rehabilitaion statioä'!L:L)&gt;0,SUMIF('Grundlage Rehabilitaion statioä'!D:D,B12,'Grundlage Rehabilitaion statioä'!L:L),"")</f>
        <v>1564.2557618513999</v>
      </c>
      <c r="K12" s="40"/>
      <c r="L12" s="61">
        <f t="shared" si="2"/>
        <v>6481</v>
      </c>
      <c r="M12" s="61">
        <f t="shared" si="3"/>
        <v>6481</v>
      </c>
      <c r="N12" s="40"/>
      <c r="O12" s="40"/>
      <c r="P12" s="40"/>
      <c r="W12" s="124">
        <f t="shared" si="0"/>
        <v>1564.2557618513999</v>
      </c>
      <c r="X12" s="23" t="str">
        <f t="shared" si="1"/>
        <v>-</v>
      </c>
    </row>
    <row r="13" spans="1:24" x14ac:dyDescent="0.2">
      <c r="A13" s="20" t="s">
        <v>239</v>
      </c>
      <c r="B13" s="21" t="s">
        <v>240</v>
      </c>
      <c r="C13" s="21" t="s">
        <v>55</v>
      </c>
      <c r="D13" s="21" t="s">
        <v>45</v>
      </c>
      <c r="E13" s="112">
        <f>IF(SUMIF('Grundlage Rehabilitaion statioä'!D:D,B13,'Grundlage Rehabilitaion statioä'!G:G)&gt;0,SUMIF('Grundlage Rehabilitaion statioä'!D:D,B13,'Grundlage Rehabilitaion statioä'!G:G),)</f>
        <v>16808539.635398</v>
      </c>
      <c r="F13" s="112">
        <f>IF(SUMIF('Grundlage Rehabilitaion statioä'!D:D,B13,'Grundlage Rehabilitaion statioä'!H:H)&gt;0,SUMIF('Grundlage Rehabilitaion statioä'!D:D,B13,'Grundlage Rehabilitaion statioä'!H:H),)</f>
        <v>16547636.786194</v>
      </c>
      <c r="G13" s="112">
        <f>IF(SUMIF('Grundlage Rehabilitaion statioä'!D:D,B13,'Grundlage Rehabilitaion statioä'!I:I)&gt;0,SUMIF('Grundlage Rehabilitaion statioä'!D:D,B13,'Grundlage Rehabilitaion statioä'!I:I),"")</f>
        <v>21725</v>
      </c>
      <c r="H13" s="112">
        <f>IF(SUMIF('Grundlage Rehabilitaion statioä'!D:D,B13,'Grundlage Rehabilitaion statioä'!J:J)&gt;0,SUMIF('Grundlage Rehabilitaion statioä'!D:D,B13,'Grundlage Rehabilitaion statioä'!J:J),"")</f>
        <v>1220</v>
      </c>
      <c r="I13" s="130">
        <f>IF(SUMIF('Grundlage Rehabilitaion statioä'!D:D,B13,'Grundlage Rehabilitaion statioä'!K:K)&gt;0,SUMIF('Grundlage Rehabilitaion statioä'!D:D,B13,'Grundlage Rehabilitaion statioä'!K:K),"")</f>
        <v>773.69572544985999</v>
      </c>
      <c r="J13" s="130">
        <f>IF(SUMIF('Grundlage Rehabilitaion statioä'!D:D,B13,'Grundlage Rehabilitaion statioä'!L:L)&gt;0,SUMIF('Grundlage Rehabilitaion statioä'!D:D,B13,'Grundlage Rehabilitaion statioä'!L:L),"")</f>
        <v>761.68638831731005</v>
      </c>
      <c r="K13" s="40"/>
      <c r="L13" s="61">
        <f t="shared" si="2"/>
        <v>21725</v>
      </c>
      <c r="M13" s="61">
        <f t="shared" si="3"/>
        <v>21725</v>
      </c>
      <c r="N13" s="40"/>
      <c r="O13" s="40"/>
      <c r="P13" s="40"/>
      <c r="W13" s="124">
        <f t="shared" si="0"/>
        <v>761.68638831731005</v>
      </c>
      <c r="X13" s="23" t="str">
        <f t="shared" si="1"/>
        <v>-</v>
      </c>
    </row>
    <row r="14" spans="1:24" x14ac:dyDescent="0.2">
      <c r="A14" s="20" t="s">
        <v>275</v>
      </c>
      <c r="B14" s="21" t="s">
        <v>276</v>
      </c>
      <c r="C14" s="21" t="s">
        <v>55</v>
      </c>
      <c r="D14" s="21" t="s">
        <v>45</v>
      </c>
      <c r="E14" s="112">
        <f>IF(SUMIF('Grundlage Rehabilitaion statioä'!D:D,B14,'Grundlage Rehabilitaion statioä'!G:G)&gt;0,SUMIF('Grundlage Rehabilitaion statioä'!D:D,B14,'Grundlage Rehabilitaion statioä'!G:G),)</f>
        <v>2717886.9456564998</v>
      </c>
      <c r="F14" s="112">
        <f>IF(SUMIF('Grundlage Rehabilitaion statioä'!D:D,B14,'Grundlage Rehabilitaion statioä'!H:H)&gt;0,SUMIF('Grundlage Rehabilitaion statioä'!D:D,B14,'Grundlage Rehabilitaion statioä'!H:H),)</f>
        <v>2601529.4590591001</v>
      </c>
      <c r="G14" s="112">
        <f>IF(SUMIF('Grundlage Rehabilitaion statioä'!D:D,B14,'Grundlage Rehabilitaion statioä'!I:I)&gt;0,SUMIF('Grundlage Rehabilitaion statioä'!D:D,B14,'Grundlage Rehabilitaion statioä'!I:I),"")</f>
        <v>3229</v>
      </c>
      <c r="H14" s="112">
        <f>IF(SUMIF('Grundlage Rehabilitaion statioä'!D:D,B14,'Grundlage Rehabilitaion statioä'!J:J)&gt;0,SUMIF('Grundlage Rehabilitaion statioä'!D:D,B14,'Grundlage Rehabilitaion statioä'!J:J),"")</f>
        <v>181</v>
      </c>
      <c r="I14" s="130">
        <f>IF(SUMIF('Grundlage Rehabilitaion statioä'!D:D,B14,'Grundlage Rehabilitaion statioä'!K:K)&gt;0,SUMIF('Grundlage Rehabilitaion statioä'!D:D,B14,'Grundlage Rehabilitaion statioä'!K:K),"")</f>
        <v>841.71165861148995</v>
      </c>
      <c r="J14" s="130">
        <f>IF(SUMIF('Grundlage Rehabilitaion statioä'!D:D,B14,'Grundlage Rehabilitaion statioä'!L:L)&gt;0,SUMIF('Grundlage Rehabilitaion statioä'!D:D,B14,'Grundlage Rehabilitaion statioä'!L:L),"")</f>
        <v>805.67651256089005</v>
      </c>
      <c r="K14" s="40"/>
      <c r="L14" s="61">
        <f t="shared" si="2"/>
        <v>3229</v>
      </c>
      <c r="M14" s="61">
        <f t="shared" si="3"/>
        <v>3229</v>
      </c>
      <c r="N14" s="40"/>
      <c r="O14" s="40"/>
      <c r="P14" s="40"/>
      <c r="W14" s="124">
        <f t="shared" si="0"/>
        <v>805.67651256089005</v>
      </c>
      <c r="X14" s="23" t="str">
        <f t="shared" si="1"/>
        <v>-</v>
      </c>
    </row>
    <row r="15" spans="1:24" x14ac:dyDescent="0.2">
      <c r="A15" s="20" t="s">
        <v>122</v>
      </c>
      <c r="B15" s="21" t="s">
        <v>123</v>
      </c>
      <c r="C15" s="21" t="s">
        <v>110</v>
      </c>
      <c r="D15" s="21" t="s">
        <v>45</v>
      </c>
      <c r="E15" s="112">
        <f>IF(SUMIF('Grundlage Rehabilitaion statioä'!D:D,B15,'Grundlage Rehabilitaion statioä'!G:G)&gt;0,SUMIF('Grundlage Rehabilitaion statioä'!D:D,B15,'Grundlage Rehabilitaion statioä'!G:G),)</f>
        <v>23009056.783645999</v>
      </c>
      <c r="F15" s="112">
        <f>IF(SUMIF('Grundlage Rehabilitaion statioä'!D:D,B15,'Grundlage Rehabilitaion statioä'!H:H)&gt;0,SUMIF('Grundlage Rehabilitaion statioä'!D:D,B15,'Grundlage Rehabilitaion statioä'!H:H),)</f>
        <v>0</v>
      </c>
      <c r="G15" s="112">
        <f>IF(SUMIF('Grundlage Rehabilitaion statioä'!D:D,B15,'Grundlage Rehabilitaion statioä'!I:I)&gt;0,SUMIF('Grundlage Rehabilitaion statioä'!D:D,B15,'Grundlage Rehabilitaion statioä'!I:I),"")</f>
        <v>29338</v>
      </c>
      <c r="H15" s="112">
        <f>IF(SUMIF('Grundlage Rehabilitaion statioä'!D:D,B15,'Grundlage Rehabilitaion statioä'!J:J)&gt;0,SUMIF('Grundlage Rehabilitaion statioä'!D:D,B15,'Grundlage Rehabilitaion statioä'!J:J),"")</f>
        <v>1311</v>
      </c>
      <c r="I15" s="130">
        <f>IF(SUMIF('Grundlage Rehabilitaion statioä'!D:D,B15,'Grundlage Rehabilitaion statioä'!K:K)&gt;0,SUMIF('Grundlage Rehabilitaion statioä'!D:D,B15,'Grundlage Rehabilitaion statioä'!K:K),"")</f>
        <v>784.27489207328995</v>
      </c>
      <c r="J15" s="130" t="str">
        <f>IF(SUMIF('Grundlage Rehabilitaion statioä'!D:D,B15,'Grundlage Rehabilitaion statioä'!L:L)&gt;0,SUMIF('Grundlage Rehabilitaion statioä'!D:D,B15,'Grundlage Rehabilitaion statioä'!L:L),"")</f>
        <v/>
      </c>
      <c r="K15" s="40"/>
      <c r="L15" s="61">
        <f t="shared" si="2"/>
        <v>29338</v>
      </c>
      <c r="M15" s="61" t="str">
        <f t="shared" si="3"/>
        <v>-</v>
      </c>
      <c r="N15" s="40"/>
      <c r="O15" s="40"/>
      <c r="P15" s="40"/>
      <c r="W15" s="124" t="str">
        <f t="shared" si="0"/>
        <v/>
      </c>
      <c r="X15" s="23" t="str">
        <f t="shared" si="1"/>
        <v>Kontrolle</v>
      </c>
    </row>
    <row r="16" spans="1:24" x14ac:dyDescent="0.2">
      <c r="A16" s="20" t="s">
        <v>108</v>
      </c>
      <c r="B16" s="21" t="s">
        <v>109</v>
      </c>
      <c r="C16" s="21" t="s">
        <v>110</v>
      </c>
      <c r="D16" s="21" t="s">
        <v>35</v>
      </c>
      <c r="E16" s="112">
        <f>IF(SUMIF('Grundlage Rehabilitaion statioä'!D:D,B16,'Grundlage Rehabilitaion statioä'!G:G)&gt;0,SUMIF('Grundlage Rehabilitaion statioä'!D:D,B16,'Grundlage Rehabilitaion statioä'!G:G),)</f>
        <v>0</v>
      </c>
      <c r="F16" s="112">
        <f>IF(SUMIF('Grundlage Rehabilitaion statioä'!D:D,B16,'Grundlage Rehabilitaion statioä'!H:H)&gt;0,SUMIF('Grundlage Rehabilitaion statioä'!D:D,B16,'Grundlage Rehabilitaion statioä'!H:H),)</f>
        <v>224485.97067653001</v>
      </c>
      <c r="G16" s="112">
        <f>IF(SUMIF('Grundlage Rehabilitaion statioä'!D:D,B16,'Grundlage Rehabilitaion statioä'!I:I)&gt;0,SUMIF('Grundlage Rehabilitaion statioä'!D:D,B16,'Grundlage Rehabilitaion statioä'!I:I),"")</f>
        <v>316</v>
      </c>
      <c r="H16" s="112">
        <f>IF(SUMIF('Grundlage Rehabilitaion statioä'!D:D,B16,'Grundlage Rehabilitaion statioä'!J:J)&gt;0,SUMIF('Grundlage Rehabilitaion statioä'!D:D,B16,'Grundlage Rehabilitaion statioä'!J:J),"")</f>
        <v>16</v>
      </c>
      <c r="I16" s="130" t="str">
        <f>IF(SUMIF('Grundlage Rehabilitaion statioä'!D:D,B16,'Grundlage Rehabilitaion statioä'!K:K)&gt;0,SUMIF('Grundlage Rehabilitaion statioä'!D:D,B16,'Grundlage Rehabilitaion statioä'!K:K),"")</f>
        <v/>
      </c>
      <c r="J16" s="130">
        <f>IF(SUMIF('Grundlage Rehabilitaion statioä'!D:D,B16,'Grundlage Rehabilitaion statioä'!L:L)&gt;0,SUMIF('Grundlage Rehabilitaion statioä'!D:D,B16,'Grundlage Rehabilitaion statioä'!L:L),"")</f>
        <v>710.39864138143002</v>
      </c>
      <c r="K16" s="40"/>
      <c r="L16" s="61" t="str">
        <f t="shared" si="2"/>
        <v>-</v>
      </c>
      <c r="M16" s="61">
        <f t="shared" si="3"/>
        <v>316</v>
      </c>
      <c r="N16" s="40"/>
      <c r="O16" s="40"/>
      <c r="P16" s="40"/>
      <c r="W16" s="124">
        <f t="shared" si="0"/>
        <v>710.39864138143002</v>
      </c>
      <c r="X16" s="23" t="str">
        <f t="shared" si="1"/>
        <v>-</v>
      </c>
    </row>
    <row r="17" spans="1:24" x14ac:dyDescent="0.2">
      <c r="A17" s="20" t="s">
        <v>14</v>
      </c>
      <c r="B17" s="21" t="s">
        <v>15</v>
      </c>
      <c r="C17" s="21" t="s">
        <v>16</v>
      </c>
      <c r="D17" s="21" t="s">
        <v>17</v>
      </c>
      <c r="E17" s="112">
        <f>IF(SUMIF('Grundlage Rehabilitaion statioä'!D:D,B17,'Grundlage Rehabilitaion statioä'!G:G)&gt;0,SUMIF('Grundlage Rehabilitaion statioä'!D:D,B17,'Grundlage Rehabilitaion statioä'!G:G),)</f>
        <v>8281526.7052507</v>
      </c>
      <c r="F17" s="112">
        <f>IF(SUMIF('Grundlage Rehabilitaion statioä'!D:D,B17,'Grundlage Rehabilitaion statioä'!H:H)&gt;0,SUMIF('Grundlage Rehabilitaion statioä'!D:D,B17,'Grundlage Rehabilitaion statioä'!H:H),)</f>
        <v>0</v>
      </c>
      <c r="G17" s="112">
        <f>IF(SUMIF('Grundlage Rehabilitaion statioä'!D:D,B17,'Grundlage Rehabilitaion statioä'!I:I)&gt;0,SUMIF('Grundlage Rehabilitaion statioä'!D:D,B17,'Grundlage Rehabilitaion statioä'!I:I),"")</f>
        <v>10244</v>
      </c>
      <c r="H17" s="112">
        <f>IF(SUMIF('Grundlage Rehabilitaion statioä'!D:D,B17,'Grundlage Rehabilitaion statioä'!J:J)&gt;0,SUMIF('Grundlage Rehabilitaion statioä'!D:D,B17,'Grundlage Rehabilitaion statioä'!J:J),"")</f>
        <v>527</v>
      </c>
      <c r="I17" s="130">
        <f>IF(SUMIF('Grundlage Rehabilitaion statioä'!D:D,B17,'Grundlage Rehabilitaion statioä'!K:K)&gt;0,SUMIF('Grundlage Rehabilitaion statioä'!D:D,B17,'Grundlage Rehabilitaion statioä'!K:K),"")</f>
        <v>808.42705049304004</v>
      </c>
      <c r="J17" s="130" t="str">
        <f>IF(SUMIF('Grundlage Rehabilitaion statioä'!D:D,B17,'Grundlage Rehabilitaion statioä'!L:L)&gt;0,SUMIF('Grundlage Rehabilitaion statioä'!D:D,B17,'Grundlage Rehabilitaion statioä'!L:L),"")</f>
        <v/>
      </c>
      <c r="K17" s="40"/>
      <c r="L17" s="61">
        <f t="shared" si="2"/>
        <v>10244</v>
      </c>
      <c r="M17" s="61" t="str">
        <f t="shared" si="3"/>
        <v>-</v>
      </c>
      <c r="N17" s="40"/>
      <c r="O17" s="40"/>
      <c r="P17" s="40"/>
      <c r="W17" s="124" t="str">
        <f t="shared" si="0"/>
        <v/>
      </c>
      <c r="X17" s="23" t="str">
        <f t="shared" si="1"/>
        <v>Kontrolle</v>
      </c>
    </row>
    <row r="18" spans="1:24" x14ac:dyDescent="0.2">
      <c r="A18" s="20" t="s">
        <v>335</v>
      </c>
      <c r="B18" s="21" t="s">
        <v>335</v>
      </c>
      <c r="C18" s="21" t="s">
        <v>16</v>
      </c>
      <c r="D18" s="21" t="s">
        <v>308</v>
      </c>
      <c r="E18" s="112">
        <f>IF(SUMIF('Grundlage Rehabilitaion statioä'!D:D,B18,'Grundlage Rehabilitaion statioä'!G:G)&gt;0,SUMIF('Grundlage Rehabilitaion statioä'!D:D,B18,'Grundlage Rehabilitaion statioä'!G:G),)</f>
        <v>44302082.435953997</v>
      </c>
      <c r="F18" s="112">
        <f>IF(SUMIF('Grundlage Rehabilitaion statioä'!D:D,B18,'Grundlage Rehabilitaion statioä'!H:H)&gt;0,SUMIF('Grundlage Rehabilitaion statioä'!D:D,B18,'Grundlage Rehabilitaion statioä'!H:H),)</f>
        <v>0</v>
      </c>
      <c r="G18" s="112">
        <f>IF(SUMIF('Grundlage Rehabilitaion statioä'!D:D,B18,'Grundlage Rehabilitaion statioä'!I:I)&gt;0,SUMIF('Grundlage Rehabilitaion statioä'!D:D,B18,'Grundlage Rehabilitaion statioä'!I:I),"")</f>
        <v>27768</v>
      </c>
      <c r="H18" s="112">
        <f>IF(SUMIF('Grundlage Rehabilitaion statioä'!D:D,B18,'Grundlage Rehabilitaion statioä'!J:J)&gt;0,SUMIF('Grundlage Rehabilitaion statioä'!D:D,B18,'Grundlage Rehabilitaion statioä'!J:J),"")</f>
        <v>393</v>
      </c>
      <c r="I18" s="130">
        <f>IF(SUMIF('Grundlage Rehabilitaion statioä'!D:D,B18,'Grundlage Rehabilitaion statioä'!K:K)&gt;0,SUMIF('Grundlage Rehabilitaion statioä'!D:D,B18,'Grundlage Rehabilitaion statioä'!K:K),"")</f>
        <v>1595.4365613639</v>
      </c>
      <c r="J18" s="130" t="str">
        <f>IF(SUMIF('Grundlage Rehabilitaion statioä'!D:D,B18,'Grundlage Rehabilitaion statioä'!L:L)&gt;0,SUMIF('Grundlage Rehabilitaion statioä'!D:D,B18,'Grundlage Rehabilitaion statioä'!L:L),"")</f>
        <v/>
      </c>
      <c r="K18" s="40"/>
      <c r="L18" s="61">
        <f t="shared" si="2"/>
        <v>27768</v>
      </c>
      <c r="M18" s="61" t="str">
        <f t="shared" si="3"/>
        <v>-</v>
      </c>
      <c r="N18" s="40"/>
      <c r="O18" s="40"/>
      <c r="P18" s="40"/>
      <c r="W18" s="124" t="str">
        <f t="shared" si="0"/>
        <v/>
      </c>
      <c r="X18" s="23" t="str">
        <f t="shared" si="1"/>
        <v>Kontrolle</v>
      </c>
    </row>
    <row r="19" spans="1:24" x14ac:dyDescent="0.2">
      <c r="A19" s="20" t="s">
        <v>304</v>
      </c>
      <c r="B19" s="21" t="s">
        <v>304</v>
      </c>
      <c r="C19" s="21" t="s">
        <v>16</v>
      </c>
      <c r="D19" s="21" t="s">
        <v>251</v>
      </c>
      <c r="E19" s="112">
        <f>IF(SUMIF('Grundlage Rehabilitaion statioä'!D:D,B19,'Grundlage Rehabilitaion statioä'!G:G)&gt;0,SUMIF('Grundlage Rehabilitaion statioä'!D:D,B19,'Grundlage Rehabilitaion statioä'!G:G),)</f>
        <v>14421225.261055</v>
      </c>
      <c r="F19" s="112">
        <f>IF(SUMIF('Grundlage Rehabilitaion statioä'!D:D,B19,'Grundlage Rehabilitaion statioä'!H:H)&gt;0,SUMIF('Grundlage Rehabilitaion statioä'!D:D,B19,'Grundlage Rehabilitaion statioä'!H:H),)</f>
        <v>13828847.340278</v>
      </c>
      <c r="G19" s="112">
        <f>IF(SUMIF('Grundlage Rehabilitaion statioä'!D:D,B19,'Grundlage Rehabilitaion statioä'!I:I)&gt;0,SUMIF('Grundlage Rehabilitaion statioä'!D:D,B19,'Grundlage Rehabilitaion statioä'!I:I),"")</f>
        <v>20206</v>
      </c>
      <c r="H19" s="112">
        <f>IF(SUMIF('Grundlage Rehabilitaion statioä'!D:D,B19,'Grundlage Rehabilitaion statioä'!J:J)&gt;0,SUMIF('Grundlage Rehabilitaion statioä'!D:D,B19,'Grundlage Rehabilitaion statioä'!J:J),"")</f>
        <v>709</v>
      </c>
      <c r="I19" s="130">
        <f>IF(SUMIF('Grundlage Rehabilitaion statioä'!D:D,B19,'Grundlage Rehabilitaion statioä'!K:K)&gt;0,SUMIF('Grundlage Rehabilitaion statioä'!D:D,B19,'Grundlage Rehabilitaion statioä'!K:K),"")</f>
        <v>713.71004954244995</v>
      </c>
      <c r="J19" s="130">
        <f>IF(SUMIF('Grundlage Rehabilitaion statioä'!D:D,B19,'Grundlage Rehabilitaion statioä'!L:L)&gt;0,SUMIF('Grundlage Rehabilitaion statioä'!D:D,B19,'Grundlage Rehabilitaion statioä'!L:L),"")</f>
        <v>684.39311789953001</v>
      </c>
      <c r="K19" s="40"/>
      <c r="L19" s="61">
        <f t="shared" si="2"/>
        <v>20206</v>
      </c>
      <c r="M19" s="61">
        <f t="shared" si="3"/>
        <v>20206</v>
      </c>
      <c r="N19" s="40"/>
      <c r="O19" s="40"/>
      <c r="P19" s="40"/>
      <c r="W19" s="124">
        <f t="shared" si="0"/>
        <v>684.39311789953001</v>
      </c>
      <c r="X19" s="23" t="str">
        <f t="shared" si="1"/>
        <v>-</v>
      </c>
    </row>
    <row r="20" spans="1:24" x14ac:dyDescent="0.2">
      <c r="A20" s="20" t="s">
        <v>72</v>
      </c>
      <c r="B20" s="21" t="s">
        <v>73</v>
      </c>
      <c r="C20" s="21" t="s">
        <v>74</v>
      </c>
      <c r="D20" s="21" t="s">
        <v>45</v>
      </c>
      <c r="E20" s="112">
        <f>IF(SUMIF('Grundlage Rehabilitaion statioä'!D:D,B20,'Grundlage Rehabilitaion statioä'!G:G)&gt;0,SUMIF('Grundlage Rehabilitaion statioä'!D:D,B20,'Grundlage Rehabilitaion statioä'!G:G),)</f>
        <v>0</v>
      </c>
      <c r="F20" s="112">
        <f>IF(SUMIF('Grundlage Rehabilitaion statioä'!D:D,B20,'Grundlage Rehabilitaion statioä'!H:H)&gt;0,SUMIF('Grundlage Rehabilitaion statioä'!D:D,B20,'Grundlage Rehabilitaion statioä'!H:H),)</f>
        <v>26994483.783174999</v>
      </c>
      <c r="G20" s="112">
        <f>IF(SUMIF('Grundlage Rehabilitaion statioä'!D:D,B20,'Grundlage Rehabilitaion statioä'!I:I)&gt;0,SUMIF('Grundlage Rehabilitaion statioä'!D:D,B20,'Grundlage Rehabilitaion statioä'!I:I),"")</f>
        <v>34169</v>
      </c>
      <c r="H20" s="112">
        <f>IF(SUMIF('Grundlage Rehabilitaion statioä'!D:D,B20,'Grundlage Rehabilitaion statioä'!J:J)&gt;0,SUMIF('Grundlage Rehabilitaion statioä'!D:D,B20,'Grundlage Rehabilitaion statioä'!J:J),"")</f>
        <v>1667</v>
      </c>
      <c r="I20" s="130" t="str">
        <f>IF(SUMIF('Grundlage Rehabilitaion statioä'!D:D,B20,'Grundlage Rehabilitaion statioä'!K:K)&gt;0,SUMIF('Grundlage Rehabilitaion statioä'!D:D,B20,'Grundlage Rehabilitaion statioä'!K:K),"")</f>
        <v/>
      </c>
      <c r="J20" s="130">
        <f>IF(SUMIF('Grundlage Rehabilitaion statioä'!D:D,B20,'Grundlage Rehabilitaion statioä'!L:L)&gt;0,SUMIF('Grundlage Rehabilitaion statioä'!D:D,B20,'Grundlage Rehabilitaion statioä'!L:L),"")</f>
        <v>790.02849902469995</v>
      </c>
      <c r="K20" s="40"/>
      <c r="L20" s="61" t="str">
        <f t="shared" si="2"/>
        <v>-</v>
      </c>
      <c r="M20" s="61">
        <f t="shared" si="3"/>
        <v>34169</v>
      </c>
      <c r="N20" s="40"/>
      <c r="O20" s="40"/>
      <c r="P20" s="40"/>
      <c r="W20" s="124">
        <f t="shared" si="0"/>
        <v>790.02849902469995</v>
      </c>
      <c r="X20" s="23" t="str">
        <f t="shared" si="1"/>
        <v>-</v>
      </c>
    </row>
    <row r="21" spans="1:24" x14ac:dyDescent="0.2">
      <c r="A21" s="20" t="s">
        <v>93</v>
      </c>
      <c r="B21" s="21" t="s">
        <v>94</v>
      </c>
      <c r="C21" s="21" t="s">
        <v>95</v>
      </c>
      <c r="D21" s="21" t="s">
        <v>22</v>
      </c>
      <c r="E21" s="112">
        <f>IF(SUMIF('Grundlage Rehabilitaion statioä'!D:D,B21,'Grundlage Rehabilitaion statioä'!G:G)&gt;0,SUMIF('Grundlage Rehabilitaion statioä'!D:D,B21,'Grundlage Rehabilitaion statioä'!G:G),)</f>
        <v>193472101.53408</v>
      </c>
      <c r="F21" s="112">
        <f>IF(SUMIF('Grundlage Rehabilitaion statioä'!D:D,B21,'Grundlage Rehabilitaion statioä'!H:H)&gt;0,SUMIF('Grundlage Rehabilitaion statioä'!D:D,B21,'Grundlage Rehabilitaion statioä'!H:H),)</f>
        <v>0</v>
      </c>
      <c r="G21" s="112">
        <f>IF(SUMIF('Grundlage Rehabilitaion statioä'!D:D,B21,'Grundlage Rehabilitaion statioä'!I:I)&gt;0,SUMIF('Grundlage Rehabilitaion statioä'!D:D,B21,'Grundlage Rehabilitaion statioä'!I:I),"")</f>
        <v>185765.37222222</v>
      </c>
      <c r="H21" s="112">
        <f>IF(SUMIF('Grundlage Rehabilitaion statioä'!D:D,B21,'Grundlage Rehabilitaion statioä'!J:J)&gt;0,SUMIF('Grundlage Rehabilitaion statioä'!D:D,B21,'Grundlage Rehabilitaion statioä'!J:J),"")</f>
        <v>6303</v>
      </c>
      <c r="I21" s="130">
        <f>IF(SUMIF('Grundlage Rehabilitaion statioä'!D:D,B21,'Grundlage Rehabilitaion statioä'!K:K)&gt;0,SUMIF('Grundlage Rehabilitaion statioä'!D:D,B21,'Grundlage Rehabilitaion statioä'!K:K),"")</f>
        <v>1041.4863610999</v>
      </c>
      <c r="J21" s="130" t="str">
        <f>IF(SUMIF('Grundlage Rehabilitaion statioä'!D:D,B21,'Grundlage Rehabilitaion statioä'!L:L)&gt;0,SUMIF('Grundlage Rehabilitaion statioä'!D:D,B21,'Grundlage Rehabilitaion statioä'!L:L),"")</f>
        <v/>
      </c>
      <c r="K21" s="40"/>
      <c r="L21" s="61">
        <f t="shared" si="2"/>
        <v>185765.37222222</v>
      </c>
      <c r="M21" s="61" t="str">
        <f t="shared" si="3"/>
        <v>-</v>
      </c>
      <c r="N21" s="40"/>
      <c r="O21" s="40"/>
      <c r="P21" s="40"/>
      <c r="W21" s="124" t="str">
        <f t="shared" si="0"/>
        <v/>
      </c>
      <c r="X21" s="23" t="str">
        <f t="shared" si="1"/>
        <v>Kontrolle</v>
      </c>
    </row>
    <row r="22" spans="1:24" x14ac:dyDescent="0.2">
      <c r="A22" s="20" t="s">
        <v>314</v>
      </c>
      <c r="B22" s="21" t="s">
        <v>314</v>
      </c>
      <c r="C22" s="21" t="s">
        <v>95</v>
      </c>
      <c r="D22" s="21" t="s">
        <v>308</v>
      </c>
      <c r="E22" s="112">
        <f>IF(SUMIF('Grundlage Rehabilitaion statioä'!D:D,B22,'Grundlage Rehabilitaion statioä'!G:G)&gt;0,SUMIF('Grundlage Rehabilitaion statioä'!D:D,B22,'Grundlage Rehabilitaion statioä'!G:G),)</f>
        <v>21321450.003956001</v>
      </c>
      <c r="F22" s="112">
        <f>IF(SUMIF('Grundlage Rehabilitaion statioä'!D:D,B22,'Grundlage Rehabilitaion statioä'!H:H)&gt;0,SUMIF('Grundlage Rehabilitaion statioä'!D:D,B22,'Grundlage Rehabilitaion statioä'!H:H),)</f>
        <v>21032424.763955999</v>
      </c>
      <c r="G22" s="112">
        <f>IF(SUMIF('Grundlage Rehabilitaion statioä'!D:D,B22,'Grundlage Rehabilitaion statioä'!I:I)&gt;0,SUMIF('Grundlage Rehabilitaion statioä'!D:D,B22,'Grundlage Rehabilitaion statioä'!I:I),"")</f>
        <v>26495</v>
      </c>
      <c r="H22" s="112">
        <f>IF(SUMIF('Grundlage Rehabilitaion statioä'!D:D,B22,'Grundlage Rehabilitaion statioä'!J:J)&gt;0,SUMIF('Grundlage Rehabilitaion statioä'!D:D,B22,'Grundlage Rehabilitaion statioä'!J:J),"")</f>
        <v>1299</v>
      </c>
      <c r="I22" s="130">
        <f>IF(SUMIF('Grundlage Rehabilitaion statioä'!D:D,B22,'Grundlage Rehabilitaion statioä'!K:K)&gt;0,SUMIF('Grundlage Rehabilitaion statioä'!D:D,B22,'Grundlage Rehabilitaion statioä'!K:K),"")</f>
        <v>804.73485578247005</v>
      </c>
      <c r="J22" s="130">
        <f>IF(SUMIF('Grundlage Rehabilitaion statioä'!D:D,B22,'Grundlage Rehabilitaion statioä'!L:L)&gt;0,SUMIF('Grundlage Rehabilitaion statioä'!D:D,B22,'Grundlage Rehabilitaion statioä'!L:L),"")</f>
        <v>793.82618471244996</v>
      </c>
      <c r="K22" s="40"/>
      <c r="L22" s="61">
        <f t="shared" si="2"/>
        <v>26495</v>
      </c>
      <c r="M22" s="61">
        <f t="shared" si="3"/>
        <v>26495</v>
      </c>
      <c r="N22" s="40"/>
      <c r="O22" s="40"/>
      <c r="P22" s="40"/>
      <c r="W22" s="124">
        <f t="shared" si="0"/>
        <v>793.82618471244996</v>
      </c>
      <c r="X22" s="23" t="str">
        <f t="shared" si="1"/>
        <v>-</v>
      </c>
    </row>
    <row r="23" spans="1:24" x14ac:dyDescent="0.2">
      <c r="A23" s="20" t="s">
        <v>82</v>
      </c>
      <c r="B23" s="21" t="s">
        <v>83</v>
      </c>
      <c r="C23" s="21" t="s">
        <v>84</v>
      </c>
      <c r="D23" s="21" t="s">
        <v>27</v>
      </c>
      <c r="E23" s="112">
        <f>IF(SUMIF('Grundlage Rehabilitaion statioä'!D:D,B23,'Grundlage Rehabilitaion statioä'!G:G)&gt;0,SUMIF('Grundlage Rehabilitaion statioä'!D:D,B23,'Grundlage Rehabilitaion statioä'!G:G),)</f>
        <v>20113310.984209999</v>
      </c>
      <c r="F23" s="112">
        <f>IF(SUMIF('Grundlage Rehabilitaion statioä'!D:D,B23,'Grundlage Rehabilitaion statioä'!H:H)&gt;0,SUMIF('Grundlage Rehabilitaion statioä'!D:D,B23,'Grundlage Rehabilitaion statioä'!H:H),)</f>
        <v>19237660.96421</v>
      </c>
      <c r="G23" s="112">
        <f>IF(SUMIF('Grundlage Rehabilitaion statioä'!D:D,B23,'Grundlage Rehabilitaion statioä'!I:I)&gt;0,SUMIF('Grundlage Rehabilitaion statioä'!D:D,B23,'Grundlage Rehabilitaion statioä'!I:I),"")</f>
        <v>28119</v>
      </c>
      <c r="H23" s="112">
        <f>IF(SUMIF('Grundlage Rehabilitaion statioä'!D:D,B23,'Grundlage Rehabilitaion statioä'!J:J)&gt;0,SUMIF('Grundlage Rehabilitaion statioä'!D:D,B23,'Grundlage Rehabilitaion statioä'!J:J),"")</f>
        <v>1075</v>
      </c>
      <c r="I23" s="130">
        <f>IF(SUMIF('Grundlage Rehabilitaion statioä'!D:D,B23,'Grundlage Rehabilitaion statioä'!K:K)&gt;0,SUMIF('Grundlage Rehabilitaion statioä'!D:D,B23,'Grundlage Rehabilitaion statioä'!K:K),"")</f>
        <v>715.29254184751005</v>
      </c>
      <c r="J23" s="130">
        <f>IF(SUMIF('Grundlage Rehabilitaion statioä'!D:D,B23,'Grundlage Rehabilitaion statioä'!L:L)&gt;0,SUMIF('Grundlage Rehabilitaion statioä'!D:D,B23,'Grundlage Rehabilitaion statioä'!L:L),"")</f>
        <v>684.15167552936998</v>
      </c>
      <c r="K23" s="40"/>
      <c r="L23" s="61">
        <f t="shared" si="2"/>
        <v>28119</v>
      </c>
      <c r="M23" s="61">
        <f t="shared" si="3"/>
        <v>28119</v>
      </c>
      <c r="N23" s="40"/>
      <c r="O23" s="40"/>
      <c r="P23" s="40"/>
      <c r="W23" s="124">
        <f t="shared" si="0"/>
        <v>684.15167552936998</v>
      </c>
      <c r="X23" s="23" t="str">
        <f t="shared" si="1"/>
        <v>-</v>
      </c>
    </row>
    <row r="24" spans="1:24" x14ac:dyDescent="0.2">
      <c r="A24" s="20" t="s">
        <v>167</v>
      </c>
      <c r="B24" s="21" t="s">
        <v>168</v>
      </c>
      <c r="C24" s="21" t="s">
        <v>169</v>
      </c>
      <c r="D24" s="21" t="s">
        <v>45</v>
      </c>
      <c r="E24" s="112">
        <f>IF(SUMIF('Grundlage Rehabilitaion statioä'!D:D,B24,'Grundlage Rehabilitaion statioä'!G:G)&gt;0,SUMIF('Grundlage Rehabilitaion statioä'!D:D,B24,'Grundlage Rehabilitaion statioä'!G:G),)</f>
        <v>10686100.599042</v>
      </c>
      <c r="F24" s="112">
        <f>IF(SUMIF('Grundlage Rehabilitaion statioä'!D:D,B24,'Grundlage Rehabilitaion statioä'!H:H)&gt;0,SUMIF('Grundlage Rehabilitaion statioä'!D:D,B24,'Grundlage Rehabilitaion statioä'!H:H),)</f>
        <v>10295425.599042</v>
      </c>
      <c r="G24" s="112">
        <f>IF(SUMIF('Grundlage Rehabilitaion statioä'!D:D,B24,'Grundlage Rehabilitaion statioä'!I:I)&gt;0,SUMIF('Grundlage Rehabilitaion statioä'!D:D,B24,'Grundlage Rehabilitaion statioä'!I:I),"")</f>
        <v>10560</v>
      </c>
      <c r="H24" s="112">
        <f>IF(SUMIF('Grundlage Rehabilitaion statioä'!D:D,B24,'Grundlage Rehabilitaion statioä'!J:J)&gt;0,SUMIF('Grundlage Rehabilitaion statioä'!D:D,B24,'Grundlage Rehabilitaion statioä'!J:J),"")</f>
        <v>393</v>
      </c>
      <c r="I24" s="130">
        <f>IF(SUMIF('Grundlage Rehabilitaion statioä'!D:D,B24,'Grundlage Rehabilitaion statioä'!K:K)&gt;0,SUMIF('Grundlage Rehabilitaion statioä'!D:D,B24,'Grundlage Rehabilitaion statioä'!K:K),"")</f>
        <v>1011.9413446062</v>
      </c>
      <c r="J24" s="130">
        <f>IF(SUMIF('Grundlage Rehabilitaion statioä'!D:D,B24,'Grundlage Rehabilitaion statioä'!L:L)&gt;0,SUMIF('Grundlage Rehabilitaion statioä'!D:D,B24,'Grundlage Rehabilitaion statioä'!L:L),"")</f>
        <v>974.94560596984002</v>
      </c>
      <c r="K24" s="40"/>
      <c r="L24" s="61">
        <f t="shared" si="2"/>
        <v>10560</v>
      </c>
      <c r="M24" s="61">
        <f t="shared" si="3"/>
        <v>10560</v>
      </c>
      <c r="N24" s="40"/>
      <c r="O24" s="40"/>
      <c r="P24" s="40"/>
      <c r="W24" s="124">
        <f t="shared" si="0"/>
        <v>974.94560596984002</v>
      </c>
      <c r="X24" s="23" t="str">
        <f t="shared" si="1"/>
        <v>-</v>
      </c>
    </row>
    <row r="25" spans="1:24" x14ac:dyDescent="0.2">
      <c r="A25" s="20" t="s">
        <v>249</v>
      </c>
      <c r="B25" s="21" t="s">
        <v>250</v>
      </c>
      <c r="C25" s="21" t="s">
        <v>169</v>
      </c>
      <c r="D25" s="21" t="s">
        <v>251</v>
      </c>
      <c r="E25" s="112">
        <f>IF(SUMIF('Grundlage Rehabilitaion statioä'!D:D,B25,'Grundlage Rehabilitaion statioä'!G:G)&gt;0,SUMIF('Grundlage Rehabilitaion statioä'!D:D,B25,'Grundlage Rehabilitaion statioä'!G:G),)</f>
        <v>82746274.350663006</v>
      </c>
      <c r="F25" s="112">
        <f>IF(SUMIF('Grundlage Rehabilitaion statioä'!D:D,B25,'Grundlage Rehabilitaion statioä'!H:H)&gt;0,SUMIF('Grundlage Rehabilitaion statioä'!D:D,B25,'Grundlage Rehabilitaion statioä'!H:H),)</f>
        <v>81522287.725938007</v>
      </c>
      <c r="G25" s="112">
        <f>IF(SUMIF('Grundlage Rehabilitaion statioä'!D:D,B25,'Grundlage Rehabilitaion statioä'!I:I)&gt;0,SUMIF('Grundlage Rehabilitaion statioä'!D:D,B25,'Grundlage Rehabilitaion statioä'!I:I),"")</f>
        <v>48850</v>
      </c>
      <c r="H25" s="112">
        <f>IF(SUMIF('Grundlage Rehabilitaion statioä'!D:D,B25,'Grundlage Rehabilitaion statioä'!J:J)&gt;0,SUMIF('Grundlage Rehabilitaion statioä'!D:D,B25,'Grundlage Rehabilitaion statioä'!J:J),"")</f>
        <v>1293</v>
      </c>
      <c r="I25" s="130">
        <f>IF(SUMIF('Grundlage Rehabilitaion statioä'!D:D,B25,'Grundlage Rehabilitaion statioä'!K:K)&gt;0,SUMIF('Grundlage Rehabilitaion statioä'!D:D,B25,'Grundlage Rehabilitaion statioä'!K:K),"")</f>
        <v>1693.884838294</v>
      </c>
      <c r="J25" s="130">
        <f>IF(SUMIF('Grundlage Rehabilitaion statioä'!D:D,B25,'Grundlage Rehabilitaion statioä'!L:L)&gt;0,SUMIF('Grundlage Rehabilitaion statioä'!D:D,B25,'Grundlage Rehabilitaion statioä'!L:L),"")</f>
        <v>1668.8288173170999</v>
      </c>
      <c r="K25" s="40"/>
      <c r="L25" s="61">
        <f t="shared" si="2"/>
        <v>48850</v>
      </c>
      <c r="M25" s="61">
        <f t="shared" si="3"/>
        <v>48850</v>
      </c>
      <c r="N25" s="40"/>
      <c r="O25" s="40"/>
      <c r="P25" s="40"/>
      <c r="W25" s="124">
        <f t="shared" si="0"/>
        <v>1668.8288173170999</v>
      </c>
      <c r="X25" s="23" t="str">
        <f t="shared" si="1"/>
        <v>-</v>
      </c>
    </row>
    <row r="26" spans="1:24" ht="10.5" x14ac:dyDescent="0.25">
      <c r="A26" s="20" t="s">
        <v>86</v>
      </c>
      <c r="B26" s="21" t="s">
        <v>87</v>
      </c>
      <c r="C26" s="21" t="s">
        <v>88</v>
      </c>
      <c r="D26" s="21" t="s">
        <v>45</v>
      </c>
      <c r="E26" s="112">
        <v>0</v>
      </c>
      <c r="F26" s="112">
        <v>38382811</v>
      </c>
      <c r="G26" s="112">
        <v>39814</v>
      </c>
      <c r="H26" s="112">
        <v>2016</v>
      </c>
      <c r="I26" s="130" t="str">
        <f>IF(SUMIF('Grundlage Rehabilitaion statioä'!D:D,B26,'Grundlage Rehabilitaion statioä'!K:K)&gt;0,SUMIF('Grundlage Rehabilitaion statioä'!D:D,B26,'Grundlage Rehabilitaion statioä'!K:K),"")</f>
        <v/>
      </c>
      <c r="J26" s="130">
        <v>964</v>
      </c>
      <c r="K26" s="40"/>
      <c r="L26" s="61" t="str">
        <f>IF(E26&gt;0,G26,"-")</f>
        <v>-</v>
      </c>
      <c r="M26" s="61">
        <f>IF(F26&gt;0,G26,"-")</f>
        <v>39814</v>
      </c>
      <c r="N26" s="40"/>
      <c r="O26" s="40"/>
      <c r="P26" s="40"/>
      <c r="Q26" s="122" t="s">
        <v>650</v>
      </c>
      <c r="R26" s="123"/>
      <c r="S26" s="123"/>
      <c r="T26" s="123"/>
      <c r="U26" s="123"/>
      <c r="V26" s="123"/>
      <c r="W26" s="124">
        <f>J26</f>
        <v>964</v>
      </c>
      <c r="X26" s="23" t="str">
        <f>IF(J26&gt;0,IF(I26&gt;J26,"-",IF(I26=J26,"gleich","Kontrolle")),"")</f>
        <v>-</v>
      </c>
    </row>
    <row r="27" spans="1:24" x14ac:dyDescent="0.2">
      <c r="A27" s="20" t="s">
        <v>150</v>
      </c>
      <c r="B27" s="21" t="s">
        <v>151</v>
      </c>
      <c r="C27" s="21" t="s">
        <v>152</v>
      </c>
      <c r="D27" s="21" t="s">
        <v>27</v>
      </c>
      <c r="E27" s="112">
        <f>IF(SUMIF('Grundlage Rehabilitaion statioä'!D:D,B27,'Grundlage Rehabilitaion statioä'!G:G)&gt;0,SUMIF('Grundlage Rehabilitaion statioä'!D:D,B27,'Grundlage Rehabilitaion statioä'!G:G),)</f>
        <v>8650773.8782103993</v>
      </c>
      <c r="F27" s="112">
        <f>IF(SUMIF('Grundlage Rehabilitaion statioä'!D:D,B27,'Grundlage Rehabilitaion statioä'!H:H)&gt;0,SUMIF('Grundlage Rehabilitaion statioä'!D:D,B27,'Grundlage Rehabilitaion statioä'!H:H),)</f>
        <v>0</v>
      </c>
      <c r="G27" s="112">
        <f>IF(SUMIF('Grundlage Rehabilitaion statioä'!D:D,B27,'Grundlage Rehabilitaion statioä'!I:I)&gt;0,SUMIF('Grundlage Rehabilitaion statioä'!D:D,B27,'Grundlage Rehabilitaion statioä'!I:I),"")</f>
        <v>12194</v>
      </c>
      <c r="H27" s="112">
        <f>IF(SUMIF('Grundlage Rehabilitaion statioä'!D:D,B27,'Grundlage Rehabilitaion statioä'!J:J)&gt;0,SUMIF('Grundlage Rehabilitaion statioä'!D:D,B27,'Grundlage Rehabilitaion statioä'!J:J),"")</f>
        <v>577</v>
      </c>
      <c r="I27" s="130">
        <f>IF(SUMIF('Grundlage Rehabilitaion statioä'!D:D,B27,'Grundlage Rehabilitaion statioä'!K:K)&gt;0,SUMIF('Grundlage Rehabilitaion statioä'!D:D,B27,'Grundlage Rehabilitaion statioä'!K:K),"")</f>
        <v>709.42872545599005</v>
      </c>
      <c r="J27" s="130" t="str">
        <f>IF(SUMIF('Grundlage Rehabilitaion statioä'!D:D,B27,'Grundlage Rehabilitaion statioä'!L:L)&gt;0,SUMIF('Grundlage Rehabilitaion statioä'!D:D,B27,'Grundlage Rehabilitaion statioä'!L:L),"")</f>
        <v/>
      </c>
      <c r="K27" s="40"/>
      <c r="L27" s="61">
        <f t="shared" si="2"/>
        <v>12194</v>
      </c>
      <c r="M27" s="61" t="str">
        <f t="shared" si="3"/>
        <v>-</v>
      </c>
      <c r="N27" s="40"/>
      <c r="O27" s="40"/>
      <c r="P27" s="40"/>
      <c r="W27" s="124" t="str">
        <f t="shared" si="0"/>
        <v/>
      </c>
      <c r="X27" s="23" t="str">
        <f t="shared" si="1"/>
        <v>Kontrolle</v>
      </c>
    </row>
    <row r="28" spans="1:24" x14ac:dyDescent="0.2">
      <c r="A28" s="20" t="s">
        <v>242</v>
      </c>
      <c r="B28" s="21" t="s">
        <v>243</v>
      </c>
      <c r="C28" s="21" t="s">
        <v>244</v>
      </c>
      <c r="D28" s="21" t="s">
        <v>45</v>
      </c>
      <c r="E28" s="112">
        <f>IF(SUMIF('Grundlage Rehabilitaion statioä'!D:D,B28,'Grundlage Rehabilitaion statioä'!G:G)&gt;0,SUMIF('Grundlage Rehabilitaion statioä'!D:D,B28,'Grundlage Rehabilitaion statioä'!G:G),)</f>
        <v>8058347.5400307998</v>
      </c>
      <c r="F28" s="112">
        <f>IF(SUMIF('Grundlage Rehabilitaion statioä'!D:D,B28,'Grundlage Rehabilitaion statioä'!H:H)&gt;0,SUMIF('Grundlage Rehabilitaion statioä'!D:D,B28,'Grundlage Rehabilitaion statioä'!H:H),)</f>
        <v>8058347.5400307998</v>
      </c>
      <c r="G28" s="112">
        <f>IF(SUMIF('Grundlage Rehabilitaion statioä'!D:D,B28,'Grundlage Rehabilitaion statioä'!I:I)&gt;0,SUMIF('Grundlage Rehabilitaion statioä'!D:D,B28,'Grundlage Rehabilitaion statioä'!I:I),"")</f>
        <v>9698</v>
      </c>
      <c r="H28" s="112">
        <f>IF(SUMIF('Grundlage Rehabilitaion statioä'!D:D,B28,'Grundlage Rehabilitaion statioä'!J:J)&gt;0,SUMIF('Grundlage Rehabilitaion statioä'!D:D,B28,'Grundlage Rehabilitaion statioä'!J:J),"")</f>
        <v>349</v>
      </c>
      <c r="I28" s="130">
        <f>IF(SUMIF('Grundlage Rehabilitaion statioä'!D:D,B28,'Grundlage Rehabilitaion statioä'!K:K)&gt;0,SUMIF('Grundlage Rehabilitaion statioä'!D:D,B28,'Grundlage Rehabilitaion statioä'!K:K),"")</f>
        <v>830.92880388027004</v>
      </c>
      <c r="J28" s="130">
        <f>IF(SUMIF('Grundlage Rehabilitaion statioä'!D:D,B28,'Grundlage Rehabilitaion statioä'!L:L)&gt;0,SUMIF('Grundlage Rehabilitaion statioä'!D:D,B28,'Grundlage Rehabilitaion statioä'!L:L),"")</f>
        <v>830.92880388027004</v>
      </c>
      <c r="K28" s="40"/>
      <c r="L28" s="61">
        <f t="shared" si="2"/>
        <v>9698</v>
      </c>
      <c r="M28" s="61">
        <f t="shared" si="3"/>
        <v>9698</v>
      </c>
      <c r="N28" s="40"/>
      <c r="O28" s="40"/>
      <c r="P28" s="40"/>
      <c r="W28" s="124">
        <f t="shared" si="0"/>
        <v>830.92880388027004</v>
      </c>
      <c r="X28" s="23" t="str">
        <f t="shared" si="1"/>
        <v>gleich</v>
      </c>
    </row>
    <row r="29" spans="1:24" x14ac:dyDescent="0.2">
      <c r="A29" s="20" t="s">
        <v>259</v>
      </c>
      <c r="B29" s="21" t="s">
        <v>260</v>
      </c>
      <c r="C29" s="22" t="s">
        <v>127</v>
      </c>
      <c r="D29" s="21" t="s">
        <v>45</v>
      </c>
      <c r="E29" s="112">
        <f>IF(SUMIF('Grundlage Rehabilitaion statioä'!D:D,B29,'Grundlage Rehabilitaion statioä'!G:G)&gt;0,SUMIF('Grundlage Rehabilitaion statioä'!D:D,B29,'Grundlage Rehabilitaion statioä'!G:G),)</f>
        <v>0</v>
      </c>
      <c r="F29" s="112">
        <f>IF(SUMIF('Grundlage Rehabilitaion statioä'!D:D,B29,'Grundlage Rehabilitaion statioä'!H:H)&gt;0,SUMIF('Grundlage Rehabilitaion statioä'!D:D,B29,'Grundlage Rehabilitaion statioä'!H:H),)</f>
        <v>12131292.371300999</v>
      </c>
      <c r="G29" s="112">
        <f>IF(SUMIF('Grundlage Rehabilitaion statioä'!D:D,B29,'Grundlage Rehabilitaion statioä'!I:I)&gt;0,SUMIF('Grundlage Rehabilitaion statioä'!D:D,B29,'Grundlage Rehabilitaion statioä'!I:I),"")</f>
        <v>20576</v>
      </c>
      <c r="H29" s="146"/>
      <c r="I29" s="130" t="str">
        <f>IF(SUMIF('Grundlage Rehabilitaion statioä'!D:D,B29,'Grundlage Rehabilitaion statioä'!K:K)&gt;0,SUMIF('Grundlage Rehabilitaion statioä'!D:D,B29,'Grundlage Rehabilitaion statioä'!K:K),"")</f>
        <v/>
      </c>
      <c r="J29" s="130">
        <f>IF(SUMIF('Grundlage Rehabilitaion statioä'!D:D,B29,'Grundlage Rehabilitaion statioä'!L:L)&gt;0,SUMIF('Grundlage Rehabilitaion statioä'!D:D,B29,'Grundlage Rehabilitaion statioä'!L:L),"")</f>
        <v>589.58458258655003</v>
      </c>
      <c r="K29" s="40"/>
      <c r="L29" s="61" t="str">
        <f t="shared" si="2"/>
        <v>-</v>
      </c>
      <c r="M29" s="61">
        <f t="shared" si="3"/>
        <v>20576</v>
      </c>
      <c r="N29" s="40"/>
      <c r="O29" s="40"/>
      <c r="P29" s="40"/>
      <c r="W29" s="124">
        <f t="shared" si="0"/>
        <v>589.58458258655003</v>
      </c>
      <c r="X29" s="23" t="str">
        <f t="shared" si="1"/>
        <v>-</v>
      </c>
    </row>
    <row r="30" spans="1:24" ht="10.5" x14ac:dyDescent="0.25">
      <c r="A30" s="20" t="s">
        <v>47</v>
      </c>
      <c r="B30" s="21" t="s">
        <v>48</v>
      </c>
      <c r="C30" s="21" t="s">
        <v>26</v>
      </c>
      <c r="D30" s="21" t="s">
        <v>45</v>
      </c>
      <c r="E30" s="112">
        <f>IF(SUMIF('Grundlage Rehabilitaion statioä'!D:D,B30,'Grundlage Rehabilitaion statioä'!H:H)&gt;0,SUMIF('Grundlage Rehabilitaion statioä'!D:D,B30,'Grundlage Rehabilitaion statioä'!H:H),)</f>
        <v>20914761.757918999</v>
      </c>
      <c r="F30" s="112">
        <f>IF(SUMIF('Grundlage Rehabilitaion statioä'!D:D,B30,'Grundlage Rehabilitaion statioä'!G:G)&gt;0,SUMIF('Grundlage Rehabilitaion statioä'!D:D,B30,'Grundlage Rehabilitaion statioä'!G:G),)</f>
        <v>19569961.757918999</v>
      </c>
      <c r="G30" s="112">
        <f>IF(SUMIF('Grundlage Rehabilitaion statioä'!D:D,B30,'Grundlage Rehabilitaion statioä'!I:I)&gt;0,SUMIF('Grundlage Rehabilitaion statioä'!D:D,B30,'Grundlage Rehabilitaion statioä'!I:I),"")</f>
        <v>27148</v>
      </c>
      <c r="H30" s="112">
        <f>IF(SUMIF('Grundlage Rehabilitaion statioä'!D:D,B30,'Grundlage Rehabilitaion statioä'!J:J)&gt;0,SUMIF('Grundlage Rehabilitaion statioä'!D:D,B30,'Grundlage Rehabilitaion statioä'!J:J),"")</f>
        <v>1270</v>
      </c>
      <c r="I30" s="130">
        <f>IF(SUMIF('Grundlage Rehabilitaion statioä'!D:D,B30,'Grundlage Rehabilitaion statioä'!L:L)&gt;0,SUMIF('Grundlage Rehabilitaion statioä'!D:D,B30,'Grundlage Rehabilitaion statioä'!L:L),"")</f>
        <v>770.3978841137</v>
      </c>
      <c r="J30" s="130">
        <f>IF(SUMIF('Grundlage Rehabilitaion statioä'!D:D,B30,'Grundlage Rehabilitaion statioä'!K:K)&gt;0,SUMIF('Grundlage Rehabilitaion statioä'!D:D,B30,'Grundlage Rehabilitaion statioä'!K:K),"")</f>
        <v>720.86200670100004</v>
      </c>
      <c r="K30" s="40"/>
      <c r="L30" s="61">
        <f t="shared" si="2"/>
        <v>27148</v>
      </c>
      <c r="M30" s="61">
        <f t="shared" si="3"/>
        <v>27148</v>
      </c>
      <c r="N30" s="40"/>
      <c r="O30" s="40"/>
      <c r="P30" s="40"/>
      <c r="Q30" s="122" t="s">
        <v>650</v>
      </c>
      <c r="R30" s="123"/>
      <c r="S30" s="123"/>
      <c r="T30" s="123"/>
      <c r="U30" s="123"/>
      <c r="V30" s="123"/>
      <c r="W30" s="124">
        <f t="shared" si="0"/>
        <v>720.86200670100004</v>
      </c>
      <c r="X30" s="23" t="str">
        <f t="shared" si="1"/>
        <v>-</v>
      </c>
    </row>
    <row r="31" spans="1:24" x14ac:dyDescent="0.2">
      <c r="A31" s="20" t="s">
        <v>19</v>
      </c>
      <c r="B31" s="21" t="s">
        <v>20</v>
      </c>
      <c r="C31" s="21" t="s">
        <v>21</v>
      </c>
      <c r="D31" s="21" t="s">
        <v>22</v>
      </c>
      <c r="E31" s="112">
        <f>IF(SUMIF('Grundlage Rehabilitaion statioä'!D:D,B31,'Grundlage Rehabilitaion statioä'!G:G)&gt;0,SUMIF('Grundlage Rehabilitaion statioä'!D:D,B31,'Grundlage Rehabilitaion statioä'!G:G),)</f>
        <v>39416480.656508997</v>
      </c>
      <c r="F31" s="112">
        <f>IF(SUMIF('Grundlage Rehabilitaion statioä'!D:D,B31,'Grundlage Rehabilitaion statioä'!H:H)&gt;0,SUMIF('Grundlage Rehabilitaion statioä'!D:D,B31,'Grundlage Rehabilitaion statioä'!H:H),)</f>
        <v>38477778.157892004</v>
      </c>
      <c r="G31" s="112">
        <f>IF(SUMIF('Grundlage Rehabilitaion statioä'!D:D,B31,'Grundlage Rehabilitaion statioä'!I:I)&gt;0,SUMIF('Grundlage Rehabilitaion statioä'!D:D,B31,'Grundlage Rehabilitaion statioä'!I:I),"")</f>
        <v>36050.556607257</v>
      </c>
      <c r="H31" s="112">
        <f>IF(SUMIF('Grundlage Rehabilitaion statioä'!D:D,B31,'Grundlage Rehabilitaion statioä'!J:J)&gt;0,SUMIF('Grundlage Rehabilitaion statioä'!D:D,B31,'Grundlage Rehabilitaion statioä'!J:J),"")</f>
        <v>1676</v>
      </c>
      <c r="I31" s="130">
        <f>IF(SUMIF('Grundlage Rehabilitaion statioä'!D:D,B31,'Grundlage Rehabilitaion statioä'!K:K)&gt;0,SUMIF('Grundlage Rehabilitaion statioä'!D:D,B31,'Grundlage Rehabilitaion statioä'!K:K),"")</f>
        <v>1093.3667706138999</v>
      </c>
      <c r="J31" s="130">
        <f>IF(SUMIF('Grundlage Rehabilitaion statioä'!D:D,B31,'Grundlage Rehabilitaion statioä'!L:L)&gt;0,SUMIF('Grundlage Rehabilitaion statioä'!D:D,B31,'Grundlage Rehabilitaion statioä'!L:L),"")</f>
        <v>1067.3282683837001</v>
      </c>
      <c r="K31" s="40"/>
      <c r="L31" s="61">
        <f t="shared" si="2"/>
        <v>36050.556607257</v>
      </c>
      <c r="M31" s="61">
        <f t="shared" si="3"/>
        <v>36050.556607257</v>
      </c>
      <c r="N31" s="40"/>
      <c r="O31" s="40"/>
      <c r="P31" s="40"/>
      <c r="W31" s="124">
        <f t="shared" si="0"/>
        <v>1067.3282683837001</v>
      </c>
      <c r="X31" s="23" t="str">
        <f t="shared" si="1"/>
        <v>-</v>
      </c>
    </row>
    <row r="32" spans="1:24" x14ac:dyDescent="0.2">
      <c r="A32" s="20" t="s">
        <v>40</v>
      </c>
      <c r="B32" s="21" t="s">
        <v>41</v>
      </c>
      <c r="C32" s="21" t="s">
        <v>21</v>
      </c>
      <c r="D32" s="21" t="s">
        <v>27</v>
      </c>
      <c r="E32" s="112">
        <f>IF(SUMIF('Grundlage Rehabilitaion statioä'!D:D,B32,'Grundlage Rehabilitaion statioä'!G:G)&gt;0,SUMIF('Grundlage Rehabilitaion statioä'!D:D,B32,'Grundlage Rehabilitaion statioä'!G:G),)</f>
        <v>0</v>
      </c>
      <c r="F32" s="112">
        <f>IF(SUMIF('Grundlage Rehabilitaion statioä'!D:D,B32,'Grundlage Rehabilitaion statioä'!H:H)&gt;0,SUMIF('Grundlage Rehabilitaion statioä'!D:D,B32,'Grundlage Rehabilitaion statioä'!H:H),)</f>
        <v>12468011.301599</v>
      </c>
      <c r="G32" s="112">
        <f>IF(SUMIF('Grundlage Rehabilitaion statioä'!D:D,B32,'Grundlage Rehabilitaion statioä'!I:I)&gt;0,SUMIF('Grundlage Rehabilitaion statioä'!D:D,B32,'Grundlage Rehabilitaion statioä'!I:I),"")</f>
        <v>18017</v>
      </c>
      <c r="H32" s="112">
        <f>IF(SUMIF('Grundlage Rehabilitaion statioä'!D:D,B32,'Grundlage Rehabilitaion statioä'!J:J)&gt;0,SUMIF('Grundlage Rehabilitaion statioä'!D:D,B32,'Grundlage Rehabilitaion statioä'!J:J),"")</f>
        <v>852</v>
      </c>
      <c r="I32" s="130" t="str">
        <f>IF(SUMIF('Grundlage Rehabilitaion statioä'!D:D,B32,'Grundlage Rehabilitaion statioä'!K:K)&gt;0,SUMIF('Grundlage Rehabilitaion statioä'!D:D,B32,'Grundlage Rehabilitaion statioä'!K:K),"")</f>
        <v/>
      </c>
      <c r="J32" s="130">
        <f>IF(SUMIF('Grundlage Rehabilitaion statioä'!D:D,B32,'Grundlage Rehabilitaion statioä'!L:L)&gt;0,SUMIF('Grundlage Rehabilitaion statioä'!D:D,B32,'Grundlage Rehabilitaion statioä'!L:L),"")</f>
        <v>692.01372601425999</v>
      </c>
      <c r="K32" s="40"/>
      <c r="L32" s="61" t="str">
        <f t="shared" si="2"/>
        <v>-</v>
      </c>
      <c r="M32" s="61">
        <f t="shared" si="3"/>
        <v>18017</v>
      </c>
      <c r="N32" s="40"/>
      <c r="O32" s="40"/>
      <c r="P32" s="40"/>
      <c r="W32" s="124">
        <f t="shared" si="0"/>
        <v>692.01372601425999</v>
      </c>
      <c r="X32" s="23" t="str">
        <f t="shared" si="1"/>
        <v>-</v>
      </c>
    </row>
    <row r="33" spans="1:24" x14ac:dyDescent="0.2">
      <c r="A33" s="20" t="s">
        <v>43</v>
      </c>
      <c r="B33" s="21" t="s">
        <v>44</v>
      </c>
      <c r="C33" s="21" t="s">
        <v>21</v>
      </c>
      <c r="D33" s="21" t="s">
        <v>45</v>
      </c>
      <c r="E33" s="112">
        <f>IF(SUMIF('Grundlage Rehabilitaion statioä'!D:D,B33,'Grundlage Rehabilitaion statioä'!G:G)&gt;0,SUMIF('Grundlage Rehabilitaion statioä'!D:D,B33,'Grundlage Rehabilitaion statioä'!G:G),)</f>
        <v>17995220.983686998</v>
      </c>
      <c r="F33" s="112">
        <f>IF(SUMIF('Grundlage Rehabilitaion statioä'!D:D,B33,'Grundlage Rehabilitaion statioä'!H:H)&gt;0,SUMIF('Grundlage Rehabilitaion statioä'!D:D,B33,'Grundlage Rehabilitaion statioä'!H:H),)</f>
        <v>17049704.703687001</v>
      </c>
      <c r="G33" s="112">
        <f>IF(SUMIF('Grundlage Rehabilitaion statioä'!D:D,B33,'Grundlage Rehabilitaion statioä'!I:I)&gt;0,SUMIF('Grundlage Rehabilitaion statioä'!D:D,B33,'Grundlage Rehabilitaion statioä'!I:I),"")</f>
        <v>29531</v>
      </c>
      <c r="H33" s="112">
        <f>IF(SUMIF('Grundlage Rehabilitaion statioä'!D:D,B33,'Grundlage Rehabilitaion statioä'!J:J)&gt;0,SUMIF('Grundlage Rehabilitaion statioä'!D:D,B33,'Grundlage Rehabilitaion statioä'!J:J),"")</f>
        <v>1509</v>
      </c>
      <c r="I33" s="130">
        <f>IF(SUMIF('Grundlage Rehabilitaion statioä'!D:D,B33,'Grundlage Rehabilitaion statioä'!K:K)&gt;0,SUMIF('Grundlage Rehabilitaion statioä'!D:D,B33,'Grundlage Rehabilitaion statioä'!K:K),"")</f>
        <v>609.36713906358</v>
      </c>
      <c r="J33" s="130">
        <f>IF(SUMIF('Grundlage Rehabilitaion statioä'!D:D,B33,'Grundlage Rehabilitaion statioä'!L:L)&gt;0,SUMIF('Grundlage Rehabilitaion statioä'!D:D,B33,'Grundlage Rehabilitaion statioä'!L:L),"")</f>
        <v>577.34938551645996</v>
      </c>
      <c r="K33" s="40"/>
      <c r="L33" s="61">
        <f t="shared" si="2"/>
        <v>29531</v>
      </c>
      <c r="M33" s="61">
        <f t="shared" si="3"/>
        <v>29531</v>
      </c>
      <c r="N33" s="40"/>
      <c r="O33" s="40"/>
      <c r="P33" s="40"/>
      <c r="W33" s="124">
        <f t="shared" si="0"/>
        <v>577.34938551645996</v>
      </c>
      <c r="X33" s="23" t="str">
        <f t="shared" si="1"/>
        <v>-</v>
      </c>
    </row>
    <row r="34" spans="1:24" x14ac:dyDescent="0.2">
      <c r="A34" s="20" t="s">
        <v>57</v>
      </c>
      <c r="B34" s="21" t="s">
        <v>58</v>
      </c>
      <c r="C34" s="21" t="s">
        <v>21</v>
      </c>
      <c r="D34" s="21" t="s">
        <v>27</v>
      </c>
      <c r="E34" s="112">
        <f>IF(SUMIF('Grundlage Rehabilitaion statioä'!D:D,B34,'Grundlage Rehabilitaion statioä'!G:G)&gt;0,SUMIF('Grundlage Rehabilitaion statioä'!D:D,B34,'Grundlage Rehabilitaion statioä'!G:G),)</f>
        <v>4001905.1799041</v>
      </c>
      <c r="F34" s="112">
        <f>IF(SUMIF('Grundlage Rehabilitaion statioä'!D:D,B34,'Grundlage Rehabilitaion statioä'!H:H)&gt;0,SUMIF('Grundlage Rehabilitaion statioä'!D:D,B34,'Grundlage Rehabilitaion statioä'!H:H),)</f>
        <v>4001905.1799041</v>
      </c>
      <c r="G34" s="112">
        <f>IF(SUMIF('Grundlage Rehabilitaion statioä'!D:D,B34,'Grundlage Rehabilitaion statioä'!I:I)&gt;0,SUMIF('Grundlage Rehabilitaion statioä'!D:D,B34,'Grundlage Rehabilitaion statioä'!I:I),"")</f>
        <v>5416</v>
      </c>
      <c r="H34" s="112">
        <f>IF(SUMIF('Grundlage Rehabilitaion statioä'!D:D,B34,'Grundlage Rehabilitaion statioä'!J:J)&gt;0,SUMIF('Grundlage Rehabilitaion statioä'!D:D,B34,'Grundlage Rehabilitaion statioä'!J:J),"")</f>
        <v>455</v>
      </c>
      <c r="I34" s="130">
        <f>IF(SUMIF('Grundlage Rehabilitaion statioä'!D:D,B34,'Grundlage Rehabilitaion statioä'!K:K)&gt;0,SUMIF('Grundlage Rehabilitaion statioä'!D:D,B34,'Grundlage Rehabilitaion statioä'!K:K),"")</f>
        <v>738.90420603842006</v>
      </c>
      <c r="J34" s="130">
        <f>IF(SUMIF('Grundlage Rehabilitaion statioä'!D:D,B34,'Grundlage Rehabilitaion statioä'!L:L)&gt;0,SUMIF('Grundlage Rehabilitaion statioä'!D:D,B34,'Grundlage Rehabilitaion statioä'!L:L),"")</f>
        <v>738.90420603842006</v>
      </c>
      <c r="K34" s="40"/>
      <c r="L34" s="61">
        <f t="shared" si="2"/>
        <v>5416</v>
      </c>
      <c r="M34" s="61">
        <f t="shared" si="3"/>
        <v>5416</v>
      </c>
      <c r="N34" s="40"/>
      <c r="O34" s="40"/>
      <c r="P34" s="40"/>
      <c r="W34" s="124">
        <f t="shared" si="0"/>
        <v>738.90420603842006</v>
      </c>
      <c r="X34" s="23" t="str">
        <f t="shared" si="1"/>
        <v>gleich</v>
      </c>
    </row>
    <row r="35" spans="1:24" x14ac:dyDescent="0.2">
      <c r="A35" s="20" t="s">
        <v>79</v>
      </c>
      <c r="B35" s="21" t="s">
        <v>80</v>
      </c>
      <c r="C35" s="21" t="s">
        <v>21</v>
      </c>
      <c r="D35" s="21" t="s">
        <v>27</v>
      </c>
      <c r="E35" s="112">
        <f>IF(SUMIF('Grundlage Rehabilitaion statioä'!D:D,B35,'Grundlage Rehabilitaion statioä'!G:G)&gt;0,SUMIF('Grundlage Rehabilitaion statioä'!D:D,B35,'Grundlage Rehabilitaion statioä'!G:G),)</f>
        <v>10006480.315453</v>
      </c>
      <c r="F35" s="112">
        <f>IF(SUMIF('Grundlage Rehabilitaion statioä'!D:D,B35,'Grundlage Rehabilitaion statioä'!H:H)&gt;0,SUMIF('Grundlage Rehabilitaion statioä'!D:D,B35,'Grundlage Rehabilitaion statioä'!H:H),)</f>
        <v>0</v>
      </c>
      <c r="G35" s="112">
        <f>IF(SUMIF('Grundlage Rehabilitaion statioä'!D:D,B35,'Grundlage Rehabilitaion statioä'!I:I)&gt;0,SUMIF('Grundlage Rehabilitaion statioä'!D:D,B35,'Grundlage Rehabilitaion statioä'!I:I),"")</f>
        <v>14333</v>
      </c>
      <c r="H35" s="112">
        <f>IF(SUMIF('Grundlage Rehabilitaion statioä'!D:D,B35,'Grundlage Rehabilitaion statioä'!J:J)&gt;0,SUMIF('Grundlage Rehabilitaion statioä'!D:D,B35,'Grundlage Rehabilitaion statioä'!J:J),"")</f>
        <v>624</v>
      </c>
      <c r="I35" s="130">
        <f>IF(SUMIF('Grundlage Rehabilitaion statioä'!D:D,B35,'Grundlage Rehabilitaion statioä'!K:K)&gt;0,SUMIF('Grundlage Rehabilitaion statioä'!D:D,B35,'Grundlage Rehabilitaion statioä'!K:K),"")</f>
        <v>698.14276951458999</v>
      </c>
      <c r="J35" s="130" t="str">
        <f>IF(SUMIF('Grundlage Rehabilitaion statioä'!D:D,B35,'Grundlage Rehabilitaion statioä'!L:L)&gt;0,SUMIF('Grundlage Rehabilitaion statioä'!D:D,B35,'Grundlage Rehabilitaion statioä'!L:L),"")</f>
        <v/>
      </c>
      <c r="K35" s="40"/>
      <c r="L35" s="61">
        <f t="shared" si="2"/>
        <v>14333</v>
      </c>
      <c r="M35" s="61" t="str">
        <f t="shared" si="3"/>
        <v>-</v>
      </c>
      <c r="N35" s="40"/>
      <c r="O35" s="40"/>
      <c r="P35" s="40"/>
      <c r="W35" s="124" t="str">
        <f t="shared" si="0"/>
        <v/>
      </c>
      <c r="X35" s="23" t="str">
        <f t="shared" si="1"/>
        <v>Kontrolle</v>
      </c>
    </row>
    <row r="36" spans="1:24" x14ac:dyDescent="0.2">
      <c r="A36" s="20" t="s">
        <v>90</v>
      </c>
      <c r="B36" s="21" t="s">
        <v>91</v>
      </c>
      <c r="C36" s="21" t="s">
        <v>21</v>
      </c>
      <c r="D36" s="21" t="s">
        <v>45</v>
      </c>
      <c r="E36" s="112">
        <f>IF(SUMIF('Grundlage Rehabilitaion statioä'!D:D,B36,'Grundlage Rehabilitaion statioä'!G:G)&gt;0,SUMIF('Grundlage Rehabilitaion statioä'!D:D,B36,'Grundlage Rehabilitaion statioä'!G:G),)</f>
        <v>17385969.363937002</v>
      </c>
      <c r="F36" s="112">
        <f>IF(SUMIF('Grundlage Rehabilitaion statioä'!D:D,B36,'Grundlage Rehabilitaion statioä'!H:H)&gt;0,SUMIF('Grundlage Rehabilitaion statioä'!D:D,B36,'Grundlage Rehabilitaion statioä'!H:H),)</f>
        <v>0</v>
      </c>
      <c r="G36" s="112">
        <f>IF(SUMIF('Grundlage Rehabilitaion statioä'!D:D,B36,'Grundlage Rehabilitaion statioä'!I:I)&gt;0,SUMIF('Grundlage Rehabilitaion statioä'!D:D,B36,'Grundlage Rehabilitaion statioä'!I:I),"")</f>
        <v>23173</v>
      </c>
      <c r="H36" s="112">
        <f>IF(SUMIF('Grundlage Rehabilitaion statioä'!D:D,B36,'Grundlage Rehabilitaion statioä'!J:J)&gt;0,SUMIF('Grundlage Rehabilitaion statioä'!D:D,B36,'Grundlage Rehabilitaion statioä'!J:J),"")</f>
        <v>1186</v>
      </c>
      <c r="I36" s="130">
        <f>IF(SUMIF('Grundlage Rehabilitaion statioä'!D:D,B36,'Grundlage Rehabilitaion statioä'!K:K)&gt;0,SUMIF('Grundlage Rehabilitaion statioä'!D:D,B36,'Grundlage Rehabilitaion statioä'!K:K),"")</f>
        <v>750.26838838030994</v>
      </c>
      <c r="J36" s="130" t="str">
        <f>IF(SUMIF('Grundlage Rehabilitaion statioä'!D:D,B36,'Grundlage Rehabilitaion statioä'!L:L)&gt;0,SUMIF('Grundlage Rehabilitaion statioä'!D:D,B36,'Grundlage Rehabilitaion statioä'!L:L),"")</f>
        <v/>
      </c>
      <c r="K36" s="40"/>
      <c r="L36" s="61">
        <f t="shared" si="2"/>
        <v>23173</v>
      </c>
      <c r="M36" s="61" t="str">
        <f t="shared" si="3"/>
        <v>-</v>
      </c>
      <c r="N36" s="40"/>
      <c r="O36" s="40"/>
      <c r="P36" s="40"/>
      <c r="W36" s="124" t="str">
        <f t="shared" si="0"/>
        <v/>
      </c>
      <c r="X36" s="23" t="str">
        <f t="shared" si="1"/>
        <v>Kontrolle</v>
      </c>
    </row>
    <row r="37" spans="1:24" x14ac:dyDescent="0.2">
      <c r="A37" s="20" t="s">
        <v>97</v>
      </c>
      <c r="B37" s="21" t="s">
        <v>98</v>
      </c>
      <c r="C37" s="21" t="s">
        <v>99</v>
      </c>
      <c r="D37" s="21" t="s">
        <v>45</v>
      </c>
      <c r="E37" s="112">
        <f>IF(SUMIF('Grundlage Rehabilitaion statioä'!D:D,B37,'Grundlage Rehabilitaion statioä'!G:G)&gt;0,SUMIF('Grundlage Rehabilitaion statioä'!D:D,B37,'Grundlage Rehabilitaion statioä'!G:G),)</f>
        <v>62258162.473929003</v>
      </c>
      <c r="F37" s="112">
        <f>IF(SUMIF('Grundlage Rehabilitaion statioä'!D:D,B37,'Grundlage Rehabilitaion statioä'!H:H)&gt;0,SUMIF('Grundlage Rehabilitaion statioä'!D:D,B37,'Grundlage Rehabilitaion statioä'!H:H),)</f>
        <v>58453391.393928997</v>
      </c>
      <c r="G37" s="112">
        <f>IF(SUMIF('Grundlage Rehabilitaion statioä'!D:D,B37,'Grundlage Rehabilitaion statioä'!I:I)&gt;0,SUMIF('Grundlage Rehabilitaion statioä'!D:D,B37,'Grundlage Rehabilitaion statioä'!I:I),"")</f>
        <v>93274</v>
      </c>
      <c r="H37" s="112">
        <f>IF(SUMIF('Grundlage Rehabilitaion statioä'!D:D,B37,'Grundlage Rehabilitaion statioä'!J:J)&gt;0,SUMIF('Grundlage Rehabilitaion statioä'!D:D,B37,'Grundlage Rehabilitaion statioä'!J:J),"")</f>
        <v>3668</v>
      </c>
      <c r="I37" s="130">
        <f>IF(SUMIF('Grundlage Rehabilitaion statioä'!D:D,B37,'Grundlage Rehabilitaion statioä'!K:K)&gt;0,SUMIF('Grundlage Rehabilitaion statioä'!D:D,B37,'Grundlage Rehabilitaion statioä'!K:K),"")</f>
        <v>667.4760648619</v>
      </c>
      <c r="J37" s="130">
        <f>IF(SUMIF('Grundlage Rehabilitaion statioä'!D:D,B37,'Grundlage Rehabilitaion statioä'!L:L)&gt;0,SUMIF('Grundlage Rehabilitaion statioä'!D:D,B37,'Grundlage Rehabilitaion statioä'!L:L),"")</f>
        <v>626.68472879826004</v>
      </c>
      <c r="K37" s="40"/>
      <c r="L37" s="61">
        <f t="shared" si="2"/>
        <v>93274</v>
      </c>
      <c r="M37" s="61">
        <f t="shared" si="3"/>
        <v>93274</v>
      </c>
      <c r="N37" s="40"/>
      <c r="O37" s="40"/>
      <c r="P37" s="40"/>
      <c r="W37" s="124">
        <f t="shared" si="0"/>
        <v>626.68472879826004</v>
      </c>
      <c r="X37" s="23" t="str">
        <f t="shared" si="1"/>
        <v>-</v>
      </c>
    </row>
    <row r="38" spans="1:24" x14ac:dyDescent="0.2">
      <c r="A38" s="20" t="s">
        <v>311</v>
      </c>
      <c r="B38" s="21" t="s">
        <v>311</v>
      </c>
      <c r="C38" s="21" t="s">
        <v>99</v>
      </c>
      <c r="D38" s="21" t="s">
        <v>308</v>
      </c>
      <c r="E38" s="112">
        <f>IF(SUMIF('Grundlage Rehabilitaion statioä'!D:D,B38,'Grundlage Rehabilitaion statioä'!G:G)&gt;0,SUMIF('Grundlage Rehabilitaion statioä'!D:D,B38,'Grundlage Rehabilitaion statioä'!G:G),)</f>
        <v>13455513.796396</v>
      </c>
      <c r="F38" s="112">
        <f>IF(SUMIF('Grundlage Rehabilitaion statioä'!D:D,B38,'Grundlage Rehabilitaion statioä'!H:H)&gt;0,SUMIF('Grundlage Rehabilitaion statioä'!D:D,B38,'Grundlage Rehabilitaion statioä'!H:H),)</f>
        <v>13437439.366396001</v>
      </c>
      <c r="G38" s="112">
        <f>IF(SUMIF('Grundlage Rehabilitaion statioä'!D:D,B38,'Grundlage Rehabilitaion statioä'!I:I)&gt;0,SUMIF('Grundlage Rehabilitaion statioä'!D:D,B38,'Grundlage Rehabilitaion statioä'!I:I),"")</f>
        <v>22076</v>
      </c>
      <c r="H38" s="112">
        <f>IF(SUMIF('Grundlage Rehabilitaion statioä'!D:D,B38,'Grundlage Rehabilitaion statioä'!J:J)&gt;0,SUMIF('Grundlage Rehabilitaion statioä'!D:D,B38,'Grundlage Rehabilitaion statioä'!J:J),"")</f>
        <v>1252</v>
      </c>
      <c r="I38" s="130">
        <f>IF(SUMIF('Grundlage Rehabilitaion statioä'!D:D,B38,'Grundlage Rehabilitaion statioä'!K:K)&gt;0,SUMIF('Grundlage Rehabilitaion statioä'!D:D,B38,'Grundlage Rehabilitaion statioä'!K:K),"")</f>
        <v>609.50868800491003</v>
      </c>
      <c r="J38" s="130">
        <f>IF(SUMIF('Grundlage Rehabilitaion statioä'!D:D,B38,'Grundlage Rehabilitaion statioä'!L:L)&gt;0,SUMIF('Grundlage Rehabilitaion statioä'!D:D,B38,'Grundlage Rehabilitaion statioä'!L:L),"")</f>
        <v>608.68995136782996</v>
      </c>
      <c r="K38" s="40"/>
      <c r="L38" s="61">
        <f t="shared" si="2"/>
        <v>22076</v>
      </c>
      <c r="M38" s="61">
        <f t="shared" si="3"/>
        <v>22076</v>
      </c>
      <c r="N38" s="40"/>
      <c r="O38" s="40"/>
      <c r="P38" s="40"/>
      <c r="W38" s="124">
        <f t="shared" si="0"/>
        <v>608.68995136782996</v>
      </c>
      <c r="X38" s="23" t="str">
        <f t="shared" si="1"/>
        <v>-</v>
      </c>
    </row>
    <row r="39" spans="1:24" x14ac:dyDescent="0.2">
      <c r="A39" s="20" t="s">
        <v>281</v>
      </c>
      <c r="B39" s="21" t="s">
        <v>282</v>
      </c>
      <c r="C39" s="21" t="s">
        <v>70</v>
      </c>
      <c r="D39" s="21" t="s">
        <v>62</v>
      </c>
      <c r="E39" s="112">
        <f>IF(SUMIF('Grundlage Rehabilitaion statioä'!D:D,B39,'Grundlage Rehabilitaion statioä'!G:G)&gt;0,SUMIF('Grundlage Rehabilitaion statioä'!D:D,B39,'Grundlage Rehabilitaion statioä'!G:G),)</f>
        <v>0</v>
      </c>
      <c r="F39" s="112">
        <f>IF(SUMIF('Grundlage Rehabilitaion statioä'!D:D,B39,'Grundlage Rehabilitaion statioä'!H:H)&gt;0,SUMIF('Grundlage Rehabilitaion statioä'!D:D,B39,'Grundlage Rehabilitaion statioä'!H:H),)</f>
        <v>19919610.082524002</v>
      </c>
      <c r="G39" s="112">
        <f>IF(SUMIF('Grundlage Rehabilitaion statioä'!D:D,B39,'Grundlage Rehabilitaion statioä'!I:I)&gt;0,SUMIF('Grundlage Rehabilitaion statioä'!D:D,B39,'Grundlage Rehabilitaion statioä'!I:I),"")</f>
        <v>13809</v>
      </c>
      <c r="H39" s="112">
        <f>IF(SUMIF('Grundlage Rehabilitaion statioä'!D:D,B39,'Grundlage Rehabilitaion statioä'!J:J)&gt;0,SUMIF('Grundlage Rehabilitaion statioä'!D:D,B39,'Grundlage Rehabilitaion statioä'!J:J),"")</f>
        <v>363</v>
      </c>
      <c r="I39" s="130" t="str">
        <f>IF(SUMIF('Grundlage Rehabilitaion statioä'!D:D,B39,'Grundlage Rehabilitaion statioä'!K:K)&gt;0,SUMIF('Grundlage Rehabilitaion statioä'!D:D,B39,'Grundlage Rehabilitaion statioä'!K:K),"")</f>
        <v/>
      </c>
      <c r="J39" s="130">
        <f>IF(SUMIF('Grundlage Rehabilitaion statioä'!D:D,B39,'Grundlage Rehabilitaion statioä'!L:L)&gt;0,SUMIF('Grundlage Rehabilitaion statioä'!D:D,B39,'Grundlage Rehabilitaion statioä'!L:L),"")</f>
        <v>1442.509239085</v>
      </c>
      <c r="K39" s="40"/>
      <c r="L39" s="61" t="str">
        <f t="shared" si="2"/>
        <v>-</v>
      </c>
      <c r="M39" s="61">
        <f t="shared" si="3"/>
        <v>13809</v>
      </c>
      <c r="N39" s="40"/>
      <c r="O39" s="40"/>
      <c r="P39" s="40"/>
      <c r="W39" s="124">
        <f t="shared" si="0"/>
        <v>1442.509239085</v>
      </c>
      <c r="X39" s="23" t="str">
        <f t="shared" si="1"/>
        <v>-</v>
      </c>
    </row>
    <row r="40" spans="1:24" hidden="1" x14ac:dyDescent="0.2">
      <c r="A40" s="20" t="s">
        <v>64</v>
      </c>
      <c r="B40" s="21" t="s">
        <v>65</v>
      </c>
      <c r="C40" s="21" t="s">
        <v>66</v>
      </c>
      <c r="D40" s="21" t="s">
        <v>27</v>
      </c>
      <c r="E40" s="112">
        <f>IF(SUMIF('Grundlage Rehabilitaion statioä'!D:D,B40,'Grundlage Rehabilitaion statioä'!G:G)&gt;0,SUMIF('Grundlage Rehabilitaion statioä'!D:D,B40,'Grundlage Rehabilitaion statioä'!G:G),)</f>
        <v>0</v>
      </c>
      <c r="F40" s="112">
        <f>IF(SUMIF('Grundlage Rehabilitaion statioä'!D:D,B40,'Grundlage Rehabilitaion statioä'!H:H)&gt;0,SUMIF('Grundlage Rehabilitaion statioä'!D:D,B40,'Grundlage Rehabilitaion statioä'!H:H),)</f>
        <v>0</v>
      </c>
      <c r="G40" s="112" t="str">
        <f>IF(SUMIF('Grundlage Rehabilitaion statioä'!D:D,B40,'Grundlage Rehabilitaion statioä'!I:I)&gt;0,SUMIF('Grundlage Rehabilitaion statioä'!D:D,B40,'Grundlage Rehabilitaion statioä'!I:I),"")</f>
        <v/>
      </c>
      <c r="H40" s="112" t="str">
        <f>IF(SUMIF('Grundlage Rehabilitaion statioä'!D:D,B40,'Grundlage Rehabilitaion statioä'!J:J)&gt;0,SUMIF('Grundlage Rehabilitaion statioä'!D:D,B40,'Grundlage Rehabilitaion statioä'!J:J),"")</f>
        <v/>
      </c>
      <c r="I40" s="130" t="str">
        <f>IF(SUMIF('Grundlage Rehabilitaion statioä'!D:D,B40,'Grundlage Rehabilitaion statioä'!K:K)&gt;0,SUMIF('Grundlage Rehabilitaion statioä'!D:D,B40,'Grundlage Rehabilitaion statioä'!K:K),"")</f>
        <v/>
      </c>
      <c r="J40" s="130" t="str">
        <f>IF(SUMIF('Grundlage Rehabilitaion statioä'!D:D,B40,'Grundlage Rehabilitaion statioä'!L:L)&gt;0,SUMIF('Grundlage Rehabilitaion statioä'!D:D,B40,'Grundlage Rehabilitaion statioä'!L:L),"")</f>
        <v/>
      </c>
      <c r="K40" s="40"/>
      <c r="L40" s="61" t="str">
        <f>IF(E40&gt;0,G40,"-")</f>
        <v>-</v>
      </c>
      <c r="M40" s="61" t="str">
        <f>IF(F40&gt;0,G40,"-")</f>
        <v>-</v>
      </c>
      <c r="N40" s="40"/>
      <c r="O40" s="40"/>
      <c r="P40" s="40"/>
      <c r="W40" s="124" t="str">
        <f t="shared" si="0"/>
        <v/>
      </c>
      <c r="X40" s="23" t="str">
        <f t="shared" si="1"/>
        <v>gleich</v>
      </c>
    </row>
    <row r="41" spans="1:24" hidden="1" x14ac:dyDescent="0.2">
      <c r="A41" s="20" t="s">
        <v>116</v>
      </c>
      <c r="B41" s="21" t="s">
        <v>117</v>
      </c>
      <c r="C41" s="21" t="s">
        <v>66</v>
      </c>
      <c r="D41" s="21" t="s">
        <v>45</v>
      </c>
      <c r="E41" s="112">
        <f>IF(SUMIF('Grundlage Rehabilitaion statioä'!D:D,B41,'Grundlage Rehabilitaion statioä'!G:G)&gt;0,SUMIF('Grundlage Rehabilitaion statioä'!D:D,B41,'Grundlage Rehabilitaion statioä'!G:G),)</f>
        <v>0</v>
      </c>
      <c r="F41" s="112">
        <f>IF(SUMIF('Grundlage Rehabilitaion statioä'!D:D,B41,'Grundlage Rehabilitaion statioä'!H:H)&gt;0,SUMIF('Grundlage Rehabilitaion statioä'!D:D,B41,'Grundlage Rehabilitaion statioä'!H:H),)</f>
        <v>0</v>
      </c>
      <c r="G41" s="112" t="str">
        <f>IF(SUMIF('Grundlage Rehabilitaion statioä'!D:D,B41,'Grundlage Rehabilitaion statioä'!I:I)&gt;0,SUMIF('Grundlage Rehabilitaion statioä'!D:D,B41,'Grundlage Rehabilitaion statioä'!I:I),"")</f>
        <v/>
      </c>
      <c r="H41" s="112" t="str">
        <f>IF(SUMIF('Grundlage Rehabilitaion statioä'!D:D,B41,'Grundlage Rehabilitaion statioä'!J:J)&gt;0,SUMIF('Grundlage Rehabilitaion statioä'!D:D,B41,'Grundlage Rehabilitaion statioä'!J:J),"")</f>
        <v/>
      </c>
      <c r="I41" s="130" t="str">
        <f>IF(SUMIF('Grundlage Rehabilitaion statioä'!D:D,B41,'Grundlage Rehabilitaion statioä'!K:K)&gt;0,SUMIF('Grundlage Rehabilitaion statioä'!D:D,B41,'Grundlage Rehabilitaion statioä'!K:K),"")</f>
        <v/>
      </c>
      <c r="J41" s="130" t="str">
        <f>IF(SUMIF('Grundlage Rehabilitaion statioä'!D:D,B41,'Grundlage Rehabilitaion statioä'!L:L)&gt;0,SUMIF('Grundlage Rehabilitaion statioä'!D:D,B41,'Grundlage Rehabilitaion statioä'!L:L),"")</f>
        <v/>
      </c>
      <c r="K41" s="40"/>
      <c r="L41" s="61" t="str">
        <f>IF(E41&gt;0,G41,"-")</f>
        <v>-</v>
      </c>
      <c r="M41" s="61" t="str">
        <f>IF(F41&gt;0,G41,"-")</f>
        <v>-</v>
      </c>
      <c r="N41" s="40"/>
      <c r="O41" s="40"/>
      <c r="P41" s="40"/>
      <c r="W41" s="124" t="str">
        <f t="shared" si="0"/>
        <v/>
      </c>
      <c r="X41" s="23" t="str">
        <f t="shared" si="1"/>
        <v>gleich</v>
      </c>
    </row>
    <row r="42" spans="1:24" hidden="1" x14ac:dyDescent="0.2">
      <c r="A42" s="20" t="s">
        <v>119</v>
      </c>
      <c r="B42" s="21" t="s">
        <v>120</v>
      </c>
      <c r="C42" s="21" t="s">
        <v>66</v>
      </c>
      <c r="D42" s="21" t="s">
        <v>45</v>
      </c>
      <c r="E42" s="112">
        <f>IF(SUMIF('Grundlage Rehabilitaion statioä'!D:D,B42,'Grundlage Rehabilitaion statioä'!G:G)&gt;0,SUMIF('Grundlage Rehabilitaion statioä'!D:D,B42,'Grundlage Rehabilitaion statioä'!G:G),)</f>
        <v>0</v>
      </c>
      <c r="F42" s="112">
        <f>IF(SUMIF('Grundlage Rehabilitaion statioä'!D:D,B42,'Grundlage Rehabilitaion statioä'!H:H)&gt;0,SUMIF('Grundlage Rehabilitaion statioä'!D:D,B42,'Grundlage Rehabilitaion statioä'!H:H),)</f>
        <v>0</v>
      </c>
      <c r="G42" s="112" t="str">
        <f>IF(SUMIF('Grundlage Rehabilitaion statioä'!D:D,B42,'Grundlage Rehabilitaion statioä'!I:I)&gt;0,SUMIF('Grundlage Rehabilitaion statioä'!D:D,B42,'Grundlage Rehabilitaion statioä'!I:I),"")</f>
        <v/>
      </c>
      <c r="H42" s="112" t="str">
        <f>IF(SUMIF('Grundlage Rehabilitaion statioä'!D:D,B42,'Grundlage Rehabilitaion statioä'!J:J)&gt;0,SUMIF('Grundlage Rehabilitaion statioä'!D:D,B42,'Grundlage Rehabilitaion statioä'!J:J),"")</f>
        <v/>
      </c>
      <c r="I42" s="130" t="str">
        <f>IF(SUMIF('Grundlage Rehabilitaion statioä'!D:D,B42,'Grundlage Rehabilitaion statioä'!K:K)&gt;0,SUMIF('Grundlage Rehabilitaion statioä'!D:D,B42,'Grundlage Rehabilitaion statioä'!K:K),"")</f>
        <v/>
      </c>
      <c r="J42" s="130" t="str">
        <f>IF(SUMIF('Grundlage Rehabilitaion statioä'!D:D,B42,'Grundlage Rehabilitaion statioä'!L:L)&gt;0,SUMIF('Grundlage Rehabilitaion statioä'!D:D,B42,'Grundlage Rehabilitaion statioä'!L:L),"")</f>
        <v/>
      </c>
      <c r="K42" s="40"/>
      <c r="L42" s="61" t="str">
        <f>IF(E42&gt;0,G42,"-")</f>
        <v>-</v>
      </c>
      <c r="M42" s="61" t="str">
        <f>IF(F42&gt;0,G42,"-")</f>
        <v>-</v>
      </c>
      <c r="N42" s="40"/>
      <c r="O42" s="40"/>
      <c r="P42" s="40"/>
      <c r="W42" s="124" t="str">
        <f t="shared" si="0"/>
        <v/>
      </c>
      <c r="X42" s="23" t="str">
        <f t="shared" si="1"/>
        <v>gleich</v>
      </c>
    </row>
    <row r="43" spans="1:24" hidden="1" x14ac:dyDescent="0.2">
      <c r="A43" s="20" t="s">
        <v>104</v>
      </c>
      <c r="B43" s="21" t="s">
        <v>105</v>
      </c>
      <c r="C43" s="21" t="s">
        <v>66</v>
      </c>
      <c r="D43" s="21" t="s">
        <v>106</v>
      </c>
      <c r="E43" s="112">
        <f>IF(SUMIF('Grundlage Rehabilitaion statioä'!D:D,B43,'Grundlage Rehabilitaion statioä'!G:G)&gt;0,SUMIF('Grundlage Rehabilitaion statioä'!D:D,B43,'Grundlage Rehabilitaion statioä'!G:G),)</f>
        <v>0</v>
      </c>
      <c r="F43" s="112">
        <f>IF(SUMIF('Grundlage Rehabilitaion statioä'!D:D,B43,'Grundlage Rehabilitaion statioä'!H:H)&gt;0,SUMIF('Grundlage Rehabilitaion statioä'!D:D,B43,'Grundlage Rehabilitaion statioä'!H:H),)</f>
        <v>0</v>
      </c>
      <c r="G43" s="112" t="str">
        <f>IF(SUMIF('Grundlage Rehabilitaion statioä'!D:D,B43,'Grundlage Rehabilitaion statioä'!I:I)&gt;0,SUMIF('Grundlage Rehabilitaion statioä'!D:D,B43,'Grundlage Rehabilitaion statioä'!I:I),"")</f>
        <v/>
      </c>
      <c r="H43" s="112" t="str">
        <f>IF(SUMIF('Grundlage Rehabilitaion statioä'!D:D,B43,'Grundlage Rehabilitaion statioä'!J:J)&gt;0,SUMIF('Grundlage Rehabilitaion statioä'!D:D,B43,'Grundlage Rehabilitaion statioä'!J:J),"")</f>
        <v/>
      </c>
      <c r="I43" s="130" t="str">
        <f>IF(SUMIF('Grundlage Rehabilitaion statioä'!D:D,B43,'Grundlage Rehabilitaion statioä'!K:K)&gt;0,SUMIF('Grundlage Rehabilitaion statioä'!D:D,B43,'Grundlage Rehabilitaion statioä'!K:K),"")</f>
        <v/>
      </c>
      <c r="J43" s="130" t="str">
        <f>IF(SUMIF('Grundlage Rehabilitaion statioä'!D:D,B43,'Grundlage Rehabilitaion statioä'!L:L)&gt;0,SUMIF('Grundlage Rehabilitaion statioä'!D:D,B43,'Grundlage Rehabilitaion statioä'!L:L),"")</f>
        <v/>
      </c>
      <c r="K43" s="40"/>
      <c r="L43" s="61" t="str">
        <f t="shared" ref="L43:L74" si="4">IF(E43&gt;0,G43,"-")</f>
        <v>-</v>
      </c>
      <c r="M43" s="61" t="str">
        <f t="shared" ref="M43:M74" si="5">IF(F43&gt;0,G43,"-")</f>
        <v>-</v>
      </c>
      <c r="N43" s="40"/>
      <c r="O43" s="40"/>
      <c r="P43" s="40"/>
      <c r="W43" s="124" t="str">
        <f t="shared" ref="W43:W74" si="6">J43</f>
        <v/>
      </c>
      <c r="X43" s="23" t="str">
        <f t="shared" ref="X43:X74" si="7">IF(J43&gt;0,IF(I43&gt;J43,"-",IF(I43=J43,"gleich","Kontrolle")),"")</f>
        <v>gleich</v>
      </c>
    </row>
    <row r="44" spans="1:24" hidden="1" x14ac:dyDescent="0.2">
      <c r="A44" s="20" t="s">
        <v>147</v>
      </c>
      <c r="B44" s="21" t="s">
        <v>148</v>
      </c>
      <c r="C44" s="21" t="s">
        <v>66</v>
      </c>
      <c r="D44" s="21" t="s">
        <v>106</v>
      </c>
      <c r="E44" s="112">
        <f>IF(SUMIF('Grundlage Rehabilitaion statioä'!D:D,B44,'Grundlage Rehabilitaion statioä'!G:G)&gt;0,SUMIF('Grundlage Rehabilitaion statioä'!D:D,B44,'Grundlage Rehabilitaion statioä'!G:G),)</f>
        <v>0</v>
      </c>
      <c r="F44" s="112">
        <f>IF(SUMIF('Grundlage Rehabilitaion statioä'!D:D,B44,'Grundlage Rehabilitaion statioä'!H:H)&gt;0,SUMIF('Grundlage Rehabilitaion statioä'!D:D,B44,'Grundlage Rehabilitaion statioä'!H:H),)</f>
        <v>0</v>
      </c>
      <c r="G44" s="112" t="str">
        <f>IF(SUMIF('Grundlage Rehabilitaion statioä'!D:D,B44,'Grundlage Rehabilitaion statioä'!I:I)&gt;0,SUMIF('Grundlage Rehabilitaion statioä'!D:D,B44,'Grundlage Rehabilitaion statioä'!I:I),"")</f>
        <v/>
      </c>
      <c r="H44" s="112" t="str">
        <f>IF(SUMIF('Grundlage Rehabilitaion statioä'!D:D,B44,'Grundlage Rehabilitaion statioä'!J:J)&gt;0,SUMIF('Grundlage Rehabilitaion statioä'!D:D,B44,'Grundlage Rehabilitaion statioä'!J:J),"")</f>
        <v/>
      </c>
      <c r="I44" s="130" t="str">
        <f>IF(SUMIF('Grundlage Rehabilitaion statioä'!D:D,B44,'Grundlage Rehabilitaion statioä'!K:K)&gt;0,SUMIF('Grundlage Rehabilitaion statioä'!D:D,B44,'Grundlage Rehabilitaion statioä'!K:K),"")</f>
        <v/>
      </c>
      <c r="J44" s="130" t="str">
        <f>IF(SUMIF('Grundlage Rehabilitaion statioä'!D:D,B44,'Grundlage Rehabilitaion statioä'!L:L)&gt;0,SUMIF('Grundlage Rehabilitaion statioä'!D:D,B44,'Grundlage Rehabilitaion statioä'!L:L),"")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6"/>
        <v/>
      </c>
      <c r="X44" s="23" t="str">
        <f t="shared" si="7"/>
        <v>gleich</v>
      </c>
    </row>
    <row r="45" spans="1:24" hidden="1" x14ac:dyDescent="0.2">
      <c r="A45" s="20" t="s">
        <v>183</v>
      </c>
      <c r="B45" s="21" t="s">
        <v>184</v>
      </c>
      <c r="C45" s="21" t="s">
        <v>66</v>
      </c>
      <c r="D45" s="21" t="s">
        <v>106</v>
      </c>
      <c r="E45" s="112">
        <f>IF(SUMIF('Grundlage Rehabilitaion statioä'!D:D,B45,'Grundlage Rehabilitaion statioä'!G:G)&gt;0,SUMIF('Grundlage Rehabilitaion statioä'!D:D,B45,'Grundlage Rehabilitaion statioä'!G:G),)</f>
        <v>0</v>
      </c>
      <c r="F45" s="112">
        <f>IF(SUMIF('Grundlage Rehabilitaion statioä'!D:D,B45,'Grundlage Rehabilitaion statioä'!H:H)&gt;0,SUMIF('Grundlage Rehabilitaion statioä'!D:D,B45,'Grundlage Rehabilitaion statioä'!H:H),)</f>
        <v>0</v>
      </c>
      <c r="G45" s="112" t="str">
        <f>IF(SUMIF('Grundlage Rehabilitaion statioä'!D:D,B45,'Grundlage Rehabilitaion statioä'!I:I)&gt;0,SUMIF('Grundlage Rehabilitaion statioä'!D:D,B45,'Grundlage Rehabilitaion statioä'!I:I),"")</f>
        <v/>
      </c>
      <c r="H45" s="112" t="str">
        <f>IF(SUMIF('Grundlage Rehabilitaion statioä'!D:D,B45,'Grundlage Rehabilitaion statioä'!J:J)&gt;0,SUMIF('Grundlage Rehabilitaion statioä'!D:D,B45,'Grundlage Rehabilitaion statioä'!J:J),"")</f>
        <v/>
      </c>
      <c r="I45" s="130" t="str">
        <f>IF(SUMIF('Grundlage Rehabilitaion statioä'!D:D,B45,'Grundlage Rehabilitaion statioä'!K:K)&gt;0,SUMIF('Grundlage Rehabilitaion statioä'!D:D,B45,'Grundlage Rehabilitaion statioä'!K:K),"")</f>
        <v/>
      </c>
      <c r="J45" s="130" t="str">
        <f>IF(SUMIF('Grundlage Rehabilitaion statioä'!D:D,B45,'Grundlage Rehabilitaion statioä'!L:L)&gt;0,SUMIF('Grundlage Rehabilitaion statioä'!D:D,B45,'Grundlage Rehabilitaion statioä'!L:L),"")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6"/>
        <v/>
      </c>
      <c r="X45" s="23" t="str">
        <f t="shared" si="7"/>
        <v>gleich</v>
      </c>
    </row>
    <row r="46" spans="1:24" hidden="1" x14ac:dyDescent="0.2">
      <c r="A46" s="20" t="s">
        <v>205</v>
      </c>
      <c r="B46" s="21" t="s">
        <v>206</v>
      </c>
      <c r="C46" s="21" t="s">
        <v>66</v>
      </c>
      <c r="D46" s="21" t="s">
        <v>17</v>
      </c>
      <c r="E46" s="112">
        <f>IF(SUMIF('Grundlage Rehabilitaion statioä'!D:D,B46,'Grundlage Rehabilitaion statioä'!G:G)&gt;0,SUMIF('Grundlage Rehabilitaion statioä'!D:D,B46,'Grundlage Rehabilitaion statioä'!G:G),)</f>
        <v>0</v>
      </c>
      <c r="F46" s="112">
        <f>IF(SUMIF('Grundlage Rehabilitaion statioä'!D:D,B46,'Grundlage Rehabilitaion statioä'!H:H)&gt;0,SUMIF('Grundlage Rehabilitaion statioä'!D:D,B46,'Grundlage Rehabilitaion statioä'!H:H),)</f>
        <v>0</v>
      </c>
      <c r="G46" s="112" t="str">
        <f>IF(SUMIF('Grundlage Rehabilitaion statioä'!D:D,B46,'Grundlage Rehabilitaion statioä'!I:I)&gt;0,SUMIF('Grundlage Rehabilitaion statioä'!D:D,B46,'Grundlage Rehabilitaion statioä'!I:I),"")</f>
        <v/>
      </c>
      <c r="H46" s="112" t="str">
        <f>IF(SUMIF('Grundlage Rehabilitaion statioä'!D:D,B46,'Grundlage Rehabilitaion statioä'!J:J)&gt;0,SUMIF('Grundlage Rehabilitaion statioä'!D:D,B46,'Grundlage Rehabilitaion statioä'!J:J),"")</f>
        <v/>
      </c>
      <c r="I46" s="130" t="str">
        <f>IF(SUMIF('Grundlage Rehabilitaion statioä'!D:D,B46,'Grundlage Rehabilitaion statioä'!K:K)&gt;0,SUMIF('Grundlage Rehabilitaion statioä'!D:D,B46,'Grundlage Rehabilitaion statioä'!K:K),"")</f>
        <v/>
      </c>
      <c r="J46" s="130" t="str">
        <f>IF(SUMIF('Grundlage Rehabilitaion statioä'!D:D,B46,'Grundlage Rehabilitaion statioä'!L:L)&gt;0,SUMIF('Grundlage Rehabilitaion statioä'!D:D,B46,'Grundlage Rehabilitaion statioä'!L:L),"")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6"/>
        <v/>
      </c>
      <c r="X46" s="23" t="str">
        <f t="shared" si="7"/>
        <v>gleich</v>
      </c>
    </row>
    <row r="47" spans="1:24" hidden="1" x14ac:dyDescent="0.2">
      <c r="A47" s="20" t="s">
        <v>236</v>
      </c>
      <c r="B47" s="21" t="s">
        <v>237</v>
      </c>
      <c r="C47" s="21" t="s">
        <v>66</v>
      </c>
      <c r="D47" s="21" t="s">
        <v>17</v>
      </c>
      <c r="E47" s="112">
        <f>IF(SUMIF('Grundlage Rehabilitaion statioä'!D:D,B47,'Grundlage Rehabilitaion statioä'!G:G)&gt;0,SUMIF('Grundlage Rehabilitaion statioä'!D:D,B47,'Grundlage Rehabilitaion statioä'!G:G),)</f>
        <v>0</v>
      </c>
      <c r="F47" s="112">
        <f>IF(SUMIF('Grundlage Rehabilitaion statioä'!D:D,B47,'Grundlage Rehabilitaion statioä'!H:H)&gt;0,SUMIF('Grundlage Rehabilitaion statioä'!D:D,B47,'Grundlage Rehabilitaion statioä'!H:H),)</f>
        <v>0</v>
      </c>
      <c r="G47" s="112" t="str">
        <f>IF(SUMIF('Grundlage Rehabilitaion statioä'!D:D,B47,'Grundlage Rehabilitaion statioä'!I:I)&gt;0,SUMIF('Grundlage Rehabilitaion statioä'!D:D,B47,'Grundlage Rehabilitaion statioä'!I:I),"")</f>
        <v/>
      </c>
      <c r="H47" s="112" t="str">
        <f>IF(SUMIF('Grundlage Rehabilitaion statioä'!D:D,B47,'Grundlage Rehabilitaion statioä'!J:J)&gt;0,SUMIF('Grundlage Rehabilitaion statioä'!D:D,B47,'Grundlage Rehabilitaion statioä'!J:J),"")</f>
        <v/>
      </c>
      <c r="I47" s="130" t="str">
        <f>IF(SUMIF('Grundlage Rehabilitaion statioä'!D:D,B47,'Grundlage Rehabilitaion statioä'!K:K)&gt;0,SUMIF('Grundlage Rehabilitaion statioä'!D:D,B47,'Grundlage Rehabilitaion statioä'!K:K),"")</f>
        <v/>
      </c>
      <c r="J47" s="130" t="str">
        <f>IF(SUMIF('Grundlage Rehabilitaion statioä'!D:D,B47,'Grundlage Rehabilitaion statioä'!L:L)&gt;0,SUMIF('Grundlage Rehabilitaion statioä'!D:D,B47,'Grundlage Rehabilitaion statioä'!L:L),"")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6"/>
        <v/>
      </c>
      <c r="X47" s="23" t="str">
        <f t="shared" si="7"/>
        <v>gleich</v>
      </c>
    </row>
    <row r="48" spans="1:24" hidden="1" x14ac:dyDescent="0.2">
      <c r="A48" s="20" t="s">
        <v>177</v>
      </c>
      <c r="B48" s="21" t="s">
        <v>178</v>
      </c>
      <c r="C48" s="21" t="s">
        <v>66</v>
      </c>
      <c r="D48" s="21" t="s">
        <v>27</v>
      </c>
      <c r="E48" s="112">
        <f>IF(SUMIF('Grundlage Rehabilitaion statioä'!D:D,B48,'Grundlage Rehabilitaion statioä'!G:G)&gt;0,SUMIF('Grundlage Rehabilitaion statioä'!D:D,B48,'Grundlage Rehabilitaion statioä'!G:G),)</f>
        <v>0</v>
      </c>
      <c r="F48" s="112">
        <f>IF(SUMIF('Grundlage Rehabilitaion statioä'!D:D,B48,'Grundlage Rehabilitaion statioä'!H:H)&gt;0,SUMIF('Grundlage Rehabilitaion statioä'!D:D,B48,'Grundlage Rehabilitaion statioä'!H:H),)</f>
        <v>0</v>
      </c>
      <c r="G48" s="112" t="str">
        <f>IF(SUMIF('Grundlage Rehabilitaion statioä'!D:D,B48,'Grundlage Rehabilitaion statioä'!I:I)&gt;0,SUMIF('Grundlage Rehabilitaion statioä'!D:D,B48,'Grundlage Rehabilitaion statioä'!I:I),"")</f>
        <v/>
      </c>
      <c r="H48" s="112" t="str">
        <f>IF(SUMIF('Grundlage Rehabilitaion statioä'!D:D,B48,'Grundlage Rehabilitaion statioä'!J:J)&gt;0,SUMIF('Grundlage Rehabilitaion statioä'!D:D,B48,'Grundlage Rehabilitaion statioä'!J:J),"")</f>
        <v/>
      </c>
      <c r="I48" s="130" t="str">
        <f>IF(SUMIF('Grundlage Rehabilitaion statioä'!D:D,B48,'Grundlage Rehabilitaion statioä'!K:K)&gt;0,SUMIF('Grundlage Rehabilitaion statioä'!D:D,B48,'Grundlage Rehabilitaion statioä'!K:K),"")</f>
        <v/>
      </c>
      <c r="J48" s="130" t="str">
        <f>IF(SUMIF('Grundlage Rehabilitaion statioä'!D:D,B48,'Grundlage Rehabilitaion statioä'!L:L)&gt;0,SUMIF('Grundlage Rehabilitaion statioä'!D:D,B48,'Grundlage Rehabilitaion statioä'!L:L),"")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6"/>
        <v/>
      </c>
      <c r="X48" s="23" t="str">
        <f t="shared" si="7"/>
        <v>gleich</v>
      </c>
    </row>
    <row r="49" spans="1:24" hidden="1" x14ac:dyDescent="0.2">
      <c r="A49" s="20" t="s">
        <v>299</v>
      </c>
      <c r="B49" s="21" t="s">
        <v>300</v>
      </c>
      <c r="C49" s="21" t="s">
        <v>66</v>
      </c>
      <c r="D49" s="21" t="s">
        <v>27</v>
      </c>
      <c r="E49" s="112">
        <f>IF(SUMIF('Grundlage Rehabilitaion statioä'!D:D,B49,'Grundlage Rehabilitaion statioä'!G:G)&gt;0,SUMIF('Grundlage Rehabilitaion statioä'!D:D,B49,'Grundlage Rehabilitaion statioä'!G:G),)</f>
        <v>0</v>
      </c>
      <c r="F49" s="112">
        <f>IF(SUMIF('Grundlage Rehabilitaion statioä'!D:D,B49,'Grundlage Rehabilitaion statioä'!H:H)&gt;0,SUMIF('Grundlage Rehabilitaion statioä'!D:D,B49,'Grundlage Rehabilitaion statioä'!H:H),)</f>
        <v>0</v>
      </c>
      <c r="G49" s="112" t="str">
        <f>IF(SUMIF('Grundlage Rehabilitaion statioä'!D:D,B49,'Grundlage Rehabilitaion statioä'!I:I)&gt;0,SUMIF('Grundlage Rehabilitaion statioä'!D:D,B49,'Grundlage Rehabilitaion statioä'!I:I),"")</f>
        <v/>
      </c>
      <c r="H49" s="112" t="str">
        <f>IF(SUMIF('Grundlage Rehabilitaion statioä'!D:D,B49,'Grundlage Rehabilitaion statioä'!J:J)&gt;0,SUMIF('Grundlage Rehabilitaion statioä'!D:D,B49,'Grundlage Rehabilitaion statioä'!J:J),"")</f>
        <v/>
      </c>
      <c r="I49" s="130" t="str">
        <f>IF(SUMIF('Grundlage Rehabilitaion statioä'!D:D,B49,'Grundlage Rehabilitaion statioä'!K:K)&gt;0,SUMIF('Grundlage Rehabilitaion statioä'!D:D,B49,'Grundlage Rehabilitaion statioä'!K:K),"")</f>
        <v/>
      </c>
      <c r="J49" s="130" t="str">
        <f>IF(SUMIF('Grundlage Rehabilitaion statioä'!D:D,B49,'Grundlage Rehabilitaion statioä'!L:L)&gt;0,SUMIF('Grundlage Rehabilitaion statioä'!D:D,B49,'Grundlage Rehabilitaion statioä'!L:L),"")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6"/>
        <v/>
      </c>
      <c r="X49" s="23" t="str">
        <f t="shared" si="7"/>
        <v>gleich</v>
      </c>
    </row>
    <row r="50" spans="1:24" hidden="1" x14ac:dyDescent="0.2">
      <c r="A50" s="20" t="s">
        <v>271</v>
      </c>
      <c r="B50" s="21" t="s">
        <v>272</v>
      </c>
      <c r="C50" s="21" t="s">
        <v>273</v>
      </c>
      <c r="D50" s="21" t="s">
        <v>27</v>
      </c>
      <c r="E50" s="112">
        <f>IF(SUMIF('Grundlage Rehabilitaion statioä'!D:D,B50,'Grundlage Rehabilitaion statioä'!G:G)&gt;0,SUMIF('Grundlage Rehabilitaion statioä'!D:D,B50,'Grundlage Rehabilitaion statioä'!G:G),)</f>
        <v>0</v>
      </c>
      <c r="F50" s="112">
        <f>IF(SUMIF('Grundlage Rehabilitaion statioä'!D:D,B50,'Grundlage Rehabilitaion statioä'!H:H)&gt;0,SUMIF('Grundlage Rehabilitaion statioä'!D:D,B50,'Grundlage Rehabilitaion statioä'!H:H),)</f>
        <v>0</v>
      </c>
      <c r="G50" s="112" t="str">
        <f>IF(SUMIF('Grundlage Rehabilitaion statioä'!D:D,B50,'Grundlage Rehabilitaion statioä'!I:I)&gt;0,SUMIF('Grundlage Rehabilitaion statioä'!D:D,B50,'Grundlage Rehabilitaion statioä'!I:I),"")</f>
        <v/>
      </c>
      <c r="H50" s="112" t="str">
        <f>IF(SUMIF('Grundlage Rehabilitaion statioä'!D:D,B50,'Grundlage Rehabilitaion statioä'!J:J)&gt;0,SUMIF('Grundlage Rehabilitaion statioä'!D:D,B50,'Grundlage Rehabilitaion statioä'!J:J),"")</f>
        <v/>
      </c>
      <c r="I50" s="130" t="str">
        <f>IF(SUMIF('Grundlage Rehabilitaion statioä'!D:D,B50,'Grundlage Rehabilitaion statioä'!K:K)&gt;0,SUMIF('Grundlage Rehabilitaion statioä'!D:D,B50,'Grundlage Rehabilitaion statioä'!K:K),"")</f>
        <v/>
      </c>
      <c r="J50" s="130" t="str">
        <f>IF(SUMIF('Grundlage Rehabilitaion statioä'!D:D,B50,'Grundlage Rehabilitaion statioä'!L:L)&gt;0,SUMIF('Grundlage Rehabilitaion statioä'!D:D,B50,'Grundlage Rehabilitaion statioä'!L:L),"")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6"/>
        <v/>
      </c>
      <c r="X50" s="23" t="str">
        <f t="shared" si="7"/>
        <v>gleich</v>
      </c>
    </row>
    <row r="51" spans="1:24" hidden="1" x14ac:dyDescent="0.2">
      <c r="A51" s="20" t="s">
        <v>196</v>
      </c>
      <c r="B51" s="21" t="s">
        <v>197</v>
      </c>
      <c r="C51" s="21" t="s">
        <v>55</v>
      </c>
      <c r="D51" s="21" t="s">
        <v>106</v>
      </c>
      <c r="E51" s="112">
        <f>IF(SUMIF('Grundlage Rehabilitaion statioä'!D:D,B51,'Grundlage Rehabilitaion statioä'!G:G)&gt;0,SUMIF('Grundlage Rehabilitaion statioä'!D:D,B51,'Grundlage Rehabilitaion statioä'!G:G),)</f>
        <v>0</v>
      </c>
      <c r="F51" s="112">
        <f>IF(SUMIF('Grundlage Rehabilitaion statioä'!D:D,B51,'Grundlage Rehabilitaion statioä'!H:H)&gt;0,SUMIF('Grundlage Rehabilitaion statioä'!D:D,B51,'Grundlage Rehabilitaion statioä'!H:H),)</f>
        <v>0</v>
      </c>
      <c r="G51" s="112" t="str">
        <f>IF(SUMIF('Grundlage Rehabilitaion statioä'!D:D,B51,'Grundlage Rehabilitaion statioä'!I:I)&gt;0,SUMIF('Grundlage Rehabilitaion statioä'!D:D,B51,'Grundlage Rehabilitaion statioä'!I:I),"")</f>
        <v/>
      </c>
      <c r="H51" s="112" t="str">
        <f>IF(SUMIF('Grundlage Rehabilitaion statioä'!D:D,B51,'Grundlage Rehabilitaion statioä'!J:J)&gt;0,SUMIF('Grundlage Rehabilitaion statioä'!D:D,B51,'Grundlage Rehabilitaion statioä'!J:J),"")</f>
        <v/>
      </c>
      <c r="I51" s="130" t="str">
        <f>IF(SUMIF('Grundlage Rehabilitaion statioä'!D:D,B51,'Grundlage Rehabilitaion statioä'!K:K)&gt;0,SUMIF('Grundlage Rehabilitaion statioä'!D:D,B51,'Grundlage Rehabilitaion statioä'!K:K),"")</f>
        <v/>
      </c>
      <c r="J51" s="130" t="str">
        <f>IF(SUMIF('Grundlage Rehabilitaion statioä'!D:D,B51,'Grundlage Rehabilitaion statioä'!L:L)&gt;0,SUMIF('Grundlage Rehabilitaion statioä'!D:D,B51,'Grundlage Rehabilitaion statioä'!L:L),"")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6"/>
        <v/>
      </c>
      <c r="X51" s="23" t="str">
        <f t="shared" si="7"/>
        <v>gleich</v>
      </c>
    </row>
    <row r="52" spans="1:24" hidden="1" x14ac:dyDescent="0.2">
      <c r="A52" s="20" t="s">
        <v>190</v>
      </c>
      <c r="B52" s="21" t="s">
        <v>191</v>
      </c>
      <c r="C52" s="21" t="s">
        <v>55</v>
      </c>
      <c r="D52" s="21" t="s">
        <v>106</v>
      </c>
      <c r="E52" s="112">
        <f>IF(SUMIF('Grundlage Rehabilitaion statioä'!D:D,B52,'Grundlage Rehabilitaion statioä'!G:G)&gt;0,SUMIF('Grundlage Rehabilitaion statioä'!D:D,B52,'Grundlage Rehabilitaion statioä'!G:G),)</f>
        <v>0</v>
      </c>
      <c r="F52" s="112">
        <f>IF(SUMIF('Grundlage Rehabilitaion statioä'!D:D,B52,'Grundlage Rehabilitaion statioä'!H:H)&gt;0,SUMIF('Grundlage Rehabilitaion statioä'!D:D,B52,'Grundlage Rehabilitaion statioä'!H:H),)</f>
        <v>0</v>
      </c>
      <c r="G52" s="112" t="str">
        <f>IF(SUMIF('Grundlage Rehabilitaion statioä'!D:D,B52,'Grundlage Rehabilitaion statioä'!I:I)&gt;0,SUMIF('Grundlage Rehabilitaion statioä'!D:D,B52,'Grundlage Rehabilitaion statioä'!I:I),"")</f>
        <v/>
      </c>
      <c r="H52" s="112" t="str">
        <f>IF(SUMIF('Grundlage Rehabilitaion statioä'!D:D,B52,'Grundlage Rehabilitaion statioä'!J:J)&gt;0,SUMIF('Grundlage Rehabilitaion statioä'!D:D,B52,'Grundlage Rehabilitaion statioä'!J:J),"")</f>
        <v/>
      </c>
      <c r="I52" s="130" t="str">
        <f>IF(SUMIF('Grundlage Rehabilitaion statioä'!D:D,B52,'Grundlage Rehabilitaion statioä'!K:K)&gt;0,SUMIF('Grundlage Rehabilitaion statioä'!D:D,B52,'Grundlage Rehabilitaion statioä'!K:K),"")</f>
        <v/>
      </c>
      <c r="J52" s="130" t="str">
        <f>IF(SUMIF('Grundlage Rehabilitaion statioä'!D:D,B52,'Grundlage Rehabilitaion statioä'!L:L)&gt;0,SUMIF('Grundlage Rehabilitaion statioä'!D:D,B52,'Grundlage Rehabilitaion statioä'!L:L),"")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6"/>
        <v/>
      </c>
      <c r="X52" s="23" t="str">
        <f t="shared" si="7"/>
        <v>gleich</v>
      </c>
    </row>
    <row r="53" spans="1:24" hidden="1" x14ac:dyDescent="0.2">
      <c r="A53" s="20" t="s">
        <v>199</v>
      </c>
      <c r="B53" s="21" t="s">
        <v>200</v>
      </c>
      <c r="C53" s="21" t="s">
        <v>55</v>
      </c>
      <c r="D53" s="21" t="s">
        <v>188</v>
      </c>
      <c r="E53" s="112">
        <f>IF(SUMIF('Grundlage Rehabilitaion statioä'!D:D,B53,'Grundlage Rehabilitaion statioä'!G:G)&gt;0,SUMIF('Grundlage Rehabilitaion statioä'!D:D,B53,'Grundlage Rehabilitaion statioä'!G:G),)</f>
        <v>0</v>
      </c>
      <c r="F53" s="112">
        <f>IF(SUMIF('Grundlage Rehabilitaion statioä'!D:D,B53,'Grundlage Rehabilitaion statioä'!H:H)&gt;0,SUMIF('Grundlage Rehabilitaion statioä'!D:D,B53,'Grundlage Rehabilitaion statioä'!H:H),)</f>
        <v>0</v>
      </c>
      <c r="G53" s="112" t="str">
        <f>IF(SUMIF('Grundlage Rehabilitaion statioä'!D:D,B53,'Grundlage Rehabilitaion statioä'!I:I)&gt;0,SUMIF('Grundlage Rehabilitaion statioä'!D:D,B53,'Grundlage Rehabilitaion statioä'!I:I),"")</f>
        <v/>
      </c>
      <c r="H53" s="112" t="str">
        <f>IF(SUMIF('Grundlage Rehabilitaion statioä'!D:D,B53,'Grundlage Rehabilitaion statioä'!J:J)&gt;0,SUMIF('Grundlage Rehabilitaion statioä'!D:D,B53,'Grundlage Rehabilitaion statioä'!J:J),"")</f>
        <v/>
      </c>
      <c r="I53" s="130" t="str">
        <f>IF(SUMIF('Grundlage Rehabilitaion statioä'!D:D,B53,'Grundlage Rehabilitaion statioä'!K:K)&gt;0,SUMIF('Grundlage Rehabilitaion statioä'!D:D,B53,'Grundlage Rehabilitaion statioä'!K:K),"")</f>
        <v/>
      </c>
      <c r="J53" s="130" t="str">
        <f>IF(SUMIF('Grundlage Rehabilitaion statioä'!D:D,B53,'Grundlage Rehabilitaion statioä'!L:L)&gt;0,SUMIF('Grundlage Rehabilitaion statioä'!D:D,B53,'Grundlage Rehabilitaion statioä'!L:L),"")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6"/>
        <v/>
      </c>
      <c r="X53" s="23" t="str">
        <f t="shared" si="7"/>
        <v>gleich</v>
      </c>
    </row>
    <row r="54" spans="1:24" hidden="1" x14ac:dyDescent="0.2">
      <c r="A54" s="20" t="s">
        <v>202</v>
      </c>
      <c r="B54" s="21" t="s">
        <v>203</v>
      </c>
      <c r="C54" s="21" t="s">
        <v>55</v>
      </c>
      <c r="D54" s="21" t="s">
        <v>45</v>
      </c>
      <c r="E54" s="112">
        <f>IF(SUMIF('Grundlage Rehabilitaion statioä'!D:D,B54,'Grundlage Rehabilitaion statioä'!G:G)&gt;0,SUMIF('Grundlage Rehabilitaion statioä'!D:D,B54,'Grundlage Rehabilitaion statioä'!G:G),)</f>
        <v>0</v>
      </c>
      <c r="F54" s="112">
        <f>IF(SUMIF('Grundlage Rehabilitaion statioä'!D:D,B54,'Grundlage Rehabilitaion statioä'!H:H)&gt;0,SUMIF('Grundlage Rehabilitaion statioä'!D:D,B54,'Grundlage Rehabilitaion statioä'!H:H),)</f>
        <v>0</v>
      </c>
      <c r="G54" s="112" t="str">
        <f>IF(SUMIF('Grundlage Rehabilitaion statioä'!D:D,B54,'Grundlage Rehabilitaion statioä'!I:I)&gt;0,SUMIF('Grundlage Rehabilitaion statioä'!D:D,B54,'Grundlage Rehabilitaion statioä'!I:I),"")</f>
        <v/>
      </c>
      <c r="H54" s="112" t="str">
        <f>IF(SUMIF('Grundlage Rehabilitaion statioä'!D:D,B54,'Grundlage Rehabilitaion statioä'!J:J)&gt;0,SUMIF('Grundlage Rehabilitaion statioä'!D:D,B54,'Grundlage Rehabilitaion statioä'!J:J),"")</f>
        <v/>
      </c>
      <c r="I54" s="130" t="str">
        <f>IF(SUMIF('Grundlage Rehabilitaion statioä'!D:D,B54,'Grundlage Rehabilitaion statioä'!K:K)&gt;0,SUMIF('Grundlage Rehabilitaion statioä'!D:D,B54,'Grundlage Rehabilitaion statioä'!K:K),"")</f>
        <v/>
      </c>
      <c r="J54" s="130" t="str">
        <f>IF(SUMIF('Grundlage Rehabilitaion statioä'!D:D,B54,'Grundlage Rehabilitaion statioä'!L:L)&gt;0,SUMIF('Grundlage Rehabilitaion statioä'!D:D,B54,'Grundlage Rehabilitaion statioä'!L:L),"")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6"/>
        <v/>
      </c>
      <c r="X54" s="23" t="str">
        <f t="shared" si="7"/>
        <v>gleich</v>
      </c>
    </row>
    <row r="55" spans="1:24" hidden="1" x14ac:dyDescent="0.2">
      <c r="A55" s="20" t="s">
        <v>253</v>
      </c>
      <c r="B55" s="21" t="s">
        <v>254</v>
      </c>
      <c r="C55" s="21" t="s">
        <v>55</v>
      </c>
      <c r="D55" s="21" t="s">
        <v>27</v>
      </c>
      <c r="E55" s="112">
        <f>IF(SUMIF('Grundlage Rehabilitaion statioä'!D:D,B55,'Grundlage Rehabilitaion statioä'!G:G)&gt;0,SUMIF('Grundlage Rehabilitaion statioä'!D:D,B55,'Grundlage Rehabilitaion statioä'!G:G),)</f>
        <v>0</v>
      </c>
      <c r="F55" s="112">
        <f>IF(SUMIF('Grundlage Rehabilitaion statioä'!D:D,B55,'Grundlage Rehabilitaion statioä'!H:H)&gt;0,SUMIF('Grundlage Rehabilitaion statioä'!D:D,B55,'Grundlage Rehabilitaion statioä'!H:H),)</f>
        <v>0</v>
      </c>
      <c r="G55" s="112" t="str">
        <f>IF(SUMIF('Grundlage Rehabilitaion statioä'!D:D,B55,'Grundlage Rehabilitaion statioä'!I:I)&gt;0,SUMIF('Grundlage Rehabilitaion statioä'!D:D,B55,'Grundlage Rehabilitaion statioä'!I:I),"")</f>
        <v/>
      </c>
      <c r="H55" s="112" t="str">
        <f>IF(SUMIF('Grundlage Rehabilitaion statioä'!D:D,B55,'Grundlage Rehabilitaion statioä'!J:J)&gt;0,SUMIF('Grundlage Rehabilitaion statioä'!D:D,B55,'Grundlage Rehabilitaion statioä'!J:J),"")</f>
        <v/>
      </c>
      <c r="I55" s="130" t="str">
        <f>IF(SUMIF('Grundlage Rehabilitaion statioä'!D:D,B55,'Grundlage Rehabilitaion statioä'!K:K)&gt;0,SUMIF('Grundlage Rehabilitaion statioä'!D:D,B55,'Grundlage Rehabilitaion statioä'!K:K),"")</f>
        <v/>
      </c>
      <c r="J55" s="130" t="str">
        <f>IF(SUMIF('Grundlage Rehabilitaion statioä'!D:D,B55,'Grundlage Rehabilitaion statioä'!L:L)&gt;0,SUMIF('Grundlage Rehabilitaion statioä'!D:D,B55,'Grundlage Rehabilitaion statioä'!L:L),"")</f>
        <v/>
      </c>
      <c r="K55" s="40"/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6"/>
        <v/>
      </c>
      <c r="X55" s="23" t="str">
        <f t="shared" si="7"/>
        <v>gleich</v>
      </c>
    </row>
    <row r="56" spans="1:24" hidden="1" x14ac:dyDescent="0.2">
      <c r="A56" s="20" t="s">
        <v>265</v>
      </c>
      <c r="B56" s="21" t="s">
        <v>266</v>
      </c>
      <c r="C56" s="21" t="s">
        <v>55</v>
      </c>
      <c r="D56" s="21" t="s">
        <v>45</v>
      </c>
      <c r="E56" s="112">
        <f>IF(SUMIF('Grundlage Rehabilitaion statioä'!D:D,B56,'Grundlage Rehabilitaion statioä'!G:G)&gt;0,SUMIF('Grundlage Rehabilitaion statioä'!D:D,B56,'Grundlage Rehabilitaion statioä'!G:G),)</f>
        <v>0</v>
      </c>
      <c r="F56" s="112">
        <f>IF(SUMIF('Grundlage Rehabilitaion statioä'!D:D,B56,'Grundlage Rehabilitaion statioä'!H:H)&gt;0,SUMIF('Grundlage Rehabilitaion statioä'!D:D,B56,'Grundlage Rehabilitaion statioä'!H:H),)</f>
        <v>0</v>
      </c>
      <c r="G56" s="112" t="str">
        <f>IF(SUMIF('Grundlage Rehabilitaion statioä'!D:D,B56,'Grundlage Rehabilitaion statioä'!I:I)&gt;0,SUMIF('Grundlage Rehabilitaion statioä'!D:D,B56,'Grundlage Rehabilitaion statioä'!I:I),"")</f>
        <v/>
      </c>
      <c r="H56" s="112" t="str">
        <f>IF(SUMIF('Grundlage Rehabilitaion statioä'!D:D,B56,'Grundlage Rehabilitaion statioä'!J:J)&gt;0,SUMIF('Grundlage Rehabilitaion statioä'!D:D,B56,'Grundlage Rehabilitaion statioä'!J:J),"")</f>
        <v/>
      </c>
      <c r="I56" s="130" t="str">
        <f>IF(SUMIF('Grundlage Rehabilitaion statioä'!D:D,B56,'Grundlage Rehabilitaion statioä'!K:K)&gt;0,SUMIF('Grundlage Rehabilitaion statioä'!D:D,B56,'Grundlage Rehabilitaion statioä'!K:K),"")</f>
        <v/>
      </c>
      <c r="J56" s="130" t="str">
        <f>IF(SUMIF('Grundlage Rehabilitaion statioä'!D:D,B56,'Grundlage Rehabilitaion statioä'!L:L)&gt;0,SUMIF('Grundlage Rehabilitaion statioä'!D:D,B56,'Grundlage Rehabilitaion statioä'!L:L),"")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6"/>
        <v/>
      </c>
      <c r="X56" s="23" t="str">
        <f t="shared" si="7"/>
        <v>gleich</v>
      </c>
    </row>
    <row r="57" spans="1:24" hidden="1" x14ac:dyDescent="0.2">
      <c r="A57" s="20" t="s">
        <v>53</v>
      </c>
      <c r="B57" s="21" t="s">
        <v>54</v>
      </c>
      <c r="C57" s="21" t="s">
        <v>55</v>
      </c>
      <c r="D57" s="21" t="s">
        <v>45</v>
      </c>
      <c r="E57" s="112">
        <f>IF(SUMIF('Grundlage Rehabilitaion statioä'!D:D,B57,'Grundlage Rehabilitaion statioä'!G:G)&gt;0,SUMIF('Grundlage Rehabilitaion statioä'!D:D,B57,'Grundlage Rehabilitaion statioä'!G:G),)</f>
        <v>0</v>
      </c>
      <c r="F57" s="112">
        <f>IF(SUMIF('Grundlage Rehabilitaion statioä'!D:D,B57,'Grundlage Rehabilitaion statioä'!H:H)&gt;0,SUMIF('Grundlage Rehabilitaion statioä'!D:D,B57,'Grundlage Rehabilitaion statioä'!H:H),)</f>
        <v>0</v>
      </c>
      <c r="G57" s="112" t="str">
        <f>IF(SUMIF('Grundlage Rehabilitaion statioä'!D:D,B57,'Grundlage Rehabilitaion statioä'!I:I)&gt;0,SUMIF('Grundlage Rehabilitaion statioä'!D:D,B57,'Grundlage Rehabilitaion statioä'!I:I),"")</f>
        <v/>
      </c>
      <c r="H57" s="112" t="str">
        <f>IF(SUMIF('Grundlage Rehabilitaion statioä'!D:D,B57,'Grundlage Rehabilitaion statioä'!J:J)&gt;0,SUMIF('Grundlage Rehabilitaion statioä'!D:D,B57,'Grundlage Rehabilitaion statioä'!J:J),"")</f>
        <v/>
      </c>
      <c r="I57" s="130" t="str">
        <f>IF(SUMIF('Grundlage Rehabilitaion statioä'!D:D,B57,'Grundlage Rehabilitaion statioä'!K:K)&gt;0,SUMIF('Grundlage Rehabilitaion statioä'!D:D,B57,'Grundlage Rehabilitaion statioä'!K:K),"")</f>
        <v/>
      </c>
      <c r="J57" s="130" t="str">
        <f>IF(SUMIF('Grundlage Rehabilitaion statioä'!D:D,B57,'Grundlage Rehabilitaion statioä'!L:L)&gt;0,SUMIF('Grundlage Rehabilitaion statioä'!D:D,B57,'Grundlage Rehabilitaion statioä'!L:L),"")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6"/>
        <v/>
      </c>
      <c r="X57" s="23" t="str">
        <f t="shared" si="7"/>
        <v>gleich</v>
      </c>
    </row>
    <row r="58" spans="1:24" hidden="1" x14ac:dyDescent="0.2">
      <c r="A58" s="20" t="s">
        <v>323</v>
      </c>
      <c r="B58" s="21" t="s">
        <v>323</v>
      </c>
      <c r="C58" s="21" t="s">
        <v>55</v>
      </c>
      <c r="D58" s="21" t="s">
        <v>251</v>
      </c>
      <c r="E58" s="112">
        <f>IF(SUMIF('Grundlage Rehabilitaion statioä'!D:D,B58,'Grundlage Rehabilitaion statioä'!G:G)&gt;0,SUMIF('Grundlage Rehabilitaion statioä'!D:D,B58,'Grundlage Rehabilitaion statioä'!G:G),)</f>
        <v>0</v>
      </c>
      <c r="F58" s="112">
        <f>IF(SUMIF('Grundlage Rehabilitaion statioä'!D:D,B58,'Grundlage Rehabilitaion statioä'!H:H)&gt;0,SUMIF('Grundlage Rehabilitaion statioä'!D:D,B58,'Grundlage Rehabilitaion statioä'!H:H),)</f>
        <v>0</v>
      </c>
      <c r="G58" s="112" t="str">
        <f>IF(SUMIF('Grundlage Rehabilitaion statioä'!D:D,B58,'Grundlage Rehabilitaion statioä'!I:I)&gt;0,SUMIF('Grundlage Rehabilitaion statioä'!D:D,B58,'Grundlage Rehabilitaion statioä'!I:I),"")</f>
        <v/>
      </c>
      <c r="H58" s="112" t="str">
        <f>IF(SUMIF('Grundlage Rehabilitaion statioä'!D:D,B58,'Grundlage Rehabilitaion statioä'!J:J)&gt;0,SUMIF('Grundlage Rehabilitaion statioä'!D:D,B58,'Grundlage Rehabilitaion statioä'!J:J),"")</f>
        <v/>
      </c>
      <c r="I58" s="130" t="str">
        <f>IF(SUMIF('Grundlage Rehabilitaion statioä'!D:D,B58,'Grundlage Rehabilitaion statioä'!K:K)&gt;0,SUMIF('Grundlage Rehabilitaion statioä'!D:D,B58,'Grundlage Rehabilitaion statioä'!K:K),"")</f>
        <v/>
      </c>
      <c r="J58" s="130" t="str">
        <f>IF(SUMIF('Grundlage Rehabilitaion statioä'!D:D,B58,'Grundlage Rehabilitaion statioä'!L:L)&gt;0,SUMIF('Grundlage Rehabilitaion statioä'!D:D,B58,'Grundlage Rehabilitaion statioä'!L:L),"")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6"/>
        <v/>
      </c>
      <c r="X58" s="23" t="str">
        <f t="shared" si="7"/>
        <v>gleich</v>
      </c>
    </row>
    <row r="59" spans="1:24" hidden="1" x14ac:dyDescent="0.2">
      <c r="A59" s="20" t="s">
        <v>329</v>
      </c>
      <c r="B59" s="21" t="s">
        <v>329</v>
      </c>
      <c r="C59" s="21" t="s">
        <v>55</v>
      </c>
      <c r="D59" s="21" t="s">
        <v>17</v>
      </c>
      <c r="E59" s="112">
        <f>IF(SUMIF('Grundlage Rehabilitaion statioä'!D:D,B59,'Grundlage Rehabilitaion statioä'!G:G)&gt;0,SUMIF('Grundlage Rehabilitaion statioä'!D:D,B59,'Grundlage Rehabilitaion statioä'!G:G),)</f>
        <v>0</v>
      </c>
      <c r="F59" s="112">
        <f>IF(SUMIF('Grundlage Rehabilitaion statioä'!D:D,B59,'Grundlage Rehabilitaion statioä'!H:H)&gt;0,SUMIF('Grundlage Rehabilitaion statioä'!D:D,B59,'Grundlage Rehabilitaion statioä'!H:H),)</f>
        <v>0</v>
      </c>
      <c r="G59" s="112" t="str">
        <f>IF(SUMIF('Grundlage Rehabilitaion statioä'!D:D,B59,'Grundlage Rehabilitaion statioä'!I:I)&gt;0,SUMIF('Grundlage Rehabilitaion statioä'!D:D,B59,'Grundlage Rehabilitaion statioä'!I:I),"")</f>
        <v/>
      </c>
      <c r="H59" s="112" t="str">
        <f>IF(SUMIF('Grundlage Rehabilitaion statioä'!D:D,B59,'Grundlage Rehabilitaion statioä'!J:J)&gt;0,SUMIF('Grundlage Rehabilitaion statioä'!D:D,B59,'Grundlage Rehabilitaion statioä'!J:J),"")</f>
        <v/>
      </c>
      <c r="I59" s="130" t="str">
        <f>IF(SUMIF('Grundlage Rehabilitaion statioä'!D:D,B59,'Grundlage Rehabilitaion statioä'!K:K)&gt;0,SUMIF('Grundlage Rehabilitaion statioä'!D:D,B59,'Grundlage Rehabilitaion statioä'!K:K),"")</f>
        <v/>
      </c>
      <c r="J59" s="130" t="str">
        <f>IF(SUMIF('Grundlage Rehabilitaion statioä'!D:D,B59,'Grundlage Rehabilitaion statioä'!L:L)&gt;0,SUMIF('Grundlage Rehabilitaion statioä'!D:D,B59,'Grundlage Rehabilitaion statioä'!L:L),"")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6"/>
        <v/>
      </c>
      <c r="X59" s="23" t="str">
        <f t="shared" si="7"/>
        <v>gleich</v>
      </c>
    </row>
    <row r="60" spans="1:24" hidden="1" x14ac:dyDescent="0.2">
      <c r="A60" s="20" t="s">
        <v>284</v>
      </c>
      <c r="B60" s="21" t="s">
        <v>285</v>
      </c>
      <c r="C60" s="21" t="s">
        <v>55</v>
      </c>
      <c r="D60" s="21" t="s">
        <v>188</v>
      </c>
      <c r="E60" s="112">
        <f>IF(SUMIF('Grundlage Rehabilitaion statioä'!D:D,B60,'Grundlage Rehabilitaion statioä'!G:G)&gt;0,SUMIF('Grundlage Rehabilitaion statioä'!D:D,B60,'Grundlage Rehabilitaion statioä'!G:G),)</f>
        <v>0</v>
      </c>
      <c r="F60" s="112">
        <f>IF(SUMIF('Grundlage Rehabilitaion statioä'!D:D,B60,'Grundlage Rehabilitaion statioä'!H:H)&gt;0,SUMIF('Grundlage Rehabilitaion statioä'!D:D,B60,'Grundlage Rehabilitaion statioä'!H:H),)</f>
        <v>0</v>
      </c>
      <c r="G60" s="112" t="str">
        <f>IF(SUMIF('Grundlage Rehabilitaion statioä'!D:D,B60,'Grundlage Rehabilitaion statioä'!I:I)&gt;0,SUMIF('Grundlage Rehabilitaion statioä'!D:D,B60,'Grundlage Rehabilitaion statioä'!I:I),"")</f>
        <v/>
      </c>
      <c r="H60" s="112" t="str">
        <f>IF(SUMIF('Grundlage Rehabilitaion statioä'!D:D,B60,'Grundlage Rehabilitaion statioä'!J:J)&gt;0,SUMIF('Grundlage Rehabilitaion statioä'!D:D,B60,'Grundlage Rehabilitaion statioä'!J:J),"")</f>
        <v/>
      </c>
      <c r="I60" s="130" t="str">
        <f>IF(SUMIF('Grundlage Rehabilitaion statioä'!D:D,B60,'Grundlage Rehabilitaion statioä'!K:K)&gt;0,SUMIF('Grundlage Rehabilitaion statioä'!D:D,B60,'Grundlage Rehabilitaion statioä'!K:K),"")</f>
        <v/>
      </c>
      <c r="J60" s="130" t="str">
        <f>IF(SUMIF('Grundlage Rehabilitaion statioä'!D:D,B60,'Grundlage Rehabilitaion statioä'!L:L)&gt;0,SUMIF('Grundlage Rehabilitaion statioä'!D:D,B60,'Grundlage Rehabilitaion statioä'!L:L),"")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6"/>
        <v/>
      </c>
      <c r="X60" s="23" t="str">
        <f t="shared" si="7"/>
        <v>gleich</v>
      </c>
    </row>
    <row r="61" spans="1:24" hidden="1" x14ac:dyDescent="0.2">
      <c r="A61" s="20" t="s">
        <v>326</v>
      </c>
      <c r="B61" s="21" t="s">
        <v>326</v>
      </c>
      <c r="C61" s="21" t="s">
        <v>110</v>
      </c>
      <c r="D61" s="21" t="s">
        <v>251</v>
      </c>
      <c r="E61" s="112">
        <f>IF(SUMIF('Grundlage Rehabilitaion statioä'!D:D,B61,'Grundlage Rehabilitaion statioä'!G:G)&gt;0,SUMIF('Grundlage Rehabilitaion statioä'!D:D,B61,'Grundlage Rehabilitaion statioä'!G:G),)</f>
        <v>0</v>
      </c>
      <c r="F61" s="112">
        <f>IF(SUMIF('Grundlage Rehabilitaion statioä'!D:D,B61,'Grundlage Rehabilitaion statioä'!H:H)&gt;0,SUMIF('Grundlage Rehabilitaion statioä'!D:D,B61,'Grundlage Rehabilitaion statioä'!H:H),)</f>
        <v>0</v>
      </c>
      <c r="G61" s="112" t="str">
        <f>IF(SUMIF('Grundlage Rehabilitaion statioä'!D:D,B61,'Grundlage Rehabilitaion statioä'!I:I)&gt;0,SUMIF('Grundlage Rehabilitaion statioä'!D:D,B61,'Grundlage Rehabilitaion statioä'!I:I),"")</f>
        <v/>
      </c>
      <c r="H61" s="112" t="str">
        <f>IF(SUMIF('Grundlage Rehabilitaion statioä'!D:D,B61,'Grundlage Rehabilitaion statioä'!J:J)&gt;0,SUMIF('Grundlage Rehabilitaion statioä'!D:D,B61,'Grundlage Rehabilitaion statioä'!J:J),"")</f>
        <v/>
      </c>
      <c r="I61" s="130" t="str">
        <f>IF(SUMIF('Grundlage Rehabilitaion statioä'!D:D,B61,'Grundlage Rehabilitaion statioä'!K:K)&gt;0,SUMIF('Grundlage Rehabilitaion statioä'!D:D,B61,'Grundlage Rehabilitaion statioä'!K:K),"")</f>
        <v/>
      </c>
      <c r="J61" s="130" t="str">
        <f>IF(SUMIF('Grundlage Rehabilitaion statioä'!D:D,B61,'Grundlage Rehabilitaion statioä'!L:L)&gt;0,SUMIF('Grundlage Rehabilitaion statioä'!D:D,B61,'Grundlage Rehabilitaion statioä'!L:L),"")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6"/>
        <v/>
      </c>
      <c r="X61" s="23" t="str">
        <f t="shared" si="7"/>
        <v>gleich</v>
      </c>
    </row>
    <row r="62" spans="1:24" hidden="1" x14ac:dyDescent="0.2">
      <c r="A62" s="20" t="s">
        <v>174</v>
      </c>
      <c r="B62" s="21" t="s">
        <v>175</v>
      </c>
      <c r="C62" s="21" t="s">
        <v>16</v>
      </c>
      <c r="D62" s="21" t="s">
        <v>62</v>
      </c>
      <c r="E62" s="112">
        <f>IF(SUMIF('Grundlage Rehabilitaion statioä'!D:D,B62,'Grundlage Rehabilitaion statioä'!G:G)&gt;0,SUMIF('Grundlage Rehabilitaion statioä'!D:D,B62,'Grundlage Rehabilitaion statioä'!G:G),)</f>
        <v>0</v>
      </c>
      <c r="F62" s="112">
        <f>IF(SUMIF('Grundlage Rehabilitaion statioä'!D:D,B62,'Grundlage Rehabilitaion statioä'!H:H)&gt;0,SUMIF('Grundlage Rehabilitaion statioä'!D:D,B62,'Grundlage Rehabilitaion statioä'!H:H),)</f>
        <v>0</v>
      </c>
      <c r="G62" s="112" t="str">
        <f>IF(SUMIF('Grundlage Rehabilitaion statioä'!D:D,B62,'Grundlage Rehabilitaion statioä'!I:I)&gt;0,SUMIF('Grundlage Rehabilitaion statioä'!D:D,B62,'Grundlage Rehabilitaion statioä'!I:I),"")</f>
        <v/>
      </c>
      <c r="H62" s="112" t="str">
        <f>IF(SUMIF('Grundlage Rehabilitaion statioä'!D:D,B62,'Grundlage Rehabilitaion statioä'!J:J)&gt;0,SUMIF('Grundlage Rehabilitaion statioä'!D:D,B62,'Grundlage Rehabilitaion statioä'!J:J),"")</f>
        <v/>
      </c>
      <c r="I62" s="130" t="str">
        <f>IF(SUMIF('Grundlage Rehabilitaion statioä'!D:D,B62,'Grundlage Rehabilitaion statioä'!K:K)&gt;0,SUMIF('Grundlage Rehabilitaion statioä'!D:D,B62,'Grundlage Rehabilitaion statioä'!K:K),"")</f>
        <v/>
      </c>
      <c r="J62" s="130" t="str">
        <f>IF(SUMIF('Grundlage Rehabilitaion statioä'!D:D,B62,'Grundlage Rehabilitaion statioä'!L:L)&gt;0,SUMIF('Grundlage Rehabilitaion statioä'!D:D,B62,'Grundlage Rehabilitaion statioä'!L:L),"")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6"/>
        <v/>
      </c>
      <c r="X62" s="23" t="str">
        <f t="shared" si="7"/>
        <v>gleich</v>
      </c>
    </row>
    <row r="63" spans="1:24" hidden="1" x14ac:dyDescent="0.2">
      <c r="A63" s="20" t="s">
        <v>220</v>
      </c>
      <c r="B63" s="21" t="s">
        <v>221</v>
      </c>
      <c r="C63" s="21" t="s">
        <v>16</v>
      </c>
      <c r="D63" s="21" t="s">
        <v>45</v>
      </c>
      <c r="E63" s="112">
        <f>IF(SUMIF('Grundlage Rehabilitaion statioä'!D:D,B63,'Grundlage Rehabilitaion statioä'!G:G)&gt;0,SUMIF('Grundlage Rehabilitaion statioä'!D:D,B63,'Grundlage Rehabilitaion statioä'!G:G),)</f>
        <v>0</v>
      </c>
      <c r="F63" s="112">
        <f>IF(SUMIF('Grundlage Rehabilitaion statioä'!D:D,B63,'Grundlage Rehabilitaion statioä'!H:H)&gt;0,SUMIF('Grundlage Rehabilitaion statioä'!D:D,B63,'Grundlage Rehabilitaion statioä'!H:H),)</f>
        <v>0</v>
      </c>
      <c r="G63" s="112" t="str">
        <f>IF(SUMIF('Grundlage Rehabilitaion statioä'!D:D,B63,'Grundlage Rehabilitaion statioä'!I:I)&gt;0,SUMIF('Grundlage Rehabilitaion statioä'!D:D,B63,'Grundlage Rehabilitaion statioä'!I:I),"")</f>
        <v/>
      </c>
      <c r="H63" s="112" t="str">
        <f>IF(SUMIF('Grundlage Rehabilitaion statioä'!D:D,B63,'Grundlage Rehabilitaion statioä'!J:J)&gt;0,SUMIF('Grundlage Rehabilitaion statioä'!D:D,B63,'Grundlage Rehabilitaion statioä'!J:J),"")</f>
        <v/>
      </c>
      <c r="I63" s="130" t="str">
        <f>IF(SUMIF('Grundlage Rehabilitaion statioä'!D:D,B63,'Grundlage Rehabilitaion statioä'!K:K)&gt;0,SUMIF('Grundlage Rehabilitaion statioä'!D:D,B63,'Grundlage Rehabilitaion statioä'!K:K),"")</f>
        <v/>
      </c>
      <c r="J63" s="130" t="str">
        <f>IF(SUMIF('Grundlage Rehabilitaion statioä'!D:D,B63,'Grundlage Rehabilitaion statioä'!L:L)&gt;0,SUMIF('Grundlage Rehabilitaion statioä'!D:D,B63,'Grundlage Rehabilitaion statioä'!L:L),"")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6"/>
        <v/>
      </c>
      <c r="X63" s="23" t="str">
        <f t="shared" si="7"/>
        <v>gleich</v>
      </c>
    </row>
    <row r="64" spans="1:24" hidden="1" x14ac:dyDescent="0.2">
      <c r="A64" s="20" t="s">
        <v>287</v>
      </c>
      <c r="B64" s="21" t="s">
        <v>288</v>
      </c>
      <c r="C64" s="21" t="s">
        <v>16</v>
      </c>
      <c r="D64" s="21" t="s">
        <v>188</v>
      </c>
      <c r="E64" s="112">
        <f>IF(SUMIF('Grundlage Rehabilitaion statioä'!D:D,B64,'Grundlage Rehabilitaion statioä'!G:G)&gt;0,SUMIF('Grundlage Rehabilitaion statioä'!D:D,B64,'Grundlage Rehabilitaion statioä'!G:G),)</f>
        <v>0</v>
      </c>
      <c r="F64" s="112">
        <f>IF(SUMIF('Grundlage Rehabilitaion statioä'!D:D,B64,'Grundlage Rehabilitaion statioä'!H:H)&gt;0,SUMIF('Grundlage Rehabilitaion statioä'!D:D,B64,'Grundlage Rehabilitaion statioä'!H:H),)</f>
        <v>0</v>
      </c>
      <c r="G64" s="112" t="str">
        <f>IF(SUMIF('Grundlage Rehabilitaion statioä'!D:D,B64,'Grundlage Rehabilitaion statioä'!I:I)&gt;0,SUMIF('Grundlage Rehabilitaion statioä'!D:D,B64,'Grundlage Rehabilitaion statioä'!I:I),"")</f>
        <v/>
      </c>
      <c r="H64" s="112" t="str">
        <f>IF(SUMIF('Grundlage Rehabilitaion statioä'!D:D,B64,'Grundlage Rehabilitaion statioä'!J:J)&gt;0,SUMIF('Grundlage Rehabilitaion statioä'!D:D,B64,'Grundlage Rehabilitaion statioä'!J:J),"")</f>
        <v/>
      </c>
      <c r="I64" s="130" t="str">
        <f>IF(SUMIF('Grundlage Rehabilitaion statioä'!D:D,B64,'Grundlage Rehabilitaion statioä'!K:K)&gt;0,SUMIF('Grundlage Rehabilitaion statioä'!D:D,B64,'Grundlage Rehabilitaion statioä'!K:K),"")</f>
        <v/>
      </c>
      <c r="J64" s="130" t="str">
        <f>IF(SUMIF('Grundlage Rehabilitaion statioä'!D:D,B64,'Grundlage Rehabilitaion statioä'!L:L)&gt;0,SUMIF('Grundlage Rehabilitaion statioä'!D:D,B64,'Grundlage Rehabilitaion statioä'!L:L),"")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6"/>
        <v/>
      </c>
      <c r="X64" s="23" t="str">
        <f t="shared" si="7"/>
        <v>gleich</v>
      </c>
    </row>
    <row r="65" spans="1:24" hidden="1" x14ac:dyDescent="0.2">
      <c r="A65" s="20" t="s">
        <v>290</v>
      </c>
      <c r="B65" s="21" t="s">
        <v>291</v>
      </c>
      <c r="C65" s="21" t="s">
        <v>16</v>
      </c>
      <c r="D65" s="21" t="s">
        <v>22</v>
      </c>
      <c r="E65" s="112">
        <f>IF(SUMIF('Grundlage Rehabilitaion statioä'!D:D,B65,'Grundlage Rehabilitaion statioä'!G:G)&gt;0,SUMIF('Grundlage Rehabilitaion statioä'!D:D,B65,'Grundlage Rehabilitaion statioä'!G:G),)</f>
        <v>0</v>
      </c>
      <c r="F65" s="112">
        <f>IF(SUMIF('Grundlage Rehabilitaion statioä'!D:D,B65,'Grundlage Rehabilitaion statioä'!H:H)&gt;0,SUMIF('Grundlage Rehabilitaion statioä'!D:D,B65,'Grundlage Rehabilitaion statioä'!H:H),)</f>
        <v>0</v>
      </c>
      <c r="G65" s="112" t="str">
        <f>IF(SUMIF('Grundlage Rehabilitaion statioä'!D:D,B65,'Grundlage Rehabilitaion statioä'!I:I)&gt;0,SUMIF('Grundlage Rehabilitaion statioä'!D:D,B65,'Grundlage Rehabilitaion statioä'!I:I),"")</f>
        <v/>
      </c>
      <c r="H65" s="112" t="str">
        <f>IF(SUMIF('Grundlage Rehabilitaion statioä'!D:D,B65,'Grundlage Rehabilitaion statioä'!J:J)&gt;0,SUMIF('Grundlage Rehabilitaion statioä'!D:D,B65,'Grundlage Rehabilitaion statioä'!J:J),"")</f>
        <v/>
      </c>
      <c r="I65" s="130" t="str">
        <f>IF(SUMIF('Grundlage Rehabilitaion statioä'!D:D,B65,'Grundlage Rehabilitaion statioä'!K:K)&gt;0,SUMIF('Grundlage Rehabilitaion statioä'!D:D,B65,'Grundlage Rehabilitaion statioä'!K:K),"")</f>
        <v/>
      </c>
      <c r="J65" s="130" t="str">
        <f>IF(SUMIF('Grundlage Rehabilitaion statioä'!D:D,B65,'Grundlage Rehabilitaion statioä'!L:L)&gt;0,SUMIF('Grundlage Rehabilitaion statioä'!D:D,B65,'Grundlage Rehabilitaion statioä'!L:L),"")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6"/>
        <v/>
      </c>
      <c r="X65" s="23" t="str">
        <f t="shared" si="7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Rehabilitaion statioä'!D:D,B66,'Grundlage Rehabilitaion statioä'!G:G)&gt;0,SUMIF('Grundlage Rehabilitaion statioä'!D:D,B66,'Grundlage Rehabilitaion statioä'!G:G),)</f>
        <v>0</v>
      </c>
      <c r="F66" s="112">
        <f>IF(SUMIF('Grundlage Rehabilitaion statioä'!D:D,B66,'Grundlage Rehabilitaion statioä'!H:H)&gt;0,SUMIF('Grundlage Rehabilitaion statioä'!D:D,B66,'Grundlage Rehabilitaion statioä'!H:H),)</f>
        <v>0</v>
      </c>
      <c r="G66" s="112" t="str">
        <f>IF(SUMIF('Grundlage Rehabilitaion statioä'!D:D,B66,'Grundlage Rehabilitaion statioä'!I:I)&gt;0,SUMIF('Grundlage Rehabilitaion statioä'!D:D,B66,'Grundlage Rehabilitaion statioä'!I:I),"")</f>
        <v/>
      </c>
      <c r="H66" s="112" t="str">
        <f>IF(SUMIF('Grundlage Rehabilitaion statioä'!D:D,B66,'Grundlage Rehabilitaion statioä'!J:J)&gt;0,SUMIF('Grundlage Rehabilitaion statioä'!D:D,B66,'Grundlage Rehabilitaion statioä'!J:J),"")</f>
        <v/>
      </c>
      <c r="I66" s="130" t="str">
        <f>IF(SUMIF('Grundlage Rehabilitaion statioä'!D:D,B66,'Grundlage Rehabilitaion statioä'!K:K)&gt;0,SUMIF('Grundlage Rehabilitaion statioä'!D:D,B66,'Grundlage Rehabilitaion statioä'!K:K),"")</f>
        <v/>
      </c>
      <c r="J66" s="130" t="str">
        <f>IF(SUMIF('Grundlage Rehabilitaion statioä'!D:D,B66,'Grundlage Rehabilitaion statioä'!L:L)&gt;0,SUMIF('Grundlage Rehabilitaion statioä'!D:D,B66,'Grundlage Rehabilitaion statioä'!L:L),"")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6"/>
        <v/>
      </c>
      <c r="X66" s="23" t="str">
        <f t="shared" si="7"/>
        <v>gleich</v>
      </c>
    </row>
    <row r="67" spans="1:24" hidden="1" x14ac:dyDescent="0.2">
      <c r="A67" s="20" t="s">
        <v>129</v>
      </c>
      <c r="B67" s="21" t="s">
        <v>130</v>
      </c>
      <c r="C67" s="21" t="s">
        <v>131</v>
      </c>
      <c r="D67" s="21" t="s">
        <v>17</v>
      </c>
      <c r="E67" s="112">
        <f>IF(SUMIF('Grundlage Rehabilitaion statioä'!D:D,B67,'Grundlage Rehabilitaion statioä'!G:G)&gt;0,SUMIF('Grundlage Rehabilitaion statioä'!D:D,B67,'Grundlage Rehabilitaion statioä'!G:G),)</f>
        <v>0</v>
      </c>
      <c r="F67" s="112">
        <f>IF(SUMIF('Grundlage Rehabilitaion statioä'!D:D,B67,'Grundlage Rehabilitaion statioä'!H:H)&gt;0,SUMIF('Grundlage Rehabilitaion statioä'!D:D,B67,'Grundlage Rehabilitaion statioä'!H:H),)</f>
        <v>0</v>
      </c>
      <c r="G67" s="112" t="str">
        <f>IF(SUMIF('Grundlage Rehabilitaion statioä'!D:D,B67,'Grundlage Rehabilitaion statioä'!I:I)&gt;0,SUMIF('Grundlage Rehabilitaion statioä'!D:D,B67,'Grundlage Rehabilitaion statioä'!I:I),"")</f>
        <v/>
      </c>
      <c r="H67" s="112" t="str">
        <f>IF(SUMIF('Grundlage Rehabilitaion statioä'!D:D,B67,'Grundlage Rehabilitaion statioä'!J:J)&gt;0,SUMIF('Grundlage Rehabilitaion statioä'!D:D,B67,'Grundlage Rehabilitaion statioä'!J:J),"")</f>
        <v/>
      </c>
      <c r="I67" s="130" t="str">
        <f>IF(SUMIF('Grundlage Rehabilitaion statioä'!D:D,B67,'Grundlage Rehabilitaion statioä'!K:K)&gt;0,SUMIF('Grundlage Rehabilitaion statioä'!D:D,B67,'Grundlage Rehabilitaion statioä'!K:K),"")</f>
        <v/>
      </c>
      <c r="J67" s="130" t="str">
        <f>IF(SUMIF('Grundlage Rehabilitaion statioä'!D:D,B67,'Grundlage Rehabilitaion statioä'!L:L)&gt;0,SUMIF('Grundlage Rehabilitaion statioä'!D:D,B67,'Grundlage Rehabilitaion statioä'!L:L),"")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6"/>
        <v/>
      </c>
      <c r="X67" s="23" t="str">
        <f t="shared" si="7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Rehabilitaion statioä'!D:D,B68,'Grundlage Rehabilitaion statioä'!G:G)&gt;0,SUMIF('Grundlage Rehabilitaion statioä'!D:D,B68,'Grundlage Rehabilitaion statioä'!G:G),)</f>
        <v>0</v>
      </c>
      <c r="F68" s="112">
        <f>IF(SUMIF('Grundlage Rehabilitaion statioä'!D:D,B68,'Grundlage Rehabilitaion statioä'!H:H)&gt;0,SUMIF('Grundlage Rehabilitaion statioä'!D:D,B68,'Grundlage Rehabilitaion statioä'!H:H),)</f>
        <v>0</v>
      </c>
      <c r="G68" s="112" t="str">
        <f>IF(SUMIF('Grundlage Rehabilitaion statioä'!D:D,B68,'Grundlage Rehabilitaion statioä'!I:I)&gt;0,SUMIF('Grundlage Rehabilitaion statioä'!D:D,B68,'Grundlage Rehabilitaion statioä'!I:I),"")</f>
        <v/>
      </c>
      <c r="H68" s="112" t="str">
        <f>IF(SUMIF('Grundlage Rehabilitaion statioä'!D:D,B68,'Grundlage Rehabilitaion statioä'!J:J)&gt;0,SUMIF('Grundlage Rehabilitaion statioä'!D:D,B68,'Grundlage Rehabilitaion statioä'!J:J),"")</f>
        <v/>
      </c>
      <c r="I68" s="130" t="str">
        <f>IF(SUMIF('Grundlage Rehabilitaion statioä'!D:D,B68,'Grundlage Rehabilitaion statioä'!K:K)&gt;0,SUMIF('Grundlage Rehabilitaion statioä'!D:D,B68,'Grundlage Rehabilitaion statioä'!K:K),"")</f>
        <v/>
      </c>
      <c r="J68" s="130" t="str">
        <f>IF(SUMIF('Grundlage Rehabilitaion statioä'!D:D,B68,'Grundlage Rehabilitaion statioä'!L:L)&gt;0,SUMIF('Grundlage Rehabilitaion statioä'!D:D,B68,'Grundlage Rehabilitaion statioä'!L:L),"")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6"/>
        <v/>
      </c>
      <c r="X68" s="23" t="str">
        <f t="shared" si="7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Rehabilitaion statioä'!D:D,B69,'Grundlage Rehabilitaion statioä'!G:G)&gt;0,SUMIF('Grundlage Rehabilitaion statioä'!D:D,B69,'Grundlage Rehabilitaion statioä'!G:G),)</f>
        <v>0</v>
      </c>
      <c r="F69" s="112">
        <f>IF(SUMIF('Grundlage Rehabilitaion statioä'!D:D,B69,'Grundlage Rehabilitaion statioä'!H:H)&gt;0,SUMIF('Grundlage Rehabilitaion statioä'!D:D,B69,'Grundlage Rehabilitaion statioä'!H:H),)</f>
        <v>0</v>
      </c>
      <c r="G69" s="112" t="str">
        <f>IF(SUMIF('Grundlage Rehabilitaion statioä'!D:D,B69,'Grundlage Rehabilitaion statioä'!I:I)&gt;0,SUMIF('Grundlage Rehabilitaion statioä'!D:D,B69,'Grundlage Rehabilitaion statioä'!I:I),"")</f>
        <v/>
      </c>
      <c r="H69" s="112" t="str">
        <f>IF(SUMIF('Grundlage Rehabilitaion statioä'!D:D,B69,'Grundlage Rehabilitaion statioä'!J:J)&gt;0,SUMIF('Grundlage Rehabilitaion statioä'!D:D,B69,'Grundlage Rehabilitaion statioä'!J:J),"")</f>
        <v/>
      </c>
      <c r="I69" s="130" t="str">
        <f>IF(SUMIF('Grundlage Rehabilitaion statioä'!D:D,B69,'Grundlage Rehabilitaion statioä'!K:K)&gt;0,SUMIF('Grundlage Rehabilitaion statioä'!D:D,B69,'Grundlage Rehabilitaion statioä'!K:K),"")</f>
        <v/>
      </c>
      <c r="J69" s="130" t="str">
        <f>IF(SUMIF('Grundlage Rehabilitaion statioä'!D:D,B69,'Grundlage Rehabilitaion statioä'!L:L)&gt;0,SUMIF('Grundlage Rehabilitaion statioä'!D:D,B69,'Grundlage Rehabilitaion statioä'!L:L),"")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6"/>
        <v/>
      </c>
      <c r="X69" s="23" t="str">
        <f t="shared" si="7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Rehabilitaion statioä'!D:D,B70,'Grundlage Rehabilitaion statioä'!G:G)&gt;0,SUMIF('Grundlage Rehabilitaion statioä'!D:D,B70,'Grundlage Rehabilitaion statioä'!G:G),)</f>
        <v>0</v>
      </c>
      <c r="F70" s="112">
        <f>IF(SUMIF('Grundlage Rehabilitaion statioä'!D:D,B70,'Grundlage Rehabilitaion statioä'!H:H)&gt;0,SUMIF('Grundlage Rehabilitaion statioä'!D:D,B70,'Grundlage Rehabilitaion statioä'!H:H),)</f>
        <v>0</v>
      </c>
      <c r="G70" s="112" t="str">
        <f>IF(SUMIF('Grundlage Rehabilitaion statioä'!D:D,B70,'Grundlage Rehabilitaion statioä'!I:I)&gt;0,SUMIF('Grundlage Rehabilitaion statioä'!D:D,B70,'Grundlage Rehabilitaion statioä'!I:I),"")</f>
        <v/>
      </c>
      <c r="H70" s="112" t="str">
        <f>IF(SUMIF('Grundlage Rehabilitaion statioä'!D:D,B70,'Grundlage Rehabilitaion statioä'!J:J)&gt;0,SUMIF('Grundlage Rehabilitaion statioä'!D:D,B70,'Grundlage Rehabilitaion statioä'!J:J),"")</f>
        <v/>
      </c>
      <c r="I70" s="130" t="str">
        <f>IF(SUMIF('Grundlage Rehabilitaion statioä'!D:D,B70,'Grundlage Rehabilitaion statioä'!K:K)&gt;0,SUMIF('Grundlage Rehabilitaion statioä'!D:D,B70,'Grundlage Rehabilitaion statioä'!K:K),"")</f>
        <v/>
      </c>
      <c r="J70" s="130" t="str">
        <f>IF(SUMIF('Grundlage Rehabilitaion statioä'!D:D,B70,'Grundlage Rehabilitaion statioä'!L:L)&gt;0,SUMIF('Grundlage Rehabilitaion statioä'!D:D,B70,'Grundlage Rehabilitaion statioä'!L:L),"")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6"/>
        <v/>
      </c>
      <c r="X70" s="23" t="str">
        <f t="shared" si="7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Rehabilitaion statioä'!D:D,B71,'Grundlage Rehabilitaion statioä'!G:G)&gt;0,SUMIF('Grundlage Rehabilitaion statioä'!D:D,B71,'Grundlage Rehabilitaion statioä'!G:G),)</f>
        <v>0</v>
      </c>
      <c r="F71" s="112">
        <f>IF(SUMIF('Grundlage Rehabilitaion statioä'!D:D,B71,'Grundlage Rehabilitaion statioä'!H:H)&gt;0,SUMIF('Grundlage Rehabilitaion statioä'!D:D,B71,'Grundlage Rehabilitaion statioä'!H:H),)</f>
        <v>0</v>
      </c>
      <c r="G71" s="112" t="str">
        <f>IF(SUMIF('Grundlage Rehabilitaion statioä'!D:D,B71,'Grundlage Rehabilitaion statioä'!I:I)&gt;0,SUMIF('Grundlage Rehabilitaion statioä'!D:D,B71,'Grundlage Rehabilitaion statioä'!I:I),"")</f>
        <v/>
      </c>
      <c r="H71" s="112" t="str">
        <f>IF(SUMIF('Grundlage Rehabilitaion statioä'!D:D,B71,'Grundlage Rehabilitaion statioä'!J:J)&gt;0,SUMIF('Grundlage Rehabilitaion statioä'!D:D,B71,'Grundlage Rehabilitaion statioä'!J:J),"")</f>
        <v/>
      </c>
      <c r="I71" s="130" t="str">
        <f>IF(SUMIF('Grundlage Rehabilitaion statioä'!D:D,B71,'Grundlage Rehabilitaion statioä'!K:K)&gt;0,SUMIF('Grundlage Rehabilitaion statioä'!D:D,B71,'Grundlage Rehabilitaion statioä'!K:K),"")</f>
        <v/>
      </c>
      <c r="J71" s="130" t="str">
        <f>IF(SUMIF('Grundlage Rehabilitaion statioä'!D:D,B71,'Grundlage Rehabilitaion statioä'!L:L)&gt;0,SUMIF('Grundlage Rehabilitaion statioä'!D:D,B71,'Grundlage Rehabilitaion statioä'!L:L),"")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6"/>
        <v/>
      </c>
      <c r="X71" s="23" t="str">
        <f t="shared" si="7"/>
        <v>gleich</v>
      </c>
    </row>
    <row r="72" spans="1:24" hidden="1" x14ac:dyDescent="0.2">
      <c r="A72" s="20" t="s">
        <v>186</v>
      </c>
      <c r="B72" s="21" t="s">
        <v>187</v>
      </c>
      <c r="C72" s="21" t="s">
        <v>34</v>
      </c>
      <c r="D72" s="21" t="s">
        <v>188</v>
      </c>
      <c r="E72" s="112">
        <f>IF(SUMIF('Grundlage Rehabilitaion statioä'!D:D,B72,'Grundlage Rehabilitaion statioä'!G:G)&gt;0,SUMIF('Grundlage Rehabilitaion statioä'!D:D,B72,'Grundlage Rehabilitaion statioä'!G:G),)</f>
        <v>0</v>
      </c>
      <c r="F72" s="112">
        <f>IF(SUMIF('Grundlage Rehabilitaion statioä'!D:D,B72,'Grundlage Rehabilitaion statioä'!H:H)&gt;0,SUMIF('Grundlage Rehabilitaion statioä'!D:D,B72,'Grundlage Rehabilitaion statioä'!H:H),)</f>
        <v>0</v>
      </c>
      <c r="G72" s="112" t="str">
        <f>IF(SUMIF('Grundlage Rehabilitaion statioä'!D:D,B72,'Grundlage Rehabilitaion statioä'!I:I)&gt;0,SUMIF('Grundlage Rehabilitaion statioä'!D:D,B72,'Grundlage Rehabilitaion statioä'!I:I),"")</f>
        <v/>
      </c>
      <c r="H72" s="112" t="str">
        <f>IF(SUMIF('Grundlage Rehabilitaion statioä'!D:D,B72,'Grundlage Rehabilitaion statioä'!J:J)&gt;0,SUMIF('Grundlage Rehabilitaion statioä'!D:D,B72,'Grundlage Rehabilitaion statioä'!J:J),"")</f>
        <v/>
      </c>
      <c r="I72" s="130" t="str">
        <f>IF(SUMIF('Grundlage Rehabilitaion statioä'!D:D,B72,'Grundlage Rehabilitaion statioä'!K:K)&gt;0,SUMIF('Grundlage Rehabilitaion statioä'!D:D,B72,'Grundlage Rehabilitaion statioä'!K:K),"")</f>
        <v/>
      </c>
      <c r="J72" s="130" t="str">
        <f>IF(SUMIF('Grundlage Rehabilitaion statioä'!D:D,B72,'Grundlage Rehabilitaion statioä'!L:L)&gt;0,SUMIF('Grundlage Rehabilitaion statioä'!D:D,B72,'Grundlage Rehabilitaion statioä'!L:L),"")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7"/>
        <v>gleich</v>
      </c>
    </row>
    <row r="73" spans="1:24" hidden="1" x14ac:dyDescent="0.2">
      <c r="A73" s="20" t="s">
        <v>208</v>
      </c>
      <c r="B73" s="21" t="s">
        <v>209</v>
      </c>
      <c r="C73" s="21" t="s">
        <v>34</v>
      </c>
      <c r="D73" s="21" t="s">
        <v>35</v>
      </c>
      <c r="E73" s="112">
        <f>IF(SUMIF('Grundlage Rehabilitaion statioä'!D:D,B73,'Grundlage Rehabilitaion statioä'!G:G)&gt;0,SUMIF('Grundlage Rehabilitaion statioä'!D:D,B73,'Grundlage Rehabilitaion statioä'!G:G),)</f>
        <v>0</v>
      </c>
      <c r="F73" s="112">
        <f>IF(SUMIF('Grundlage Rehabilitaion statioä'!D:D,B73,'Grundlage Rehabilitaion statioä'!H:H)&gt;0,SUMIF('Grundlage Rehabilitaion statioä'!D:D,B73,'Grundlage Rehabilitaion statioä'!H:H),)</f>
        <v>0</v>
      </c>
      <c r="G73" s="112" t="str">
        <f>IF(SUMIF('Grundlage Rehabilitaion statioä'!D:D,B73,'Grundlage Rehabilitaion statioä'!I:I)&gt;0,SUMIF('Grundlage Rehabilitaion statioä'!D:D,B73,'Grundlage Rehabilitaion statioä'!I:I),"")</f>
        <v/>
      </c>
      <c r="H73" s="112" t="str">
        <f>IF(SUMIF('Grundlage Rehabilitaion statioä'!D:D,B73,'Grundlage Rehabilitaion statioä'!J:J)&gt;0,SUMIF('Grundlage Rehabilitaion statioä'!D:D,B73,'Grundlage Rehabilitaion statioä'!J:J),"")</f>
        <v/>
      </c>
      <c r="I73" s="130" t="str">
        <f>IF(SUMIF('Grundlage Rehabilitaion statioä'!D:D,B73,'Grundlage Rehabilitaion statioä'!K:K)&gt;0,SUMIF('Grundlage Rehabilitaion statioä'!D:D,B73,'Grundlage Rehabilitaion statioä'!K:K),"")</f>
        <v/>
      </c>
      <c r="J73" s="130" t="str">
        <f>IF(SUMIF('Grundlage Rehabilitaion statioä'!D:D,B73,'Grundlage Rehabilitaion statioä'!L:L)&gt;0,SUMIF('Grundlage Rehabilitaion statioä'!D:D,B73,'Grundlage Rehabilitaion statioä'!L:L),"")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7"/>
        <v>gleich</v>
      </c>
    </row>
    <row r="74" spans="1:24" hidden="1" x14ac:dyDescent="0.2">
      <c r="A74" s="20" t="s">
        <v>211</v>
      </c>
      <c r="B74" s="21" t="s">
        <v>212</v>
      </c>
      <c r="C74" s="21" t="s">
        <v>34</v>
      </c>
      <c r="D74" s="21" t="s">
        <v>35</v>
      </c>
      <c r="E74" s="112">
        <f>IF(SUMIF('Grundlage Rehabilitaion statioä'!D:D,B74,'Grundlage Rehabilitaion statioä'!G:G)&gt;0,SUMIF('Grundlage Rehabilitaion statioä'!D:D,B74,'Grundlage Rehabilitaion statioä'!G:G),)</f>
        <v>0</v>
      </c>
      <c r="F74" s="112">
        <f>IF(SUMIF('Grundlage Rehabilitaion statioä'!D:D,B74,'Grundlage Rehabilitaion statioä'!H:H)&gt;0,SUMIF('Grundlage Rehabilitaion statioä'!D:D,B74,'Grundlage Rehabilitaion statioä'!H:H),)</f>
        <v>0</v>
      </c>
      <c r="G74" s="112" t="str">
        <f>IF(SUMIF('Grundlage Rehabilitaion statioä'!D:D,B74,'Grundlage Rehabilitaion statioä'!I:I)&gt;0,SUMIF('Grundlage Rehabilitaion statioä'!D:D,B74,'Grundlage Rehabilitaion statioä'!I:I),"")</f>
        <v/>
      </c>
      <c r="H74" s="112" t="str">
        <f>IF(SUMIF('Grundlage Rehabilitaion statioä'!D:D,B74,'Grundlage Rehabilitaion statioä'!J:J)&gt;0,SUMIF('Grundlage Rehabilitaion statioä'!D:D,B74,'Grundlage Rehabilitaion statioä'!J:J),"")</f>
        <v/>
      </c>
      <c r="I74" s="130" t="str">
        <f>IF(SUMIF('Grundlage Rehabilitaion statioä'!D:D,B74,'Grundlage Rehabilitaion statioä'!K:K)&gt;0,SUMIF('Grundlage Rehabilitaion statioä'!D:D,B74,'Grundlage Rehabilitaion statioä'!K:K),"")</f>
        <v/>
      </c>
      <c r="J74" s="130" t="str">
        <f>IF(SUMIF('Grundlage Rehabilitaion statioä'!D:D,B74,'Grundlage Rehabilitaion statioä'!L:L)&gt;0,SUMIF('Grundlage Rehabilitaion statioä'!D:D,B74,'Grundlage Rehabilitaion statioä'!L:L),"")</f>
        <v/>
      </c>
      <c r="K74" s="40"/>
      <c r="L74" s="61" t="str">
        <f t="shared" si="4"/>
        <v>-</v>
      </c>
      <c r="M74" s="61" t="str">
        <f t="shared" si="5"/>
        <v>-</v>
      </c>
      <c r="N74" s="40"/>
      <c r="O74" s="40"/>
      <c r="P74" s="40"/>
      <c r="W74" s="124" t="str">
        <f t="shared" si="6"/>
        <v/>
      </c>
      <c r="X74" s="23" t="str">
        <f t="shared" si="7"/>
        <v>gleich</v>
      </c>
    </row>
    <row r="75" spans="1:24" hidden="1" x14ac:dyDescent="0.2">
      <c r="A75" s="20" t="s">
        <v>37</v>
      </c>
      <c r="B75" s="21" t="s">
        <v>38</v>
      </c>
      <c r="C75" s="21" t="s">
        <v>34</v>
      </c>
      <c r="D75" s="21" t="s">
        <v>35</v>
      </c>
      <c r="E75" s="112">
        <f>IF(SUMIF('Grundlage Rehabilitaion statioä'!D:D,B75,'Grundlage Rehabilitaion statioä'!G:G)&gt;0,SUMIF('Grundlage Rehabilitaion statioä'!D:D,B75,'Grundlage Rehabilitaion statioä'!G:G),)</f>
        <v>0</v>
      </c>
      <c r="F75" s="112">
        <f>IF(SUMIF('Grundlage Rehabilitaion statioä'!D:D,B75,'Grundlage Rehabilitaion statioä'!H:H)&gt;0,SUMIF('Grundlage Rehabilitaion statioä'!D:D,B75,'Grundlage Rehabilitaion statioä'!H:H),)</f>
        <v>0</v>
      </c>
      <c r="G75" s="112" t="str">
        <f>IF(SUMIF('Grundlage Rehabilitaion statioä'!D:D,B75,'Grundlage Rehabilitaion statioä'!I:I)&gt;0,SUMIF('Grundlage Rehabilitaion statioä'!D:D,B75,'Grundlage Rehabilitaion statioä'!I:I),"")</f>
        <v/>
      </c>
      <c r="H75" s="112" t="str">
        <f>IF(SUMIF('Grundlage Rehabilitaion statioä'!D:D,B75,'Grundlage Rehabilitaion statioä'!J:J)&gt;0,SUMIF('Grundlage Rehabilitaion statioä'!D:D,B75,'Grundlage Rehabilitaion statioä'!J:J),"")</f>
        <v/>
      </c>
      <c r="I75" s="130" t="str">
        <f>IF(SUMIF('Grundlage Rehabilitaion statioä'!D:D,B75,'Grundlage Rehabilitaion statioä'!K:K)&gt;0,SUMIF('Grundlage Rehabilitaion statioä'!D:D,B75,'Grundlage Rehabilitaion statioä'!K:K),"")</f>
        <v/>
      </c>
      <c r="J75" s="130" t="str">
        <f>IF(SUMIF('Grundlage Rehabilitaion statioä'!D:D,B75,'Grundlage Rehabilitaion statioä'!L:L)&gt;0,SUMIF('Grundlage Rehabilitaion statioä'!D:D,B75,'Grundlage Rehabilitaion statioä'!L:L),"")</f>
        <v/>
      </c>
      <c r="K75" s="40"/>
      <c r="L75" s="61" t="str">
        <f t="shared" ref="L75:L108" si="8">IF(E75&gt;0,G75,"-")</f>
        <v>-</v>
      </c>
      <c r="M75" s="61" t="str">
        <f t="shared" ref="M75:M108" si="9">IF(F75&gt;0,G75,"-")</f>
        <v>-</v>
      </c>
      <c r="N75" s="40"/>
      <c r="O75" s="40"/>
      <c r="P75" s="40"/>
      <c r="W75" s="124" t="str">
        <f t="shared" ref="W75:W108" si="10">J75</f>
        <v/>
      </c>
      <c r="X75" s="23" t="str">
        <f t="shared" ref="X75:X108" si="11">IF(J75&gt;0,IF(I75&gt;J75,"-",IF(I75=J75,"gleich","Kontrolle")),"")</f>
        <v>gleich</v>
      </c>
    </row>
    <row r="76" spans="1:24" hidden="1" x14ac:dyDescent="0.2">
      <c r="A76" s="20" t="s">
        <v>214</v>
      </c>
      <c r="B76" s="21" t="s">
        <v>215</v>
      </c>
      <c r="C76" s="21" t="s">
        <v>34</v>
      </c>
      <c r="D76" s="21" t="s">
        <v>17</v>
      </c>
      <c r="E76" s="112">
        <f>IF(SUMIF('Grundlage Rehabilitaion statioä'!D:D,B76,'Grundlage Rehabilitaion statioä'!G:G)&gt;0,SUMIF('Grundlage Rehabilitaion statioä'!D:D,B76,'Grundlage Rehabilitaion statioä'!G:G),)</f>
        <v>0</v>
      </c>
      <c r="F76" s="112">
        <f>IF(SUMIF('Grundlage Rehabilitaion statioä'!D:D,B76,'Grundlage Rehabilitaion statioä'!H:H)&gt;0,SUMIF('Grundlage Rehabilitaion statioä'!D:D,B76,'Grundlage Rehabilitaion statioä'!H:H),)</f>
        <v>0</v>
      </c>
      <c r="G76" s="112" t="str">
        <f>IF(SUMIF('Grundlage Rehabilitaion statioä'!D:D,B76,'Grundlage Rehabilitaion statioä'!I:I)&gt;0,SUMIF('Grundlage Rehabilitaion statioä'!D:D,B76,'Grundlage Rehabilitaion statioä'!I:I),"")</f>
        <v/>
      </c>
      <c r="H76" s="112" t="str">
        <f>IF(SUMIF('Grundlage Rehabilitaion statioä'!D:D,B76,'Grundlage Rehabilitaion statioä'!J:J)&gt;0,SUMIF('Grundlage Rehabilitaion statioä'!D:D,B76,'Grundlage Rehabilitaion statioä'!J:J),"")</f>
        <v/>
      </c>
      <c r="I76" s="130" t="str">
        <f>IF(SUMIF('Grundlage Rehabilitaion statioä'!D:D,B76,'Grundlage Rehabilitaion statioä'!K:K)&gt;0,SUMIF('Grundlage Rehabilitaion statioä'!D:D,B76,'Grundlage Rehabilitaion statioä'!K:K),"")</f>
        <v/>
      </c>
      <c r="J76" s="130" t="str">
        <f>IF(SUMIF('Grundlage Rehabilitaion statioä'!D:D,B76,'Grundlage Rehabilitaion statioä'!L:L)&gt;0,SUMIF('Grundlage Rehabilitaion statioä'!D:D,B76,'Grundlage Rehabilitaion statioä'!L:L),"")</f>
        <v/>
      </c>
      <c r="K76" s="40"/>
      <c r="L76" s="61" t="str">
        <f t="shared" si="8"/>
        <v>-</v>
      </c>
      <c r="M76" s="61" t="str">
        <f t="shared" si="9"/>
        <v>-</v>
      </c>
      <c r="N76" s="40"/>
      <c r="O76" s="40"/>
      <c r="P76" s="40"/>
      <c r="W76" s="124" t="str">
        <f t="shared" si="10"/>
        <v/>
      </c>
      <c r="X76" s="23" t="str">
        <f t="shared" si="11"/>
        <v>gleich</v>
      </c>
    </row>
    <row r="77" spans="1:24" hidden="1" x14ac:dyDescent="0.2">
      <c r="A77" s="20" t="s">
        <v>262</v>
      </c>
      <c r="B77" s="21" t="s">
        <v>263</v>
      </c>
      <c r="C77" s="21" t="s">
        <v>34</v>
      </c>
      <c r="D77" s="21" t="s">
        <v>35</v>
      </c>
      <c r="E77" s="112">
        <f>IF(SUMIF('Grundlage Rehabilitaion statioä'!D:D,B77,'Grundlage Rehabilitaion statioä'!G:G)&gt;0,SUMIF('Grundlage Rehabilitaion statioä'!D:D,B77,'Grundlage Rehabilitaion statioä'!G:G),)</f>
        <v>0</v>
      </c>
      <c r="F77" s="112">
        <f>IF(SUMIF('Grundlage Rehabilitaion statioä'!D:D,B77,'Grundlage Rehabilitaion statioä'!H:H)&gt;0,SUMIF('Grundlage Rehabilitaion statioä'!D:D,B77,'Grundlage Rehabilitaion statioä'!H:H),)</f>
        <v>0</v>
      </c>
      <c r="G77" s="112" t="str">
        <f>IF(SUMIF('Grundlage Rehabilitaion statioä'!D:D,B77,'Grundlage Rehabilitaion statioä'!I:I)&gt;0,SUMIF('Grundlage Rehabilitaion statioä'!D:D,B77,'Grundlage Rehabilitaion statioä'!I:I),"")</f>
        <v/>
      </c>
      <c r="H77" s="112" t="str">
        <f>IF(SUMIF('Grundlage Rehabilitaion statioä'!D:D,B77,'Grundlage Rehabilitaion statioä'!J:J)&gt;0,SUMIF('Grundlage Rehabilitaion statioä'!D:D,B77,'Grundlage Rehabilitaion statioä'!J:J),"")</f>
        <v/>
      </c>
      <c r="I77" s="130" t="str">
        <f>IF(SUMIF('Grundlage Rehabilitaion statioä'!D:D,B77,'Grundlage Rehabilitaion statioä'!K:K)&gt;0,SUMIF('Grundlage Rehabilitaion statioä'!D:D,B77,'Grundlage Rehabilitaion statioä'!K:K),"")</f>
        <v/>
      </c>
      <c r="J77" s="130" t="str">
        <f>IF(SUMIF('Grundlage Rehabilitaion statioä'!D:D,B77,'Grundlage Rehabilitaion statioä'!L:L)&gt;0,SUMIF('Grundlage Rehabilitaion statioä'!D:D,B77,'Grundlage Rehabilitaion statioä'!L:L),"")</f>
        <v/>
      </c>
      <c r="K77" s="40"/>
      <c r="L77" s="61" t="str">
        <f t="shared" si="8"/>
        <v>-</v>
      </c>
      <c r="M77" s="61" t="str">
        <f t="shared" si="9"/>
        <v>-</v>
      </c>
      <c r="N77" s="40"/>
      <c r="O77" s="40"/>
      <c r="P77" s="40"/>
      <c r="W77" s="124" t="str">
        <f t="shared" si="10"/>
        <v/>
      </c>
      <c r="X77" s="23" t="str">
        <f t="shared" si="11"/>
        <v>gleich</v>
      </c>
    </row>
    <row r="78" spans="1:24" hidden="1" x14ac:dyDescent="0.2">
      <c r="A78" s="20" t="s">
        <v>317</v>
      </c>
      <c r="B78" s="21" t="s">
        <v>317</v>
      </c>
      <c r="C78" s="21" t="s">
        <v>34</v>
      </c>
      <c r="D78" s="21" t="s">
        <v>35</v>
      </c>
      <c r="E78" s="112">
        <f>IF(SUMIF('Grundlage Rehabilitaion statioä'!D:D,B78,'Grundlage Rehabilitaion statioä'!G:G)&gt;0,SUMIF('Grundlage Rehabilitaion statioä'!D:D,B78,'Grundlage Rehabilitaion statioä'!G:G),)</f>
        <v>0</v>
      </c>
      <c r="F78" s="112">
        <f>IF(SUMIF('Grundlage Rehabilitaion statioä'!D:D,B78,'Grundlage Rehabilitaion statioä'!H:H)&gt;0,SUMIF('Grundlage Rehabilitaion statioä'!D:D,B78,'Grundlage Rehabilitaion statioä'!H:H),)</f>
        <v>0</v>
      </c>
      <c r="G78" s="112" t="str">
        <f>IF(SUMIF('Grundlage Rehabilitaion statioä'!D:D,B78,'Grundlage Rehabilitaion statioä'!I:I)&gt;0,SUMIF('Grundlage Rehabilitaion statioä'!D:D,B78,'Grundlage Rehabilitaion statioä'!I:I),"")</f>
        <v/>
      </c>
      <c r="H78" s="112" t="str">
        <f>IF(SUMIF('Grundlage Rehabilitaion statioä'!D:D,B78,'Grundlage Rehabilitaion statioä'!J:J)&gt;0,SUMIF('Grundlage Rehabilitaion statioä'!D:D,B78,'Grundlage Rehabilitaion statioä'!J:J),"")</f>
        <v/>
      </c>
      <c r="I78" s="130" t="str">
        <f>IF(SUMIF('Grundlage Rehabilitaion statioä'!D:D,B78,'Grundlage Rehabilitaion statioä'!K:K)&gt;0,SUMIF('Grundlage Rehabilitaion statioä'!D:D,B78,'Grundlage Rehabilitaion statioä'!K:K),"")</f>
        <v/>
      </c>
      <c r="J78" s="130" t="str">
        <f>IF(SUMIF('Grundlage Rehabilitaion statioä'!D:D,B78,'Grundlage Rehabilitaion statioä'!L:L)&gt;0,SUMIF('Grundlage Rehabilitaion statioä'!D:D,B78,'Grundlage Rehabilitaion statioä'!L:L),"")</f>
        <v/>
      </c>
      <c r="K78" s="40"/>
      <c r="L78" s="61" t="str">
        <f t="shared" si="8"/>
        <v>-</v>
      </c>
      <c r="M78" s="61" t="str">
        <f t="shared" si="9"/>
        <v>-</v>
      </c>
      <c r="N78" s="40"/>
      <c r="O78" s="40"/>
      <c r="P78" s="40"/>
      <c r="W78" s="124" t="str">
        <f t="shared" si="10"/>
        <v/>
      </c>
      <c r="X78" s="23" t="str">
        <f t="shared" si="11"/>
        <v>gleich</v>
      </c>
    </row>
    <row r="79" spans="1:24" hidden="1" x14ac:dyDescent="0.2">
      <c r="A79" s="20" t="s">
        <v>320</v>
      </c>
      <c r="B79" s="21" t="s">
        <v>320</v>
      </c>
      <c r="C79" s="21" t="s">
        <v>34</v>
      </c>
      <c r="D79" s="21" t="s">
        <v>35</v>
      </c>
      <c r="E79" s="112">
        <f>IF(SUMIF('Grundlage Rehabilitaion statioä'!D:D,B79,'Grundlage Rehabilitaion statioä'!G:G)&gt;0,SUMIF('Grundlage Rehabilitaion statioä'!D:D,B79,'Grundlage Rehabilitaion statioä'!G:G),)</f>
        <v>0</v>
      </c>
      <c r="F79" s="112">
        <f>IF(SUMIF('Grundlage Rehabilitaion statioä'!D:D,B79,'Grundlage Rehabilitaion statioä'!H:H)&gt;0,SUMIF('Grundlage Rehabilitaion statioä'!D:D,B79,'Grundlage Rehabilitaion statioä'!H:H),)</f>
        <v>0</v>
      </c>
      <c r="G79" s="112" t="str">
        <f>IF(SUMIF('Grundlage Rehabilitaion statioä'!D:D,B79,'Grundlage Rehabilitaion statioä'!I:I)&gt;0,SUMIF('Grundlage Rehabilitaion statioä'!D:D,B79,'Grundlage Rehabilitaion statioä'!I:I),"")</f>
        <v/>
      </c>
      <c r="H79" s="112" t="str">
        <f>IF(SUMIF('Grundlage Rehabilitaion statioä'!D:D,B79,'Grundlage Rehabilitaion statioä'!J:J)&gt;0,SUMIF('Grundlage Rehabilitaion statioä'!D:D,B79,'Grundlage Rehabilitaion statioä'!J:J),"")</f>
        <v/>
      </c>
      <c r="I79" s="130" t="str">
        <f>IF(SUMIF('Grundlage Rehabilitaion statioä'!D:D,B79,'Grundlage Rehabilitaion statioä'!K:K)&gt;0,SUMIF('Grundlage Rehabilitaion statioä'!D:D,B79,'Grundlage Rehabilitaion statioä'!K:K),"")</f>
        <v/>
      </c>
      <c r="J79" s="130" t="str">
        <f>IF(SUMIF('Grundlage Rehabilitaion statioä'!D:D,B79,'Grundlage Rehabilitaion statioä'!L:L)&gt;0,SUMIF('Grundlage Rehabilitaion statioä'!D:D,B79,'Grundlage Rehabilitaion statioä'!L:L),"")</f>
        <v/>
      </c>
      <c r="K79" s="40"/>
      <c r="L79" s="61" t="str">
        <f t="shared" si="8"/>
        <v>-</v>
      </c>
      <c r="M79" s="61" t="str">
        <f t="shared" si="9"/>
        <v>-</v>
      </c>
      <c r="N79" s="40"/>
      <c r="O79" s="40"/>
      <c r="P79" s="40"/>
      <c r="W79" s="124" t="str">
        <f t="shared" si="10"/>
        <v/>
      </c>
      <c r="X79" s="23" t="str">
        <f t="shared" si="11"/>
        <v>gleich</v>
      </c>
    </row>
    <row r="80" spans="1:24" hidden="1" x14ac:dyDescent="0.2">
      <c r="A80" s="20" t="s">
        <v>332</v>
      </c>
      <c r="B80" s="21" t="s">
        <v>332</v>
      </c>
      <c r="C80" s="21" t="s">
        <v>34</v>
      </c>
      <c r="D80" s="21" t="s">
        <v>35</v>
      </c>
      <c r="E80" s="112">
        <f>IF(SUMIF('Grundlage Rehabilitaion statioä'!D:D,B80,'Grundlage Rehabilitaion statioä'!G:G)&gt;0,SUMIF('Grundlage Rehabilitaion statioä'!D:D,B80,'Grundlage Rehabilitaion statioä'!G:G),)</f>
        <v>0</v>
      </c>
      <c r="F80" s="112">
        <f>IF(SUMIF('Grundlage Rehabilitaion statioä'!D:D,B80,'Grundlage Rehabilitaion statioä'!H:H)&gt;0,SUMIF('Grundlage Rehabilitaion statioä'!D:D,B80,'Grundlage Rehabilitaion statioä'!H:H),)</f>
        <v>0</v>
      </c>
      <c r="G80" s="112" t="str">
        <f>IF(SUMIF('Grundlage Rehabilitaion statioä'!D:D,B80,'Grundlage Rehabilitaion statioä'!I:I)&gt;0,SUMIF('Grundlage Rehabilitaion statioä'!D:D,B80,'Grundlage Rehabilitaion statioä'!I:I),"")</f>
        <v/>
      </c>
      <c r="H80" s="112" t="str">
        <f>IF(SUMIF('Grundlage Rehabilitaion statioä'!D:D,B80,'Grundlage Rehabilitaion statioä'!J:J)&gt;0,SUMIF('Grundlage Rehabilitaion statioä'!D:D,B80,'Grundlage Rehabilitaion statioä'!J:J),"")</f>
        <v/>
      </c>
      <c r="I80" s="130" t="str">
        <f>IF(SUMIF('Grundlage Rehabilitaion statioä'!D:D,B80,'Grundlage Rehabilitaion statioä'!K:K)&gt;0,SUMIF('Grundlage Rehabilitaion statioä'!D:D,B80,'Grundlage Rehabilitaion statioä'!K:K),"")</f>
        <v/>
      </c>
      <c r="J80" s="130" t="str">
        <f>IF(SUMIF('Grundlage Rehabilitaion statioä'!D:D,B80,'Grundlage Rehabilitaion statioä'!L:L)&gt;0,SUMIF('Grundlage Rehabilitaion statioä'!D:D,B80,'Grundlage Rehabilitaion statioä'!L:L),"")</f>
        <v/>
      </c>
      <c r="K80" s="40"/>
      <c r="L80" s="61" t="str">
        <f t="shared" si="8"/>
        <v>-</v>
      </c>
      <c r="M80" s="61" t="str">
        <f t="shared" si="9"/>
        <v>-</v>
      </c>
      <c r="N80" s="40"/>
      <c r="O80" s="40"/>
      <c r="P80" s="40"/>
      <c r="W80" s="124" t="str">
        <f t="shared" si="10"/>
        <v/>
      </c>
      <c r="X80" s="23" t="str">
        <f t="shared" si="11"/>
        <v>gleich</v>
      </c>
    </row>
    <row r="81" spans="1:24" hidden="1" x14ac:dyDescent="0.2">
      <c r="A81" s="20" t="s">
        <v>171</v>
      </c>
      <c r="B81" s="21" t="s">
        <v>172</v>
      </c>
      <c r="C81" s="21" t="s">
        <v>169</v>
      </c>
      <c r="D81" s="21" t="s">
        <v>106</v>
      </c>
      <c r="E81" s="112">
        <f>IF(SUMIF('Grundlage Rehabilitaion statioä'!D:D,B81,'Grundlage Rehabilitaion statioä'!G:G)&gt;0,SUMIF('Grundlage Rehabilitaion statioä'!D:D,B81,'Grundlage Rehabilitaion statioä'!G:G),)</f>
        <v>0</v>
      </c>
      <c r="F81" s="112">
        <f>IF(SUMIF('Grundlage Rehabilitaion statioä'!D:D,B81,'Grundlage Rehabilitaion statioä'!H:H)&gt;0,SUMIF('Grundlage Rehabilitaion statioä'!D:D,B81,'Grundlage Rehabilitaion statioä'!H:H),)</f>
        <v>0</v>
      </c>
      <c r="G81" s="112" t="str">
        <f>IF(SUMIF('Grundlage Rehabilitaion statioä'!D:D,B81,'Grundlage Rehabilitaion statioä'!I:I)&gt;0,SUMIF('Grundlage Rehabilitaion statioä'!D:D,B81,'Grundlage Rehabilitaion statioä'!I:I),"")</f>
        <v/>
      </c>
      <c r="H81" s="112" t="str">
        <f>IF(SUMIF('Grundlage Rehabilitaion statioä'!D:D,B81,'Grundlage Rehabilitaion statioä'!J:J)&gt;0,SUMIF('Grundlage Rehabilitaion statioä'!D:D,B81,'Grundlage Rehabilitaion statioä'!J:J),"")</f>
        <v/>
      </c>
      <c r="I81" s="130" t="str">
        <f>IF(SUMIF('Grundlage Rehabilitaion statioä'!D:D,B81,'Grundlage Rehabilitaion statioä'!K:K)&gt;0,SUMIF('Grundlage Rehabilitaion statioä'!D:D,B81,'Grundlage Rehabilitaion statioä'!K:K),"")</f>
        <v/>
      </c>
      <c r="J81" s="130" t="str">
        <f>IF(SUMIF('Grundlage Rehabilitaion statioä'!D:D,B81,'Grundlage Rehabilitaion statioä'!L:L)&gt;0,SUMIF('Grundlage Rehabilitaion statioä'!D:D,B81,'Grundlage Rehabilitaion statioä'!L:L),"")</f>
        <v/>
      </c>
      <c r="K81" s="40"/>
      <c r="L81" s="61" t="str">
        <f t="shared" si="8"/>
        <v>-</v>
      </c>
      <c r="M81" s="61" t="str">
        <f t="shared" si="9"/>
        <v>-</v>
      </c>
      <c r="N81" s="40"/>
      <c r="O81" s="40"/>
      <c r="P81" s="40"/>
      <c r="W81" s="124" t="str">
        <f t="shared" si="10"/>
        <v/>
      </c>
      <c r="X81" s="23" t="str">
        <f t="shared" si="11"/>
        <v>gleich</v>
      </c>
    </row>
    <row r="82" spans="1:24" hidden="1" x14ac:dyDescent="0.2">
      <c r="A82" s="20" t="s">
        <v>139</v>
      </c>
      <c r="B82" s="21" t="s">
        <v>140</v>
      </c>
      <c r="C82" s="21" t="s">
        <v>141</v>
      </c>
      <c r="D82" s="21" t="s">
        <v>17</v>
      </c>
      <c r="E82" s="112">
        <f>IF(SUMIF('Grundlage Rehabilitaion statioä'!D:D,B82,'Grundlage Rehabilitaion statioä'!G:G)&gt;0,SUMIF('Grundlage Rehabilitaion statioä'!D:D,B82,'Grundlage Rehabilitaion statioä'!G:G),)</f>
        <v>0</v>
      </c>
      <c r="F82" s="112">
        <f>IF(SUMIF('Grundlage Rehabilitaion statioä'!D:D,B82,'Grundlage Rehabilitaion statioä'!H:H)&gt;0,SUMIF('Grundlage Rehabilitaion statioä'!D:D,B82,'Grundlage Rehabilitaion statioä'!H:H),)</f>
        <v>0</v>
      </c>
      <c r="G82" s="112" t="str">
        <f>IF(SUMIF('Grundlage Rehabilitaion statioä'!D:D,B82,'Grundlage Rehabilitaion statioä'!I:I)&gt;0,SUMIF('Grundlage Rehabilitaion statioä'!D:D,B82,'Grundlage Rehabilitaion statioä'!I:I),"")</f>
        <v/>
      </c>
      <c r="H82" s="112" t="str">
        <f>IF(SUMIF('Grundlage Rehabilitaion statioä'!D:D,B82,'Grundlage Rehabilitaion statioä'!J:J)&gt;0,SUMIF('Grundlage Rehabilitaion statioä'!D:D,B82,'Grundlage Rehabilitaion statioä'!J:J),"")</f>
        <v/>
      </c>
      <c r="I82" s="130" t="str">
        <f>IF(SUMIF('Grundlage Rehabilitaion statioä'!D:D,B82,'Grundlage Rehabilitaion statioä'!K:K)&gt;0,SUMIF('Grundlage Rehabilitaion statioä'!D:D,B82,'Grundlage Rehabilitaion statioä'!K:K),"")</f>
        <v/>
      </c>
      <c r="J82" s="130" t="str">
        <f>IF(SUMIF('Grundlage Rehabilitaion statioä'!D:D,B82,'Grundlage Rehabilitaion statioä'!L:L)&gt;0,SUMIF('Grundlage Rehabilitaion statioä'!D:D,B82,'Grundlage Rehabilitaion statioä'!L:L),"")</f>
        <v/>
      </c>
      <c r="K82" s="40"/>
      <c r="L82" s="61" t="str">
        <f t="shared" si="8"/>
        <v>-</v>
      </c>
      <c r="M82" s="61" t="str">
        <f t="shared" si="9"/>
        <v>-</v>
      </c>
      <c r="N82" s="40"/>
      <c r="O82" s="40"/>
      <c r="P82" s="40"/>
      <c r="W82" s="124" t="str">
        <f t="shared" si="10"/>
        <v/>
      </c>
      <c r="X82" s="23" t="str">
        <f t="shared" si="11"/>
        <v>gleich</v>
      </c>
    </row>
    <row r="83" spans="1:24" hidden="1" x14ac:dyDescent="0.2">
      <c r="A83" s="20" t="s">
        <v>143</v>
      </c>
      <c r="B83" s="21" t="s">
        <v>144</v>
      </c>
      <c r="C83" s="21" t="s">
        <v>145</v>
      </c>
      <c r="D83" s="21" t="s">
        <v>17</v>
      </c>
      <c r="E83" s="112">
        <f>IF(SUMIF('Grundlage Rehabilitaion statioä'!D:D,B83,'Grundlage Rehabilitaion statioä'!G:G)&gt;0,SUMIF('Grundlage Rehabilitaion statioä'!D:D,B83,'Grundlage Rehabilitaion statioä'!G:G),)</f>
        <v>0</v>
      </c>
      <c r="F83" s="112">
        <f>IF(SUMIF('Grundlage Rehabilitaion statioä'!D:D,B83,'Grundlage Rehabilitaion statioä'!H:H)&gt;0,SUMIF('Grundlage Rehabilitaion statioä'!D:D,B83,'Grundlage Rehabilitaion statioä'!H:H),)</f>
        <v>0</v>
      </c>
      <c r="G83" s="112" t="str">
        <f>IF(SUMIF('Grundlage Rehabilitaion statioä'!D:D,B83,'Grundlage Rehabilitaion statioä'!I:I)&gt;0,SUMIF('Grundlage Rehabilitaion statioä'!D:D,B83,'Grundlage Rehabilitaion statioä'!I:I),"")</f>
        <v/>
      </c>
      <c r="H83" s="112" t="str">
        <f>IF(SUMIF('Grundlage Rehabilitaion statioä'!D:D,B83,'Grundlage Rehabilitaion statioä'!J:J)&gt;0,SUMIF('Grundlage Rehabilitaion statioä'!D:D,B83,'Grundlage Rehabilitaion statioä'!J:J),"")</f>
        <v/>
      </c>
      <c r="I83" s="130" t="str">
        <f>IF(SUMIF('Grundlage Rehabilitaion statioä'!D:D,B83,'Grundlage Rehabilitaion statioä'!K:K)&gt;0,SUMIF('Grundlage Rehabilitaion statioä'!D:D,B83,'Grundlage Rehabilitaion statioä'!K:K),"")</f>
        <v/>
      </c>
      <c r="J83" s="130" t="str">
        <f>IF(SUMIF('Grundlage Rehabilitaion statioä'!D:D,B83,'Grundlage Rehabilitaion statioä'!L:L)&gt;0,SUMIF('Grundlage Rehabilitaion statioä'!D:D,B83,'Grundlage Rehabilitaion statioä'!L:L),"")</f>
        <v/>
      </c>
      <c r="K83" s="40"/>
      <c r="L83" s="61" t="str">
        <f t="shared" si="8"/>
        <v>-</v>
      </c>
      <c r="M83" s="61" t="str">
        <f t="shared" si="9"/>
        <v>-</v>
      </c>
      <c r="N83" s="40"/>
      <c r="O83" s="40"/>
      <c r="P83" s="40"/>
      <c r="W83" s="124" t="str">
        <f t="shared" si="10"/>
        <v/>
      </c>
      <c r="X83" s="23" t="str">
        <f t="shared" si="11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Rehabilitaion statioä'!D:D,B84,'Grundlage Rehabilitaion statioä'!G:G)&gt;0,SUMIF('Grundlage Rehabilitaion statioä'!D:D,B84,'Grundlage Rehabilitaion statioä'!G:G),)</f>
        <v>0</v>
      </c>
      <c r="F84" s="112">
        <f>IF(SUMIF('Grundlage Rehabilitaion statioä'!D:D,B84,'Grundlage Rehabilitaion statioä'!H:H)&gt;0,SUMIF('Grundlage Rehabilitaion statioä'!D:D,B84,'Grundlage Rehabilitaion statioä'!H:H),)</f>
        <v>0</v>
      </c>
      <c r="G84" s="112" t="str">
        <f>IF(SUMIF('Grundlage Rehabilitaion statioä'!D:D,B84,'Grundlage Rehabilitaion statioä'!I:I)&gt;0,SUMIF('Grundlage Rehabilitaion statioä'!D:D,B84,'Grundlage Rehabilitaion statioä'!I:I),"")</f>
        <v/>
      </c>
      <c r="H84" s="112" t="str">
        <f>IF(SUMIF('Grundlage Rehabilitaion statioä'!D:D,B84,'Grundlage Rehabilitaion statioä'!J:J)&gt;0,SUMIF('Grundlage Rehabilitaion statioä'!D:D,B84,'Grundlage Rehabilitaion statioä'!J:J),"")</f>
        <v/>
      </c>
      <c r="I84" s="130" t="str">
        <f>IF(SUMIF('Grundlage Rehabilitaion statioä'!D:D,B84,'Grundlage Rehabilitaion statioä'!K:K)&gt;0,SUMIF('Grundlage Rehabilitaion statioä'!D:D,B84,'Grundlage Rehabilitaion statioä'!K:K),"")</f>
        <v/>
      </c>
      <c r="J84" s="130" t="str">
        <f>IF(SUMIF('Grundlage Rehabilitaion statioä'!D:D,B84,'Grundlage Rehabilitaion statioä'!L:L)&gt;0,SUMIF('Grundlage Rehabilitaion statioä'!D:D,B84,'Grundlage Rehabilitaion statioä'!L:L),"")</f>
        <v/>
      </c>
      <c r="K84" s="40"/>
      <c r="L84" s="61" t="str">
        <f t="shared" si="8"/>
        <v>-</v>
      </c>
      <c r="M84" s="61" t="str">
        <f t="shared" si="9"/>
        <v>-</v>
      </c>
      <c r="N84" s="40"/>
      <c r="O84" s="40"/>
      <c r="P84" s="40"/>
      <c r="W84" s="124" t="str">
        <f t="shared" si="10"/>
        <v/>
      </c>
      <c r="X84" s="23" t="str">
        <f t="shared" si="11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Rehabilitaion statioä'!D:D,B85,'Grundlage Rehabilitaion statioä'!G:G)&gt;0,SUMIF('Grundlage Rehabilitaion statioä'!D:D,B85,'Grundlage Rehabilitaion statioä'!G:G),)</f>
        <v>0</v>
      </c>
      <c r="F85" s="112">
        <f>IF(SUMIF('Grundlage Rehabilitaion statioä'!D:D,B85,'Grundlage Rehabilitaion statioä'!H:H)&gt;0,SUMIF('Grundlage Rehabilitaion statioä'!D:D,B85,'Grundlage Rehabilitaion statioä'!H:H),)</f>
        <v>0</v>
      </c>
      <c r="G85" s="112" t="str">
        <f>IF(SUMIF('Grundlage Rehabilitaion statioä'!D:D,B85,'Grundlage Rehabilitaion statioä'!I:I)&gt;0,SUMIF('Grundlage Rehabilitaion statioä'!D:D,B85,'Grundlage Rehabilitaion statioä'!I:I),"")</f>
        <v/>
      </c>
      <c r="H85" s="112" t="str">
        <f>IF(SUMIF('Grundlage Rehabilitaion statioä'!D:D,B85,'Grundlage Rehabilitaion statioä'!J:J)&gt;0,SUMIF('Grundlage Rehabilitaion statioä'!D:D,B85,'Grundlage Rehabilitaion statioä'!J:J),"")</f>
        <v/>
      </c>
      <c r="I85" s="130" t="str">
        <f>IF(SUMIF('Grundlage Rehabilitaion statioä'!D:D,B85,'Grundlage Rehabilitaion statioä'!K:K)&gt;0,SUMIF('Grundlage Rehabilitaion statioä'!D:D,B85,'Grundlage Rehabilitaion statioä'!K:K),"")</f>
        <v/>
      </c>
      <c r="J85" s="130" t="str">
        <f>IF(SUMIF('Grundlage Rehabilitaion statioä'!D:D,B85,'Grundlage Rehabilitaion statioä'!L:L)&gt;0,SUMIF('Grundlage Rehabilitaion statioä'!D:D,B85,'Grundlage Rehabilitaion statioä'!L:L),"")</f>
        <v/>
      </c>
      <c r="K85" s="40"/>
      <c r="L85" s="61" t="str">
        <f t="shared" si="8"/>
        <v>-</v>
      </c>
      <c r="M85" s="61" t="str">
        <f t="shared" si="9"/>
        <v>-</v>
      </c>
      <c r="N85" s="40"/>
      <c r="O85" s="40"/>
      <c r="P85" s="40"/>
      <c r="W85" s="124" t="str">
        <f t="shared" si="10"/>
        <v/>
      </c>
      <c r="X85" s="23" t="str">
        <f t="shared" si="11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Rehabilitaion statioä'!D:D,B86,'Grundlage Rehabilitaion statioä'!G:G)&gt;0,SUMIF('Grundlage Rehabilitaion statioä'!D:D,B86,'Grundlage Rehabilitaion statioä'!G:G),)</f>
        <v>0</v>
      </c>
      <c r="F86" s="112">
        <f>IF(SUMIF('Grundlage Rehabilitaion statioä'!D:D,B86,'Grundlage Rehabilitaion statioä'!H:H)&gt;0,SUMIF('Grundlage Rehabilitaion statioä'!D:D,B86,'Grundlage Rehabilitaion statioä'!H:H),)</f>
        <v>0</v>
      </c>
      <c r="G86" s="112" t="str">
        <f>IF(SUMIF('Grundlage Rehabilitaion statioä'!D:D,B86,'Grundlage Rehabilitaion statioä'!I:I)&gt;0,SUMIF('Grundlage Rehabilitaion statioä'!D:D,B86,'Grundlage Rehabilitaion statioä'!I:I),"")</f>
        <v/>
      </c>
      <c r="H86" s="112" t="str">
        <f>IF(SUMIF('Grundlage Rehabilitaion statioä'!D:D,B86,'Grundlage Rehabilitaion statioä'!J:J)&gt;0,SUMIF('Grundlage Rehabilitaion statioä'!D:D,B86,'Grundlage Rehabilitaion statioä'!J:J),"")</f>
        <v/>
      </c>
      <c r="I86" s="130" t="str">
        <f>IF(SUMIF('Grundlage Rehabilitaion statioä'!D:D,B86,'Grundlage Rehabilitaion statioä'!K:K)&gt;0,SUMIF('Grundlage Rehabilitaion statioä'!D:D,B86,'Grundlage Rehabilitaion statioä'!K:K),"")</f>
        <v/>
      </c>
      <c r="J86" s="130" t="str">
        <f>IF(SUMIF('Grundlage Rehabilitaion statioä'!D:D,B86,'Grundlage Rehabilitaion statioä'!L:L)&gt;0,SUMIF('Grundlage Rehabilitaion statioä'!D:D,B86,'Grundlage Rehabilitaion statioä'!L:L),"")</f>
        <v/>
      </c>
      <c r="K86" s="40"/>
      <c r="L86" s="61" t="str">
        <f t="shared" si="8"/>
        <v>-</v>
      </c>
      <c r="M86" s="61" t="str">
        <f t="shared" si="9"/>
        <v>-</v>
      </c>
      <c r="N86" s="40"/>
      <c r="O86" s="40"/>
      <c r="P86" s="40"/>
      <c r="W86" s="124" t="str">
        <f t="shared" si="10"/>
        <v/>
      </c>
      <c r="X86" s="23" t="str">
        <f t="shared" si="11"/>
        <v>gleich</v>
      </c>
    </row>
    <row r="87" spans="1:24" hidden="1" x14ac:dyDescent="0.2">
      <c r="A87" s="20" t="s">
        <v>338</v>
      </c>
      <c r="B87" s="21" t="s">
        <v>338</v>
      </c>
      <c r="C87" s="21" t="s">
        <v>228</v>
      </c>
      <c r="D87" s="21" t="s">
        <v>106</v>
      </c>
      <c r="E87" s="112">
        <f>IF(SUMIF('Grundlage Rehabilitaion statioä'!D:D,B87,'Grundlage Rehabilitaion statioä'!G:G)&gt;0,SUMIF('Grundlage Rehabilitaion statioä'!D:D,B87,'Grundlage Rehabilitaion statioä'!G:G),)</f>
        <v>0</v>
      </c>
      <c r="F87" s="112">
        <f>IF(SUMIF('Grundlage Rehabilitaion statioä'!D:D,B87,'Grundlage Rehabilitaion statioä'!H:H)&gt;0,SUMIF('Grundlage Rehabilitaion statioä'!D:D,B87,'Grundlage Rehabilitaion statioä'!H:H),)</f>
        <v>0</v>
      </c>
      <c r="G87" s="112" t="str">
        <f>IF(SUMIF('Grundlage Rehabilitaion statioä'!D:D,B87,'Grundlage Rehabilitaion statioä'!I:I)&gt;0,SUMIF('Grundlage Rehabilitaion statioä'!D:D,B87,'Grundlage Rehabilitaion statioä'!I:I),"")</f>
        <v/>
      </c>
      <c r="H87" s="112" t="str">
        <f>IF(SUMIF('Grundlage Rehabilitaion statioä'!D:D,B87,'Grundlage Rehabilitaion statioä'!J:J)&gt;0,SUMIF('Grundlage Rehabilitaion statioä'!D:D,B87,'Grundlage Rehabilitaion statioä'!J:J),"")</f>
        <v/>
      </c>
      <c r="I87" s="130" t="str">
        <f>IF(SUMIF('Grundlage Rehabilitaion statioä'!D:D,B87,'Grundlage Rehabilitaion statioä'!K:K)&gt;0,SUMIF('Grundlage Rehabilitaion statioä'!D:D,B87,'Grundlage Rehabilitaion statioä'!K:K),"")</f>
        <v/>
      </c>
      <c r="J87" s="130" t="str">
        <f>IF(SUMIF('Grundlage Rehabilitaion statioä'!D:D,B87,'Grundlage Rehabilitaion statioä'!L:L)&gt;0,SUMIF('Grundlage Rehabilitaion statioä'!D:D,B87,'Grundlage Rehabilitaion statioä'!L:L),"")</f>
        <v/>
      </c>
      <c r="K87" s="40"/>
      <c r="L87" s="61" t="str">
        <f t="shared" si="8"/>
        <v>-</v>
      </c>
      <c r="M87" s="61" t="str">
        <f t="shared" si="9"/>
        <v>-</v>
      </c>
      <c r="N87" s="40"/>
      <c r="O87" s="40"/>
      <c r="P87" s="40"/>
      <c r="W87" s="124" t="str">
        <f t="shared" si="10"/>
        <v/>
      </c>
      <c r="X87" s="23" t="str">
        <f t="shared" si="11"/>
        <v>gleich</v>
      </c>
    </row>
    <row r="88" spans="1:24" hidden="1" x14ac:dyDescent="0.2">
      <c r="A88" s="20" t="s">
        <v>125</v>
      </c>
      <c r="B88" s="21" t="s">
        <v>126</v>
      </c>
      <c r="C88" s="21" t="s">
        <v>127</v>
      </c>
      <c r="D88" s="21" t="s">
        <v>45</v>
      </c>
      <c r="E88" s="112">
        <f>IF(SUMIF('Grundlage Rehabilitaion statioä'!D:D,B88,'Grundlage Rehabilitaion statioä'!G:G)&gt;0,SUMIF('Grundlage Rehabilitaion statioä'!D:D,B88,'Grundlage Rehabilitaion statioä'!G:G),)</f>
        <v>0</v>
      </c>
      <c r="F88" s="112">
        <f>IF(SUMIF('Grundlage Rehabilitaion statioä'!D:D,B88,'Grundlage Rehabilitaion statioä'!H:H)&gt;0,SUMIF('Grundlage Rehabilitaion statioä'!D:D,B88,'Grundlage Rehabilitaion statioä'!H:H),)</f>
        <v>0</v>
      </c>
      <c r="G88" s="112" t="str">
        <f>IF(SUMIF('Grundlage Rehabilitaion statioä'!D:D,B88,'Grundlage Rehabilitaion statioä'!I:I)&gt;0,SUMIF('Grundlage Rehabilitaion statioä'!D:D,B88,'Grundlage Rehabilitaion statioä'!I:I),"")</f>
        <v/>
      </c>
      <c r="H88" s="112" t="str">
        <f>IF(SUMIF('Grundlage Rehabilitaion statioä'!D:D,B88,'Grundlage Rehabilitaion statioä'!J:J)&gt;0,SUMIF('Grundlage Rehabilitaion statioä'!D:D,B88,'Grundlage Rehabilitaion statioä'!J:J),"")</f>
        <v/>
      </c>
      <c r="I88" s="130" t="str">
        <f>IF(SUMIF('Grundlage Rehabilitaion statioä'!D:D,B88,'Grundlage Rehabilitaion statioä'!K:K)&gt;0,SUMIF('Grundlage Rehabilitaion statioä'!D:D,B88,'Grundlage Rehabilitaion statioä'!K:K),"")</f>
        <v/>
      </c>
      <c r="J88" s="130" t="str">
        <f>IF(SUMIF('Grundlage Rehabilitaion statioä'!D:D,B88,'Grundlage Rehabilitaion statioä'!L:L)&gt;0,SUMIF('Grundlage Rehabilitaion statioä'!D:D,B88,'Grundlage Rehabilitaion statioä'!L:L),"")</f>
        <v/>
      </c>
      <c r="K88" s="40"/>
      <c r="L88" s="61" t="str">
        <f t="shared" si="8"/>
        <v>-</v>
      </c>
      <c r="M88" s="61" t="str">
        <f t="shared" si="9"/>
        <v>-</v>
      </c>
      <c r="N88" s="40"/>
      <c r="O88" s="40"/>
      <c r="P88" s="40"/>
      <c r="W88" s="124" t="str">
        <f t="shared" si="10"/>
        <v/>
      </c>
      <c r="X88" s="23" t="str">
        <f t="shared" si="11"/>
        <v>gleich</v>
      </c>
    </row>
    <row r="89" spans="1:24" hidden="1" x14ac:dyDescent="0.2">
      <c r="A89" s="20" t="s">
        <v>136</v>
      </c>
      <c r="B89" s="21" t="s">
        <v>137</v>
      </c>
      <c r="C89" s="21" t="s">
        <v>127</v>
      </c>
      <c r="D89" s="21" t="s">
        <v>45</v>
      </c>
      <c r="E89" s="112">
        <f>IF(SUMIF('Grundlage Rehabilitaion statioä'!D:D,B89,'Grundlage Rehabilitaion statioä'!G:G)&gt;0,SUMIF('Grundlage Rehabilitaion statioä'!D:D,B89,'Grundlage Rehabilitaion statioä'!G:G),)</f>
        <v>0</v>
      </c>
      <c r="F89" s="112">
        <f>IF(SUMIF('Grundlage Rehabilitaion statioä'!D:D,B89,'Grundlage Rehabilitaion statioä'!H:H)&gt;0,SUMIF('Grundlage Rehabilitaion statioä'!D:D,B89,'Grundlage Rehabilitaion statioä'!H:H),)</f>
        <v>0</v>
      </c>
      <c r="G89" s="112" t="str">
        <f>IF(SUMIF('Grundlage Rehabilitaion statioä'!D:D,B89,'Grundlage Rehabilitaion statioä'!I:I)&gt;0,SUMIF('Grundlage Rehabilitaion statioä'!D:D,B89,'Grundlage Rehabilitaion statioä'!I:I),"")</f>
        <v/>
      </c>
      <c r="H89" s="112" t="str">
        <f>IF(SUMIF('Grundlage Rehabilitaion statioä'!D:D,B89,'Grundlage Rehabilitaion statioä'!J:J)&gt;0,SUMIF('Grundlage Rehabilitaion statioä'!D:D,B89,'Grundlage Rehabilitaion statioä'!J:J),"")</f>
        <v/>
      </c>
      <c r="I89" s="130" t="str">
        <f>IF(SUMIF('Grundlage Rehabilitaion statioä'!D:D,B89,'Grundlage Rehabilitaion statioä'!K:K)&gt;0,SUMIF('Grundlage Rehabilitaion statioä'!D:D,B89,'Grundlage Rehabilitaion statioä'!K:K),"")</f>
        <v/>
      </c>
      <c r="J89" s="130" t="str">
        <f>IF(SUMIF('Grundlage Rehabilitaion statioä'!D:D,B89,'Grundlage Rehabilitaion statioä'!L:L)&gt;0,SUMIF('Grundlage Rehabilitaion statioä'!D:D,B89,'Grundlage Rehabilitaion statioä'!L:L),"")</f>
        <v/>
      </c>
      <c r="K89" s="40"/>
      <c r="L89" s="61" t="str">
        <f t="shared" si="8"/>
        <v>-</v>
      </c>
      <c r="M89" s="61" t="str">
        <f t="shared" si="9"/>
        <v>-</v>
      </c>
      <c r="N89" s="40"/>
      <c r="O89" s="40"/>
      <c r="P89" s="40"/>
      <c r="W89" s="124" t="str">
        <f t="shared" si="10"/>
        <v/>
      </c>
      <c r="X89" s="23" t="str">
        <f t="shared" si="11"/>
        <v>gleich</v>
      </c>
    </row>
    <row r="90" spans="1:24" hidden="1" x14ac:dyDescent="0.2">
      <c r="A90" s="20" t="s">
        <v>50</v>
      </c>
      <c r="B90" s="21" t="s">
        <v>51</v>
      </c>
      <c r="C90" s="21" t="s">
        <v>26</v>
      </c>
      <c r="D90" s="21" t="s">
        <v>35</v>
      </c>
      <c r="E90" s="112">
        <f>IF(SUMIF('Grundlage Rehabilitaion statioä'!D:D,B90,'Grundlage Rehabilitaion statioä'!G:G)&gt;0,SUMIF('Grundlage Rehabilitaion statioä'!D:D,B90,'Grundlage Rehabilitaion statioä'!G:G),)</f>
        <v>0</v>
      </c>
      <c r="F90" s="112">
        <f>IF(SUMIF('Grundlage Rehabilitaion statioä'!D:D,B90,'Grundlage Rehabilitaion statioä'!H:H)&gt;0,SUMIF('Grundlage Rehabilitaion statioä'!D:D,B90,'Grundlage Rehabilitaion statioä'!H:H),)</f>
        <v>0</v>
      </c>
      <c r="G90" s="112" t="str">
        <f>IF(SUMIF('Grundlage Rehabilitaion statioä'!D:D,B90,'Grundlage Rehabilitaion statioä'!I:I)&gt;0,SUMIF('Grundlage Rehabilitaion statioä'!D:D,B90,'Grundlage Rehabilitaion statioä'!I:I),"")</f>
        <v/>
      </c>
      <c r="H90" s="112" t="str">
        <f>IF(SUMIF('Grundlage Rehabilitaion statioä'!D:D,B90,'Grundlage Rehabilitaion statioä'!J:J)&gt;0,SUMIF('Grundlage Rehabilitaion statioä'!D:D,B90,'Grundlage Rehabilitaion statioä'!J:J),"")</f>
        <v/>
      </c>
      <c r="I90" s="130" t="str">
        <f>IF(SUMIF('Grundlage Rehabilitaion statioä'!D:D,B90,'Grundlage Rehabilitaion statioä'!K:K)&gt;0,SUMIF('Grundlage Rehabilitaion statioä'!D:D,B90,'Grundlage Rehabilitaion statioä'!K:K),"")</f>
        <v/>
      </c>
      <c r="J90" s="130" t="str">
        <f>IF(SUMIF('Grundlage Rehabilitaion statioä'!D:D,B90,'Grundlage Rehabilitaion statioä'!L:L)&gt;0,SUMIF('Grundlage Rehabilitaion statioä'!D:D,B90,'Grundlage Rehabilitaion statioä'!L:L),"")</f>
        <v/>
      </c>
      <c r="K90" s="40"/>
      <c r="L90" s="61" t="str">
        <f t="shared" si="8"/>
        <v>-</v>
      </c>
      <c r="M90" s="61" t="str">
        <f t="shared" si="9"/>
        <v>-</v>
      </c>
      <c r="N90" s="40"/>
      <c r="O90" s="40"/>
      <c r="P90" s="40"/>
      <c r="W90" s="124" t="str">
        <f t="shared" si="10"/>
        <v/>
      </c>
      <c r="X90" s="23" t="str">
        <f t="shared" si="11"/>
        <v>gleich</v>
      </c>
    </row>
    <row r="91" spans="1:24" hidden="1" x14ac:dyDescent="0.2">
      <c r="A91" s="20" t="s">
        <v>24</v>
      </c>
      <c r="B91" s="21" t="s">
        <v>25</v>
      </c>
      <c r="C91" s="21" t="s">
        <v>26</v>
      </c>
      <c r="D91" s="21" t="s">
        <v>27</v>
      </c>
      <c r="E91" s="112">
        <f>IF(SUMIF('Grundlage Rehabilitaion statioä'!D:D,B91,'Grundlage Rehabilitaion statioä'!G:G)&gt;0,SUMIF('Grundlage Rehabilitaion statioä'!D:D,B91,'Grundlage Rehabilitaion statioä'!G:G),)</f>
        <v>0</v>
      </c>
      <c r="F91" s="112">
        <f>IF(SUMIF('Grundlage Rehabilitaion statioä'!D:D,B91,'Grundlage Rehabilitaion statioä'!H:H)&gt;0,SUMIF('Grundlage Rehabilitaion statioä'!D:D,B91,'Grundlage Rehabilitaion statioä'!H:H),)</f>
        <v>0</v>
      </c>
      <c r="G91" s="112" t="str">
        <f>IF(SUMIF('Grundlage Rehabilitaion statioä'!D:D,B91,'Grundlage Rehabilitaion statioä'!I:I)&gt;0,SUMIF('Grundlage Rehabilitaion statioä'!D:D,B91,'Grundlage Rehabilitaion statioä'!I:I),"")</f>
        <v/>
      </c>
      <c r="H91" s="112" t="str">
        <f>IF(SUMIF('Grundlage Rehabilitaion statioä'!D:D,B91,'Grundlage Rehabilitaion statioä'!J:J)&gt;0,SUMIF('Grundlage Rehabilitaion statioä'!D:D,B91,'Grundlage Rehabilitaion statioä'!J:J),"")</f>
        <v/>
      </c>
      <c r="I91" s="130" t="str">
        <f>IF(SUMIF('Grundlage Rehabilitaion statioä'!D:D,B91,'Grundlage Rehabilitaion statioä'!K:K)&gt;0,SUMIF('Grundlage Rehabilitaion statioä'!D:D,B91,'Grundlage Rehabilitaion statioä'!K:K),"")</f>
        <v/>
      </c>
      <c r="J91" s="130" t="str">
        <f>IF(SUMIF('Grundlage Rehabilitaion statioä'!D:D,B91,'Grundlage Rehabilitaion statioä'!L:L)&gt;0,SUMIF('Grundlage Rehabilitaion statioä'!D:D,B91,'Grundlage Rehabilitaion statioä'!L:L),"")</f>
        <v/>
      </c>
      <c r="K91" s="40"/>
      <c r="L91" s="61" t="str">
        <f t="shared" si="8"/>
        <v>-</v>
      </c>
      <c r="M91" s="61" t="str">
        <f t="shared" si="9"/>
        <v>-</v>
      </c>
      <c r="N91" s="40"/>
      <c r="O91" s="40"/>
      <c r="P91" s="40"/>
      <c r="W91" s="124" t="str">
        <f t="shared" si="10"/>
        <v/>
      </c>
      <c r="X91" s="23" t="str">
        <f t="shared" si="11"/>
        <v>gleich</v>
      </c>
    </row>
    <row r="92" spans="1:24" hidden="1" x14ac:dyDescent="0.2">
      <c r="A92" s="20" t="s">
        <v>29</v>
      </c>
      <c r="B92" s="21" t="s">
        <v>30</v>
      </c>
      <c r="C92" s="21" t="s">
        <v>26</v>
      </c>
      <c r="D92" s="21" t="s">
        <v>17</v>
      </c>
      <c r="E92" s="112">
        <f>IF(SUMIF('Grundlage Rehabilitaion statioä'!D:D,B92,'Grundlage Rehabilitaion statioä'!G:G)&gt;0,SUMIF('Grundlage Rehabilitaion statioä'!D:D,B92,'Grundlage Rehabilitaion statioä'!G:G),)</f>
        <v>0</v>
      </c>
      <c r="F92" s="112">
        <f>IF(SUMIF('Grundlage Rehabilitaion statioä'!D:D,B92,'Grundlage Rehabilitaion statioä'!H:H)&gt;0,SUMIF('Grundlage Rehabilitaion statioä'!D:D,B92,'Grundlage Rehabilitaion statioä'!H:H),)</f>
        <v>0</v>
      </c>
      <c r="G92" s="112" t="str">
        <f>IF(SUMIF('Grundlage Rehabilitaion statioä'!D:D,B92,'Grundlage Rehabilitaion statioä'!I:I)&gt;0,SUMIF('Grundlage Rehabilitaion statioä'!D:D,B92,'Grundlage Rehabilitaion statioä'!I:I),"")</f>
        <v/>
      </c>
      <c r="H92" s="112" t="str">
        <f>IF(SUMIF('Grundlage Rehabilitaion statioä'!D:D,B92,'Grundlage Rehabilitaion statioä'!J:J)&gt;0,SUMIF('Grundlage Rehabilitaion statioä'!D:D,B92,'Grundlage Rehabilitaion statioä'!J:J),"")</f>
        <v/>
      </c>
      <c r="I92" s="130" t="str">
        <f>IF(SUMIF('Grundlage Rehabilitaion statioä'!D:D,B92,'Grundlage Rehabilitaion statioä'!K:K)&gt;0,SUMIF('Grundlage Rehabilitaion statioä'!D:D,B92,'Grundlage Rehabilitaion statioä'!K:K),"")</f>
        <v/>
      </c>
      <c r="J92" s="130" t="str">
        <f>IF(SUMIF('Grundlage Rehabilitaion statioä'!D:D,B92,'Grundlage Rehabilitaion statioä'!L:L)&gt;0,SUMIF('Grundlage Rehabilitaion statioä'!D:D,B92,'Grundlage Rehabilitaion statioä'!L:L),"")</f>
        <v/>
      </c>
      <c r="K92" s="40"/>
      <c r="L92" s="61" t="str">
        <f t="shared" si="8"/>
        <v>-</v>
      </c>
      <c r="M92" s="61" t="str">
        <f t="shared" si="9"/>
        <v>-</v>
      </c>
      <c r="N92" s="40"/>
      <c r="O92" s="40"/>
      <c r="P92" s="40"/>
      <c r="W92" s="124" t="str">
        <f t="shared" si="10"/>
        <v/>
      </c>
      <c r="X92" s="23" t="str">
        <f t="shared" si="11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Rehabilitaion statioä'!D:D,B93,'Grundlage Rehabilitaion statioä'!G:G)&gt;0,SUMIF('Grundlage Rehabilitaion statioä'!D:D,B93,'Grundlage Rehabilitaion statioä'!G:G),)</f>
        <v>0</v>
      </c>
      <c r="F93" s="112">
        <f>IF(SUMIF('Grundlage Rehabilitaion statioä'!D:D,B93,'Grundlage Rehabilitaion statioä'!H:H)&gt;0,SUMIF('Grundlage Rehabilitaion statioä'!D:D,B93,'Grundlage Rehabilitaion statioä'!H:H),)</f>
        <v>0</v>
      </c>
      <c r="G93" s="112" t="str">
        <f>IF(SUMIF('Grundlage Rehabilitaion statioä'!D:D,B93,'Grundlage Rehabilitaion statioä'!I:I)&gt;0,SUMIF('Grundlage Rehabilitaion statioä'!D:D,B93,'Grundlage Rehabilitaion statioä'!I:I),"")</f>
        <v/>
      </c>
      <c r="H93" s="112" t="str">
        <f>IF(SUMIF('Grundlage Rehabilitaion statioä'!D:D,B93,'Grundlage Rehabilitaion statioä'!J:J)&gt;0,SUMIF('Grundlage Rehabilitaion statioä'!D:D,B93,'Grundlage Rehabilitaion statioä'!J:J),"")</f>
        <v/>
      </c>
      <c r="I93" s="130" t="str">
        <f>IF(SUMIF('Grundlage Rehabilitaion statioä'!D:D,B93,'Grundlage Rehabilitaion statioä'!K:K)&gt;0,SUMIF('Grundlage Rehabilitaion statioä'!D:D,B93,'Grundlage Rehabilitaion statioä'!K:K),"")</f>
        <v/>
      </c>
      <c r="J93" s="130" t="str">
        <f>IF(SUMIF('Grundlage Rehabilitaion statioä'!D:D,B93,'Grundlage Rehabilitaion statioä'!L:L)&gt;0,SUMIF('Grundlage Rehabilitaion statioä'!D:D,B93,'Grundlage Rehabilitaion statioä'!L:L),"")</f>
        <v/>
      </c>
      <c r="K93" s="40"/>
      <c r="L93" s="61" t="str">
        <f t="shared" si="8"/>
        <v>-</v>
      </c>
      <c r="M93" s="61" t="str">
        <f t="shared" si="9"/>
        <v>-</v>
      </c>
      <c r="N93" s="40"/>
      <c r="O93" s="40"/>
      <c r="P93" s="40"/>
      <c r="W93" s="124" t="str">
        <f t="shared" si="10"/>
        <v/>
      </c>
      <c r="X93" s="23" t="str">
        <f t="shared" si="11"/>
        <v>gleich</v>
      </c>
    </row>
    <row r="94" spans="1:24" hidden="1" x14ac:dyDescent="0.2">
      <c r="A94" s="20" t="s">
        <v>112</v>
      </c>
      <c r="B94" s="21" t="s">
        <v>113</v>
      </c>
      <c r="C94" s="21" t="s">
        <v>114</v>
      </c>
      <c r="D94" s="21" t="s">
        <v>106</v>
      </c>
      <c r="E94" s="112">
        <f>IF(SUMIF('Grundlage Rehabilitaion statioä'!D:D,B94,'Grundlage Rehabilitaion statioä'!G:G)&gt;0,SUMIF('Grundlage Rehabilitaion statioä'!D:D,B94,'Grundlage Rehabilitaion statioä'!G:G),)</f>
        <v>0</v>
      </c>
      <c r="F94" s="112">
        <f>IF(SUMIF('Grundlage Rehabilitaion statioä'!D:D,B94,'Grundlage Rehabilitaion statioä'!H:H)&gt;0,SUMIF('Grundlage Rehabilitaion statioä'!D:D,B94,'Grundlage Rehabilitaion statioä'!H:H),)</f>
        <v>0</v>
      </c>
      <c r="G94" s="112" t="str">
        <f>IF(SUMIF('Grundlage Rehabilitaion statioä'!D:D,B94,'Grundlage Rehabilitaion statioä'!I:I)&gt;0,SUMIF('Grundlage Rehabilitaion statioä'!D:D,B94,'Grundlage Rehabilitaion statioä'!I:I),"")</f>
        <v/>
      </c>
      <c r="H94" s="112" t="str">
        <f>IF(SUMIF('Grundlage Rehabilitaion statioä'!D:D,B94,'Grundlage Rehabilitaion statioä'!J:J)&gt;0,SUMIF('Grundlage Rehabilitaion statioä'!D:D,B94,'Grundlage Rehabilitaion statioä'!J:J),"")</f>
        <v/>
      </c>
      <c r="I94" s="130" t="str">
        <f>IF(SUMIF('Grundlage Rehabilitaion statioä'!D:D,B94,'Grundlage Rehabilitaion statioä'!K:K)&gt;0,SUMIF('Grundlage Rehabilitaion statioä'!D:D,B94,'Grundlage Rehabilitaion statioä'!K:K),"")</f>
        <v/>
      </c>
      <c r="J94" s="130" t="str">
        <f>IF(SUMIF('Grundlage Rehabilitaion statioä'!D:D,B94,'Grundlage Rehabilitaion statioä'!L:L)&gt;0,SUMIF('Grundlage Rehabilitaion statioä'!D:D,B94,'Grundlage Rehabilitaion statioä'!L:L),"")</f>
        <v/>
      </c>
      <c r="K94" s="40"/>
      <c r="L94" s="61" t="str">
        <f t="shared" si="8"/>
        <v>-</v>
      </c>
      <c r="M94" s="61" t="str">
        <f t="shared" si="9"/>
        <v>-</v>
      </c>
      <c r="N94" s="40"/>
      <c r="O94" s="40"/>
      <c r="P94" s="40"/>
      <c r="W94" s="124" t="str">
        <f t="shared" si="10"/>
        <v/>
      </c>
      <c r="X94" s="23" t="str">
        <f t="shared" si="11"/>
        <v>gleich</v>
      </c>
    </row>
    <row r="95" spans="1:24" hidden="1" x14ac:dyDescent="0.2">
      <c r="A95" s="21" t="s">
        <v>193</v>
      </c>
      <c r="B95" s="21" t="s">
        <v>194</v>
      </c>
      <c r="C95" s="21" t="s">
        <v>114</v>
      </c>
      <c r="D95" s="21" t="s">
        <v>106</v>
      </c>
      <c r="E95" s="112">
        <f>IF(SUMIF('Grundlage Rehabilitaion statioä'!D:D,B95,'Grundlage Rehabilitaion statioä'!G:G)&gt;0,SUMIF('Grundlage Rehabilitaion statioä'!D:D,B95,'Grundlage Rehabilitaion statioä'!G:G),)</f>
        <v>0</v>
      </c>
      <c r="F95" s="112">
        <f>IF(SUMIF('Grundlage Rehabilitaion statioä'!D:D,B95,'Grundlage Rehabilitaion statioä'!H:H)&gt;0,SUMIF('Grundlage Rehabilitaion statioä'!D:D,B95,'Grundlage Rehabilitaion statioä'!H:H),)</f>
        <v>0</v>
      </c>
      <c r="G95" s="112" t="str">
        <f>IF(SUMIF('Grundlage Rehabilitaion statioä'!D:D,B95,'Grundlage Rehabilitaion statioä'!I:I)&gt;0,SUMIF('Grundlage Rehabilitaion statioä'!D:D,B95,'Grundlage Rehabilitaion statioä'!I:I),"")</f>
        <v/>
      </c>
      <c r="H95" s="112" t="str">
        <f>IF(SUMIF('Grundlage Rehabilitaion statioä'!D:D,B95,'Grundlage Rehabilitaion statioä'!J:J)&gt;0,SUMIF('Grundlage Rehabilitaion statioä'!D:D,B95,'Grundlage Rehabilitaion statioä'!J:J),"")</f>
        <v/>
      </c>
      <c r="I95" s="130" t="str">
        <f>IF(SUMIF('Grundlage Rehabilitaion statioä'!D:D,B95,'Grundlage Rehabilitaion statioä'!K:K)&gt;0,SUMIF('Grundlage Rehabilitaion statioä'!D:D,B95,'Grundlage Rehabilitaion statioä'!K:K),"")</f>
        <v/>
      </c>
      <c r="J95" s="130" t="str">
        <f>IF(SUMIF('Grundlage Rehabilitaion statioä'!D:D,B95,'Grundlage Rehabilitaion statioä'!L:L)&gt;0,SUMIF('Grundlage Rehabilitaion statioä'!D:D,B95,'Grundlage Rehabilitaion statioä'!L:L),"")</f>
        <v/>
      </c>
      <c r="K95" s="40"/>
      <c r="L95" s="61" t="str">
        <f t="shared" si="8"/>
        <v>-</v>
      </c>
      <c r="M95" s="61" t="str">
        <f t="shared" si="9"/>
        <v>-</v>
      </c>
      <c r="N95" s="40"/>
      <c r="O95" s="40"/>
      <c r="P95" s="40"/>
      <c r="W95" s="124" t="str">
        <f t="shared" si="10"/>
        <v/>
      </c>
      <c r="X95" s="23" t="str">
        <f t="shared" si="11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Rehabilitaion statioä'!D:D,B96,'Grundlage Rehabilitaion statioä'!G:G)&gt;0,SUMIF('Grundlage Rehabilitaion statioä'!D:D,B96,'Grundlage Rehabilitaion statioä'!G:G),)</f>
        <v>0</v>
      </c>
      <c r="F96" s="112">
        <f>IF(SUMIF('Grundlage Rehabilitaion statioä'!D:D,B96,'Grundlage Rehabilitaion statioä'!H:H)&gt;0,SUMIF('Grundlage Rehabilitaion statioä'!D:D,B96,'Grundlage Rehabilitaion statioä'!H:H),)</f>
        <v>0</v>
      </c>
      <c r="G96" s="112" t="str">
        <f>IF(SUMIF('Grundlage Rehabilitaion statioä'!D:D,B96,'Grundlage Rehabilitaion statioä'!I:I)&gt;0,SUMIF('Grundlage Rehabilitaion statioä'!D:D,B96,'Grundlage Rehabilitaion statioä'!I:I),"")</f>
        <v/>
      </c>
      <c r="H96" s="112" t="str">
        <f>IF(SUMIF('Grundlage Rehabilitaion statioä'!D:D,B96,'Grundlage Rehabilitaion statioä'!J:J)&gt;0,SUMIF('Grundlage Rehabilitaion statioä'!D:D,B96,'Grundlage Rehabilitaion statioä'!J:J),"")</f>
        <v/>
      </c>
      <c r="I96" s="130" t="str">
        <f>IF(SUMIF('Grundlage Rehabilitaion statioä'!D:D,B96,'Grundlage Rehabilitaion statioä'!K:K)&gt;0,SUMIF('Grundlage Rehabilitaion statioä'!D:D,B96,'Grundlage Rehabilitaion statioä'!K:K),"")</f>
        <v/>
      </c>
      <c r="J96" s="130" t="str">
        <f>IF(SUMIF('Grundlage Rehabilitaion statioä'!D:D,B96,'Grundlage Rehabilitaion statioä'!L:L)&gt;0,SUMIF('Grundlage Rehabilitaion statioä'!D:D,B96,'Grundlage Rehabilitaion statioä'!L:L),"")</f>
        <v/>
      </c>
      <c r="K96" s="40"/>
      <c r="L96" s="61" t="str">
        <f t="shared" si="8"/>
        <v>-</v>
      </c>
      <c r="M96" s="61" t="str">
        <f t="shared" si="9"/>
        <v>-</v>
      </c>
      <c r="N96" s="40"/>
      <c r="O96" s="40"/>
      <c r="P96" s="40"/>
      <c r="W96" s="124" t="str">
        <f t="shared" si="10"/>
        <v/>
      </c>
      <c r="X96" s="23" t="str">
        <f t="shared" si="11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Rehabilitaion statioä'!D:D,B97,'Grundlage Rehabilitaion statioä'!G:G)&gt;0,SUMIF('Grundlage Rehabilitaion statioä'!D:D,B97,'Grundlage Rehabilitaion statioä'!G:G),)</f>
        <v>0</v>
      </c>
      <c r="F97" s="112">
        <f>IF(SUMIF('Grundlage Rehabilitaion statioä'!D:D,B97,'Grundlage Rehabilitaion statioä'!H:H)&gt;0,SUMIF('Grundlage Rehabilitaion statioä'!D:D,B97,'Grundlage Rehabilitaion statioä'!H:H),)</f>
        <v>0</v>
      </c>
      <c r="G97" s="112" t="str">
        <f>IF(SUMIF('Grundlage Rehabilitaion statioä'!D:D,B97,'Grundlage Rehabilitaion statioä'!I:I)&gt;0,SUMIF('Grundlage Rehabilitaion statioä'!D:D,B97,'Grundlage Rehabilitaion statioä'!I:I),"")</f>
        <v/>
      </c>
      <c r="H97" s="112" t="str">
        <f>IF(SUMIF('Grundlage Rehabilitaion statioä'!D:D,B97,'Grundlage Rehabilitaion statioä'!J:J)&gt;0,SUMIF('Grundlage Rehabilitaion statioä'!D:D,B97,'Grundlage Rehabilitaion statioä'!J:J),"")</f>
        <v/>
      </c>
      <c r="I97" s="130" t="str">
        <f>IF(SUMIF('Grundlage Rehabilitaion statioä'!D:D,B97,'Grundlage Rehabilitaion statioä'!K:K)&gt;0,SUMIF('Grundlage Rehabilitaion statioä'!D:D,B97,'Grundlage Rehabilitaion statioä'!K:K),"")</f>
        <v/>
      </c>
      <c r="J97" s="130" t="str">
        <f>IF(SUMIF('Grundlage Rehabilitaion statioä'!D:D,B97,'Grundlage Rehabilitaion statioä'!L:L)&gt;0,SUMIF('Grundlage Rehabilitaion statioä'!D:D,B97,'Grundlage Rehabilitaion statioä'!L:L),"")</f>
        <v/>
      </c>
      <c r="K97" s="40"/>
      <c r="L97" s="61" t="str">
        <f t="shared" si="8"/>
        <v>-</v>
      </c>
      <c r="M97" s="61" t="str">
        <f t="shared" si="9"/>
        <v>-</v>
      </c>
      <c r="N97" s="40"/>
      <c r="O97" s="40"/>
      <c r="P97" s="40"/>
      <c r="W97" s="124" t="str">
        <f t="shared" si="10"/>
        <v/>
      </c>
      <c r="X97" s="23" t="str">
        <f t="shared" si="11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Rehabilitaion statioä'!D:D,B98,'Grundlage Rehabilitaion statioä'!G:G)&gt;0,SUMIF('Grundlage Rehabilitaion statioä'!D:D,B98,'Grundlage Rehabilitaion statioä'!G:G),)</f>
        <v>0</v>
      </c>
      <c r="F98" s="112">
        <f>IF(SUMIF('Grundlage Rehabilitaion statioä'!D:D,B98,'Grundlage Rehabilitaion statioä'!H:H)&gt;0,SUMIF('Grundlage Rehabilitaion statioä'!D:D,B98,'Grundlage Rehabilitaion statioä'!H:H),)</f>
        <v>0</v>
      </c>
      <c r="G98" s="112" t="str">
        <f>IF(SUMIF('Grundlage Rehabilitaion statioä'!D:D,B98,'Grundlage Rehabilitaion statioä'!I:I)&gt;0,SUMIF('Grundlage Rehabilitaion statioä'!D:D,B98,'Grundlage Rehabilitaion statioä'!I:I),"")</f>
        <v/>
      </c>
      <c r="H98" s="112" t="str">
        <f>IF(SUMIF('Grundlage Rehabilitaion statioä'!D:D,B98,'Grundlage Rehabilitaion statioä'!J:J)&gt;0,SUMIF('Grundlage Rehabilitaion statioä'!D:D,B98,'Grundlage Rehabilitaion statioä'!J:J),"")</f>
        <v/>
      </c>
      <c r="I98" s="130" t="str">
        <f>IF(SUMIF('Grundlage Rehabilitaion statioä'!D:D,B98,'Grundlage Rehabilitaion statioä'!K:K)&gt;0,SUMIF('Grundlage Rehabilitaion statioä'!D:D,B98,'Grundlage Rehabilitaion statioä'!K:K),"")</f>
        <v/>
      </c>
      <c r="J98" s="130" t="str">
        <f>IF(SUMIF('Grundlage Rehabilitaion statioä'!D:D,B98,'Grundlage Rehabilitaion statioä'!L:L)&gt;0,SUMIF('Grundlage Rehabilitaion statioä'!D:D,B98,'Grundlage Rehabilitaion statioä'!L:L),"")</f>
        <v/>
      </c>
      <c r="K98" s="40"/>
      <c r="L98" s="61" t="str">
        <f t="shared" si="8"/>
        <v>-</v>
      </c>
      <c r="M98" s="61" t="str">
        <f t="shared" si="9"/>
        <v>-</v>
      </c>
      <c r="N98" s="40"/>
      <c r="O98" s="40"/>
      <c r="P98" s="40"/>
      <c r="W98" s="124" t="str">
        <f t="shared" si="10"/>
        <v/>
      </c>
      <c r="X98" s="23" t="str">
        <f t="shared" si="11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Rehabilitaion statioä'!D:D,B99,'Grundlage Rehabilitaion statioä'!G:G)&gt;0,SUMIF('Grundlage Rehabilitaion statioä'!D:D,B99,'Grundlage Rehabilitaion statioä'!G:G),)</f>
        <v>0</v>
      </c>
      <c r="F99" s="112">
        <f>IF(SUMIF('Grundlage Rehabilitaion statioä'!D:D,B99,'Grundlage Rehabilitaion statioä'!H:H)&gt;0,SUMIF('Grundlage Rehabilitaion statioä'!D:D,B99,'Grundlage Rehabilitaion statioä'!H:H),)</f>
        <v>0</v>
      </c>
      <c r="G99" s="112" t="str">
        <f>IF(SUMIF('Grundlage Rehabilitaion statioä'!D:D,B99,'Grundlage Rehabilitaion statioä'!I:I)&gt;0,SUMIF('Grundlage Rehabilitaion statioä'!D:D,B99,'Grundlage Rehabilitaion statioä'!I:I),"")</f>
        <v/>
      </c>
      <c r="H99" s="112" t="str">
        <f>IF(SUMIF('Grundlage Rehabilitaion statioä'!D:D,B99,'Grundlage Rehabilitaion statioä'!J:J)&gt;0,SUMIF('Grundlage Rehabilitaion statioä'!D:D,B99,'Grundlage Rehabilitaion statioä'!J:J),"")</f>
        <v/>
      </c>
      <c r="I99" s="130" t="str">
        <f>IF(SUMIF('Grundlage Rehabilitaion statioä'!D:D,B99,'Grundlage Rehabilitaion statioä'!K:K)&gt;0,SUMIF('Grundlage Rehabilitaion statioä'!D:D,B99,'Grundlage Rehabilitaion statioä'!K:K),"")</f>
        <v/>
      </c>
      <c r="J99" s="130" t="str">
        <f>IF(SUMIF('Grundlage Rehabilitaion statioä'!D:D,B99,'Grundlage Rehabilitaion statioä'!L:L)&gt;0,SUMIF('Grundlage Rehabilitaion statioä'!D:D,B99,'Grundlage Rehabilitaion statioä'!L:L),"")</f>
        <v/>
      </c>
      <c r="K99" s="40"/>
      <c r="L99" s="61" t="str">
        <f t="shared" si="8"/>
        <v>-</v>
      </c>
      <c r="M99" s="61" t="str">
        <f t="shared" si="9"/>
        <v>-</v>
      </c>
      <c r="N99" s="40"/>
      <c r="O99" s="40"/>
      <c r="P99" s="40"/>
      <c r="W99" s="124" t="str">
        <f t="shared" si="10"/>
        <v/>
      </c>
      <c r="X99" s="23" t="str">
        <f t="shared" si="11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Rehabilitaion statioä'!D:D,B100,'Grundlage Rehabilitaion statioä'!G:G)&gt;0,SUMIF('Grundlage Rehabilitaion statioä'!D:D,B100,'Grundlage Rehabilitaion statioä'!G:G),)</f>
        <v>0</v>
      </c>
      <c r="F100" s="112">
        <f>IF(SUMIF('Grundlage Rehabilitaion statioä'!D:D,B100,'Grundlage Rehabilitaion statioä'!H:H)&gt;0,SUMIF('Grundlage Rehabilitaion statioä'!D:D,B100,'Grundlage Rehabilitaion statioä'!H:H),)</f>
        <v>0</v>
      </c>
      <c r="G100" s="112" t="str">
        <f>IF(SUMIF('Grundlage Rehabilitaion statioä'!D:D,B100,'Grundlage Rehabilitaion statioä'!I:I)&gt;0,SUMIF('Grundlage Rehabilitaion statioä'!D:D,B100,'Grundlage Rehabilitaion statioä'!I:I),"")</f>
        <v/>
      </c>
      <c r="H100" s="112" t="str">
        <f>IF(SUMIF('Grundlage Rehabilitaion statioä'!D:D,B100,'Grundlage Rehabilitaion statioä'!J:J)&gt;0,SUMIF('Grundlage Rehabilitaion statioä'!D:D,B100,'Grundlage Rehabilitaion statioä'!J:J),"")</f>
        <v/>
      </c>
      <c r="I100" s="130" t="str">
        <f>IF(SUMIF('Grundlage Rehabilitaion statioä'!D:D,B100,'Grundlage Rehabilitaion statioä'!K:K)&gt;0,SUMIF('Grundlage Rehabilitaion statioä'!D:D,B100,'Grundlage Rehabilitaion statioä'!K:K),"")</f>
        <v/>
      </c>
      <c r="J100" s="130" t="str">
        <f>IF(SUMIF('Grundlage Rehabilitaion statioä'!D:D,B100,'Grundlage Rehabilitaion statioä'!L:L)&gt;0,SUMIF('Grundlage Rehabilitaion statioä'!D:D,B100,'Grundlage Rehabilitaion statioä'!L:L),"")</f>
        <v/>
      </c>
      <c r="K100" s="40"/>
      <c r="L100" s="61" t="str">
        <f t="shared" si="8"/>
        <v>-</v>
      </c>
      <c r="M100" s="61" t="str">
        <f t="shared" si="9"/>
        <v>-</v>
      </c>
      <c r="N100" s="40"/>
      <c r="O100" s="40"/>
      <c r="P100" s="40"/>
      <c r="W100" s="124" t="str">
        <f t="shared" si="10"/>
        <v/>
      </c>
      <c r="X100" s="23" t="str">
        <f t="shared" si="11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Rehabilitaion statioä'!D:D,B101,'Grundlage Rehabilitaion statioä'!G:G)&gt;0,SUMIF('Grundlage Rehabilitaion statioä'!D:D,B101,'Grundlage Rehabilitaion statioä'!G:G),)</f>
        <v>0</v>
      </c>
      <c r="F101" s="112">
        <f>IF(SUMIF('Grundlage Rehabilitaion statioä'!D:D,B101,'Grundlage Rehabilitaion statioä'!H:H)&gt;0,SUMIF('Grundlage Rehabilitaion statioä'!D:D,B101,'Grundlage Rehabilitaion statioä'!H:H),)</f>
        <v>0</v>
      </c>
      <c r="G101" s="112" t="str">
        <f>IF(SUMIF('Grundlage Rehabilitaion statioä'!D:D,B101,'Grundlage Rehabilitaion statioä'!I:I)&gt;0,SUMIF('Grundlage Rehabilitaion statioä'!D:D,B101,'Grundlage Rehabilitaion statioä'!I:I),"")</f>
        <v/>
      </c>
      <c r="H101" s="112" t="str">
        <f>IF(SUMIF('Grundlage Rehabilitaion statioä'!D:D,B101,'Grundlage Rehabilitaion statioä'!J:J)&gt;0,SUMIF('Grundlage Rehabilitaion statioä'!D:D,B101,'Grundlage Rehabilitaion statioä'!J:J),"")</f>
        <v/>
      </c>
      <c r="I101" s="130" t="str">
        <f>IF(SUMIF('Grundlage Rehabilitaion statioä'!D:D,B101,'Grundlage Rehabilitaion statioä'!K:K)&gt;0,SUMIF('Grundlage Rehabilitaion statioä'!D:D,B101,'Grundlage Rehabilitaion statioä'!K:K),"")</f>
        <v/>
      </c>
      <c r="J101" s="130" t="str">
        <f>IF(SUMIF('Grundlage Rehabilitaion statioä'!D:D,B101,'Grundlage Rehabilitaion statioä'!L:L)&gt;0,SUMIF('Grundlage Rehabilitaion statioä'!D:D,B101,'Grundlage Rehabilitaion statioä'!L:L),"")</f>
        <v/>
      </c>
      <c r="K101" s="40"/>
      <c r="L101" s="61" t="str">
        <f t="shared" si="8"/>
        <v>-</v>
      </c>
      <c r="M101" s="61" t="str">
        <f t="shared" si="9"/>
        <v>-</v>
      </c>
      <c r="N101" s="40"/>
      <c r="O101" s="40"/>
      <c r="P101" s="40"/>
      <c r="W101" s="124" t="str">
        <f t="shared" si="10"/>
        <v/>
      </c>
      <c r="X101" s="23" t="str">
        <f t="shared" si="11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Rehabilitaion statioä'!D:D,B102,'Grundlage Rehabilitaion statioä'!G:G)&gt;0,SUMIF('Grundlage Rehabilitaion statioä'!D:D,B102,'Grundlage Rehabilitaion statioä'!G:G),)</f>
        <v>0</v>
      </c>
      <c r="F102" s="112">
        <f>IF(SUMIF('Grundlage Rehabilitaion statioä'!D:D,B102,'Grundlage Rehabilitaion statioä'!H:H)&gt;0,SUMIF('Grundlage Rehabilitaion statioä'!D:D,B102,'Grundlage Rehabilitaion statioä'!H:H),)</f>
        <v>0</v>
      </c>
      <c r="G102" s="112" t="str">
        <f>IF(SUMIF('Grundlage Rehabilitaion statioä'!D:D,B102,'Grundlage Rehabilitaion statioä'!I:I)&gt;0,SUMIF('Grundlage Rehabilitaion statioä'!D:D,B102,'Grundlage Rehabilitaion statioä'!I:I),"")</f>
        <v/>
      </c>
      <c r="H102" s="112" t="str">
        <f>IF(SUMIF('Grundlage Rehabilitaion statioä'!D:D,B102,'Grundlage Rehabilitaion statioä'!J:J)&gt;0,SUMIF('Grundlage Rehabilitaion statioä'!D:D,B102,'Grundlage Rehabilitaion statioä'!J:J),"")</f>
        <v/>
      </c>
      <c r="I102" s="130" t="str">
        <f>IF(SUMIF('Grundlage Rehabilitaion statioä'!D:D,B102,'Grundlage Rehabilitaion statioä'!K:K)&gt;0,SUMIF('Grundlage Rehabilitaion statioä'!D:D,B102,'Grundlage Rehabilitaion statioä'!K:K),"")</f>
        <v/>
      </c>
      <c r="J102" s="130" t="str">
        <f>IF(SUMIF('Grundlage Rehabilitaion statioä'!D:D,B102,'Grundlage Rehabilitaion statioä'!L:L)&gt;0,SUMIF('Grundlage Rehabilitaion statioä'!D:D,B102,'Grundlage Rehabilitaion statioä'!L:L),"")</f>
        <v/>
      </c>
      <c r="K102" s="40"/>
      <c r="L102" s="61" t="str">
        <f t="shared" si="8"/>
        <v>-</v>
      </c>
      <c r="M102" s="61" t="str">
        <f t="shared" si="9"/>
        <v>-</v>
      </c>
      <c r="N102" s="40"/>
      <c r="O102" s="40"/>
      <c r="P102" s="40"/>
      <c r="W102" s="124" t="str">
        <f t="shared" si="10"/>
        <v/>
      </c>
      <c r="X102" s="23" t="str">
        <f t="shared" si="11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112">
        <f>IF(SUMIF('Grundlage Rehabilitaion statioä'!D:D,B103,'Grundlage Rehabilitaion statioä'!G:G)&gt;0,SUMIF('Grundlage Rehabilitaion statioä'!D:D,B103,'Grundlage Rehabilitaion statioä'!G:G),)</f>
        <v>0</v>
      </c>
      <c r="F103" s="112">
        <f>IF(SUMIF('Grundlage Rehabilitaion statioä'!D:D,B103,'Grundlage Rehabilitaion statioä'!H:H)&gt;0,SUMIF('Grundlage Rehabilitaion statioä'!D:D,B103,'Grundlage Rehabilitaion statioä'!H:H),)</f>
        <v>0</v>
      </c>
      <c r="G103" s="112" t="str">
        <f>IF(SUMIF('Grundlage Rehabilitaion statioä'!D:D,B103,'Grundlage Rehabilitaion statioä'!I:I)&gt;0,SUMIF('Grundlage Rehabilitaion statioä'!D:D,B103,'Grundlage Rehabilitaion statioä'!I:I),"")</f>
        <v/>
      </c>
      <c r="H103" s="112" t="str">
        <f>IF(SUMIF('Grundlage Rehabilitaion statioä'!D:D,B103,'Grundlage Rehabilitaion statioä'!J:J)&gt;0,SUMIF('Grundlage Rehabilitaion statioä'!D:D,B103,'Grundlage Rehabilitaion statioä'!J:J),"")</f>
        <v/>
      </c>
      <c r="I103" s="130" t="str">
        <f>IF(SUMIF('Grundlage Rehabilitaion statioä'!D:D,B103,'Grundlage Rehabilitaion statioä'!K:K)&gt;0,SUMIF('Grundlage Rehabilitaion statioä'!D:D,B103,'Grundlage Rehabilitaion statioä'!K:K),"")</f>
        <v/>
      </c>
      <c r="J103" s="130" t="str">
        <f>IF(SUMIF('Grundlage Rehabilitaion statioä'!D:D,B103,'Grundlage Rehabilitaion statioä'!L:L)&gt;0,SUMIF('Grundlage Rehabilitaion statioä'!D:D,B103,'Grundlage Rehabilitaion statioä'!L:L),"")</f>
        <v/>
      </c>
      <c r="K103" s="40"/>
      <c r="L103" s="61" t="str">
        <f t="shared" si="8"/>
        <v>-</v>
      </c>
      <c r="M103" s="61" t="str">
        <f t="shared" si="9"/>
        <v>-</v>
      </c>
      <c r="N103" s="40"/>
      <c r="O103" s="40"/>
      <c r="P103" s="40"/>
      <c r="W103" s="124" t="str">
        <f t="shared" si="10"/>
        <v/>
      </c>
      <c r="X103" s="23" t="str">
        <f t="shared" si="11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Rehabilitaion statioä'!D:D,B104,'Grundlage Rehabilitaion statioä'!G:G)&gt;0,SUMIF('Grundlage Rehabilitaion statioä'!D:D,B104,'Grundlage Rehabilitaion statioä'!G:G),)</f>
        <v>0</v>
      </c>
      <c r="F104" s="112">
        <f>IF(SUMIF('Grundlage Rehabilitaion statioä'!D:D,B104,'Grundlage Rehabilitaion statioä'!H:H)&gt;0,SUMIF('Grundlage Rehabilitaion statioä'!D:D,B104,'Grundlage Rehabilitaion statioä'!H:H),)</f>
        <v>0</v>
      </c>
      <c r="G104" s="112" t="str">
        <f>IF(SUMIF('Grundlage Rehabilitaion statioä'!D:D,B104,'Grundlage Rehabilitaion statioä'!I:I)&gt;0,SUMIF('Grundlage Rehabilitaion statioä'!D:D,B104,'Grundlage Rehabilitaion statioä'!I:I),"")</f>
        <v/>
      </c>
      <c r="H104" s="112" t="str">
        <f>IF(SUMIF('Grundlage Rehabilitaion statioä'!D:D,B104,'Grundlage Rehabilitaion statioä'!J:J)&gt;0,SUMIF('Grundlage Rehabilitaion statioä'!D:D,B104,'Grundlage Rehabilitaion statioä'!J:J),"")</f>
        <v/>
      </c>
      <c r="I104" s="130" t="str">
        <f>IF(SUMIF('Grundlage Rehabilitaion statioä'!D:D,B104,'Grundlage Rehabilitaion statioä'!K:K)&gt;0,SUMIF('Grundlage Rehabilitaion statioä'!D:D,B104,'Grundlage Rehabilitaion statioä'!K:K),"")</f>
        <v/>
      </c>
      <c r="J104" s="130" t="str">
        <f>IF(SUMIF('Grundlage Rehabilitaion statioä'!D:D,B104,'Grundlage Rehabilitaion statioä'!L:L)&gt;0,SUMIF('Grundlage Rehabilitaion statioä'!D:D,B104,'Grundlage Rehabilitaion statioä'!L:L),"")</f>
        <v/>
      </c>
      <c r="K104" s="40"/>
      <c r="L104" s="61" t="str">
        <f t="shared" si="8"/>
        <v>-</v>
      </c>
      <c r="M104" s="61" t="str">
        <f t="shared" si="9"/>
        <v>-</v>
      </c>
      <c r="N104" s="40"/>
      <c r="O104" s="40"/>
      <c r="P104" s="40"/>
      <c r="W104" s="124" t="str">
        <f t="shared" si="10"/>
        <v/>
      </c>
      <c r="X104" s="23" t="str">
        <f t="shared" si="11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Rehabilitaion statioä'!D:D,B105,'Grundlage Rehabilitaion statioä'!G:G)&gt;0,SUMIF('Grundlage Rehabilitaion statioä'!D:D,B105,'Grundlage Rehabilitaion statioä'!G:G),)</f>
        <v>0</v>
      </c>
      <c r="F105" s="112">
        <f>IF(SUMIF('Grundlage Rehabilitaion statioä'!D:D,B105,'Grundlage Rehabilitaion statioä'!H:H)&gt;0,SUMIF('Grundlage Rehabilitaion statioä'!D:D,B105,'Grundlage Rehabilitaion statioä'!H:H),)</f>
        <v>0</v>
      </c>
      <c r="G105" s="112" t="str">
        <f>IF(SUMIF('Grundlage Rehabilitaion statioä'!D:D,B105,'Grundlage Rehabilitaion statioä'!I:I)&gt;0,SUMIF('Grundlage Rehabilitaion statioä'!D:D,B105,'Grundlage Rehabilitaion statioä'!I:I),"")</f>
        <v/>
      </c>
      <c r="H105" s="112" t="str">
        <f>IF(SUMIF('Grundlage Rehabilitaion statioä'!D:D,B105,'Grundlage Rehabilitaion statioä'!J:J)&gt;0,SUMIF('Grundlage Rehabilitaion statioä'!D:D,B105,'Grundlage Rehabilitaion statioä'!J:J),"")</f>
        <v/>
      </c>
      <c r="I105" s="130" t="str">
        <f>IF(SUMIF('Grundlage Rehabilitaion statioä'!D:D,B105,'Grundlage Rehabilitaion statioä'!K:K)&gt;0,SUMIF('Grundlage Rehabilitaion statioä'!D:D,B105,'Grundlage Rehabilitaion statioä'!K:K),"")</f>
        <v/>
      </c>
      <c r="J105" s="130" t="str">
        <f>IF(SUMIF('Grundlage Rehabilitaion statioä'!D:D,B105,'Grundlage Rehabilitaion statioä'!L:L)&gt;0,SUMIF('Grundlage Rehabilitaion statioä'!D:D,B105,'Grundlage Rehabilitaion statioä'!L:L),"")</f>
        <v/>
      </c>
      <c r="K105" s="40"/>
      <c r="L105" s="61" t="str">
        <f t="shared" si="8"/>
        <v>-</v>
      </c>
      <c r="M105" s="61" t="str">
        <f t="shared" si="9"/>
        <v>-</v>
      </c>
      <c r="N105" s="40"/>
      <c r="O105" s="40"/>
      <c r="P105" s="40"/>
      <c r="W105" s="124" t="str">
        <f t="shared" si="10"/>
        <v/>
      </c>
      <c r="X105" s="23" t="str">
        <f t="shared" si="11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Rehabilitaion statioä'!D:D,B106,'Grundlage Rehabilitaion statioä'!G:G)&gt;0,SUMIF('Grundlage Rehabilitaion statioä'!D:D,B106,'Grundlage Rehabilitaion statioä'!G:G),)</f>
        <v>0</v>
      </c>
      <c r="F106" s="112">
        <f>IF(SUMIF('Grundlage Rehabilitaion statioä'!D:D,B106,'Grundlage Rehabilitaion statioä'!H:H)&gt;0,SUMIF('Grundlage Rehabilitaion statioä'!D:D,B106,'Grundlage Rehabilitaion statioä'!H:H),)</f>
        <v>0</v>
      </c>
      <c r="G106" s="112" t="str">
        <f>IF(SUMIF('Grundlage Rehabilitaion statioä'!D:D,B106,'Grundlage Rehabilitaion statioä'!I:I)&gt;0,SUMIF('Grundlage Rehabilitaion statioä'!D:D,B106,'Grundlage Rehabilitaion statioä'!I:I),"")</f>
        <v/>
      </c>
      <c r="H106" s="112" t="str">
        <f>IF(SUMIF('Grundlage Rehabilitaion statioä'!D:D,B106,'Grundlage Rehabilitaion statioä'!J:J)&gt;0,SUMIF('Grundlage Rehabilitaion statioä'!D:D,B106,'Grundlage Rehabilitaion statioä'!J:J),"")</f>
        <v/>
      </c>
      <c r="I106" s="130" t="str">
        <f>IF(SUMIF('Grundlage Rehabilitaion statioä'!D:D,B106,'Grundlage Rehabilitaion statioä'!K:K)&gt;0,SUMIF('Grundlage Rehabilitaion statioä'!D:D,B106,'Grundlage Rehabilitaion statioä'!K:K),"")</f>
        <v/>
      </c>
      <c r="J106" s="130" t="str">
        <f>IF(SUMIF('Grundlage Rehabilitaion statioä'!D:D,B106,'Grundlage Rehabilitaion statioä'!L:L)&gt;0,SUMIF('Grundlage Rehabilitaion statioä'!D:D,B106,'Grundlage Rehabilitaion statioä'!L:L),"")</f>
        <v/>
      </c>
      <c r="K106" s="40"/>
      <c r="L106" s="61" t="str">
        <f t="shared" si="8"/>
        <v>-</v>
      </c>
      <c r="M106" s="61" t="str">
        <f t="shared" si="9"/>
        <v>-</v>
      </c>
      <c r="N106" s="40"/>
      <c r="O106" s="40"/>
      <c r="P106" s="40"/>
      <c r="W106" s="124" t="str">
        <f t="shared" si="10"/>
        <v/>
      </c>
      <c r="X106" s="23" t="str">
        <f t="shared" si="11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Rehabilitaion statioä'!D:D,B107,'Grundlage Rehabilitaion statioä'!G:G)&gt;0,SUMIF('Grundlage Rehabilitaion statioä'!D:D,B107,'Grundlage Rehabilitaion statioä'!G:G),)</f>
        <v>0</v>
      </c>
      <c r="F107" s="112">
        <f>IF(SUMIF('Grundlage Rehabilitaion statioä'!D:D,B107,'Grundlage Rehabilitaion statioä'!H:H)&gt;0,SUMIF('Grundlage Rehabilitaion statioä'!D:D,B107,'Grundlage Rehabilitaion statioä'!H:H),)</f>
        <v>0</v>
      </c>
      <c r="G107" s="112" t="str">
        <f>IF(SUMIF('Grundlage Rehabilitaion statioä'!D:D,B107,'Grundlage Rehabilitaion statioä'!I:I)&gt;0,SUMIF('Grundlage Rehabilitaion statioä'!D:D,B107,'Grundlage Rehabilitaion statioä'!I:I),"")</f>
        <v/>
      </c>
      <c r="H107" s="112" t="str">
        <f>IF(SUMIF('Grundlage Rehabilitaion statioä'!D:D,B107,'Grundlage Rehabilitaion statioä'!J:J)&gt;0,SUMIF('Grundlage Rehabilitaion statioä'!D:D,B107,'Grundlage Rehabilitaion statioä'!J:J),"")</f>
        <v/>
      </c>
      <c r="I107" s="130" t="str">
        <f>IF(SUMIF('Grundlage Rehabilitaion statioä'!D:D,B107,'Grundlage Rehabilitaion statioä'!K:K)&gt;0,SUMIF('Grundlage Rehabilitaion statioä'!D:D,B107,'Grundlage Rehabilitaion statioä'!K:K),"")</f>
        <v/>
      </c>
      <c r="J107" s="130" t="str">
        <f>IF(SUMIF('Grundlage Rehabilitaion statioä'!D:D,B107,'Grundlage Rehabilitaion statioä'!L:L)&gt;0,SUMIF('Grundlage Rehabilitaion statioä'!D:D,B107,'Grundlage Rehabilitaion statioä'!L:L),"")</f>
        <v/>
      </c>
      <c r="K107" s="40"/>
      <c r="L107" s="61" t="str">
        <f t="shared" si="8"/>
        <v>-</v>
      </c>
      <c r="M107" s="61" t="str">
        <f t="shared" si="9"/>
        <v>-</v>
      </c>
      <c r="N107" s="40"/>
      <c r="O107" s="40"/>
      <c r="P107" s="40"/>
      <c r="W107" s="124" t="str">
        <f t="shared" si="10"/>
        <v/>
      </c>
      <c r="X107" s="23" t="str">
        <f t="shared" si="11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Rehabilitaion statioä'!D:D,B108,'Grundlage Rehabilitaion statioä'!G:G)&gt;0,SUMIF('Grundlage Rehabilitaion statioä'!D:D,B108,'Grundlage Rehabilitaion statioä'!G:G),)</f>
        <v>0</v>
      </c>
      <c r="F108" s="112">
        <f>IF(SUMIF('Grundlage Rehabilitaion statioä'!D:D,B108,'Grundlage Rehabilitaion statioä'!H:H)&gt;0,SUMIF('Grundlage Rehabilitaion statioä'!D:D,B108,'Grundlage Rehabilitaion statioä'!H:H),)</f>
        <v>0</v>
      </c>
      <c r="G108" s="112" t="str">
        <f>IF(SUMIF('Grundlage Rehabilitaion statioä'!D:D,B108,'Grundlage Rehabilitaion statioä'!I:I)&gt;0,SUMIF('Grundlage Rehabilitaion statioä'!D:D,B108,'Grundlage Rehabilitaion statioä'!I:I),"")</f>
        <v/>
      </c>
      <c r="H108" s="112" t="str">
        <f>IF(SUMIF('Grundlage Rehabilitaion statioä'!D:D,B108,'Grundlage Rehabilitaion statioä'!J:J)&gt;0,SUMIF('Grundlage Rehabilitaion statioä'!D:D,B108,'Grundlage Rehabilitaion statioä'!J:J),"")</f>
        <v/>
      </c>
      <c r="I108" s="130" t="str">
        <f>IF(SUMIF('Grundlage Rehabilitaion statioä'!D:D,B108,'Grundlage Rehabilitaion statioä'!K:K)&gt;0,SUMIF('Grundlage Rehabilitaion statioä'!D:D,B108,'Grundlage Rehabilitaion statioä'!K:K),"")</f>
        <v/>
      </c>
      <c r="J108" s="130" t="str">
        <f>IF(SUMIF('Grundlage Rehabilitaion statioä'!D:D,B108,'Grundlage Rehabilitaion statioä'!L:L)&gt;0,SUMIF('Grundlage Rehabilitaion statioä'!D:D,B108,'Grundlage Rehabilitaion statioä'!L:L),"")</f>
        <v/>
      </c>
      <c r="K108" s="40"/>
      <c r="L108" s="61" t="str">
        <f t="shared" si="8"/>
        <v>-</v>
      </c>
      <c r="M108" s="61" t="str">
        <f t="shared" si="9"/>
        <v>-</v>
      </c>
      <c r="N108" s="40"/>
      <c r="O108" s="40"/>
      <c r="P108" s="40"/>
      <c r="W108" s="124" t="str">
        <f t="shared" si="10"/>
        <v/>
      </c>
      <c r="X108" s="23" t="str">
        <f t="shared" si="11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675129473.4235028</v>
      </c>
      <c r="F109" s="43">
        <f>SUM(F10:F108)</f>
        <v>469129951.43610263</v>
      </c>
      <c r="G109" s="43">
        <f>SUM(G10:G108)</f>
        <v>861585.92882947705</v>
      </c>
      <c r="H109" s="43">
        <f>SUM(H10:H108)</f>
        <v>34318</v>
      </c>
      <c r="I109" s="63">
        <f>E109/L109</f>
        <v>918.68733040810537</v>
      </c>
      <c r="J109" s="63">
        <f>F109/M109</f>
        <v>839.57528879933443</v>
      </c>
      <c r="K109" s="62">
        <f>SUM(K10:K108)</f>
        <v>0</v>
      </c>
      <c r="L109" s="61">
        <f>SUM(L10:L108)</f>
        <v>734884.92882947705</v>
      </c>
      <c r="M109" s="61">
        <f>SUM(M10:M108)</f>
        <v>558770.55660725699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24</v>
      </c>
      <c r="J111" s="147">
        <f>COUNT(J10:J108)</f>
        <v>23</v>
      </c>
      <c r="K111" s="62">
        <f>I111-'Grundlage Rehabilitaion statioä'!K103</f>
        <v>0</v>
      </c>
      <c r="L111" s="62">
        <f>J111-'Grundlage Rehabilitaion statioä'!L103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734884.92882947705</v>
      </c>
      <c r="J112" s="47">
        <f>M109</f>
        <v>558770.55660725699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570.95777869445999</v>
      </c>
      <c r="J113" s="50">
        <f>SMALL(J10:J108,1)</f>
        <v>570.95777869445999</v>
      </c>
      <c r="K113" s="62">
        <f>I113-'Grundlage Rehabilitaion statioä'!K104</f>
        <v>-4.222130554001069E-2</v>
      </c>
      <c r="L113" s="62">
        <f>J113-'Grundlage Rehabilitaion statioä'!L104</f>
        <v>-4.222130554001069E-2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706.60723647064003</v>
      </c>
      <c r="J114" s="47">
        <f>QUARTILE(J10:J108,1)</f>
        <v>655.41820216381507</v>
      </c>
      <c r="K114" s="62">
        <f>I114-'Grundlage Rehabilitaion statioä'!K105</f>
        <v>-0.39276352935996783</v>
      </c>
      <c r="L114" s="62">
        <f>J114-'Grundlage Rehabilitaion statioä'!L105</f>
        <v>14.418202163815067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875.43742921315834</v>
      </c>
      <c r="J115" s="50">
        <f>SUM(J10:J108)/J111</f>
        <v>845.57769797115918</v>
      </c>
      <c r="K115" s="62">
        <f>I115-'Grundlage Rehabilitaion statioä'!K106</f>
        <v>2.4374292131583388</v>
      </c>
      <c r="L115" s="62">
        <f>J115-'Grundlage Rehabilitaion statioä'!L106</f>
        <v>3.5776979711591821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772.04680478178</v>
      </c>
      <c r="J116" s="47">
        <f>MEDIAN(J10:J108)</f>
        <v>738.90420603842006</v>
      </c>
      <c r="K116" s="62">
        <f>I116-'Grundlage Rehabilitaion statioä'!K107</f>
        <v>10.046804781779997</v>
      </c>
      <c r="L116" s="62">
        <f>J116-'Grundlage Rehabilitaion statioä'!L107</f>
        <v>-11.095793961579943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884.26908011016747</v>
      </c>
      <c r="J117" s="50">
        <f>QUARTILE(J10:J108,3)</f>
        <v>897.46440194013508</v>
      </c>
      <c r="K117" s="62">
        <f>I117-'Grundlage Rehabilitaion statioä'!K108</f>
        <v>0.26908011016746514</v>
      </c>
      <c r="L117" s="62">
        <f>J117-'Grundlage Rehabilitaion statioä'!L108</f>
        <v>72.464401940135076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1693.884838294</v>
      </c>
      <c r="J118" s="47">
        <f>LARGE(J10:J108,1)</f>
        <v>1668.8288173170999</v>
      </c>
      <c r="K118" s="62">
        <f>I118-'Grundlage Rehabilitaion statioä'!K109</f>
        <v>-0.11516170599998077</v>
      </c>
      <c r="L118" s="62">
        <f>J118-'Grundlage Rehabilitaion statioä'!L109</f>
        <v>-0.1711826829000529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918.68733040810537</v>
      </c>
      <c r="J119" s="64">
        <f>J109</f>
        <v>839.57528879933443</v>
      </c>
      <c r="K119" s="62">
        <f>I119-'Grundlage Rehabilitaion statioä'!K111</f>
        <v>918.68733040810537</v>
      </c>
      <c r="L119" s="62">
        <f>J119-'Grundlage Rehabilitaion statioä'!L111</f>
        <v>839.57528879933443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topLeftCell="A4"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81640625" style="28" customWidth="1"/>
    <col min="10" max="10" width="11.7265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475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29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659</v>
      </c>
      <c r="F8" s="15" t="s">
        <v>660</v>
      </c>
      <c r="G8" s="15" t="s">
        <v>661</v>
      </c>
      <c r="H8" s="15" t="s">
        <v>662</v>
      </c>
      <c r="I8" s="15" t="s">
        <v>663</v>
      </c>
      <c r="J8" s="15" t="s">
        <v>664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hidden="1" x14ac:dyDescent="0.2">
      <c r="A10" s="18"/>
      <c r="B10" s="19"/>
      <c r="C10" s="19"/>
      <c r="D10" s="19"/>
      <c r="E10" s="59"/>
      <c r="F10" s="59"/>
      <c r="G10" s="59"/>
      <c r="H10" s="59"/>
      <c r="I10" s="111"/>
      <c r="J10" s="111"/>
      <c r="K10" s="40"/>
      <c r="L10" s="61"/>
      <c r="M10" s="61"/>
      <c r="N10" s="40"/>
      <c r="O10" s="40"/>
      <c r="P10" s="40"/>
      <c r="Q10" s="123" t="s">
        <v>681</v>
      </c>
      <c r="R10" s="123"/>
      <c r="S10" s="123"/>
      <c r="T10" s="123"/>
      <c r="W10" s="124"/>
    </row>
    <row r="11" spans="1:24" x14ac:dyDescent="0.2">
      <c r="A11" s="20" t="s">
        <v>147</v>
      </c>
      <c r="B11" s="21" t="s">
        <v>148</v>
      </c>
      <c r="C11" s="21" t="s">
        <v>66</v>
      </c>
      <c r="D11" s="21" t="s">
        <v>106</v>
      </c>
      <c r="E11" s="112">
        <f>IF(SUMIF('Grundlage Psychiatrie stationär'!D:D,B11,'Grundlage Psychiatrie stationär'!G:G)&gt;0,SUMIF('Grundlage Psychiatrie stationär'!D:D,B11,'Grundlage Psychiatrie stationär'!G:G),)</f>
        <v>21333250.251449</v>
      </c>
      <c r="F11" s="112">
        <f>IF(SUMIF('Grundlage Psychiatrie stationär'!D:D,B11,'Grundlage Psychiatrie stationär'!H:H)&gt;0,SUMIF('Grundlage Psychiatrie stationär'!D:D,B11,'Grundlage Psychiatrie stationär'!H:H),)</f>
        <v>21333250.251449</v>
      </c>
      <c r="G11" s="112">
        <f>IF(SUMIF('Grundlage Psychiatrie stationär'!D:D,B11,'Grundlage Psychiatrie stationär'!I:I)&gt;0,SUMIF('Grundlage Psychiatrie stationär'!D:D,B11,'Grundlage Psychiatrie stationär'!I:I),"")</f>
        <v>33362</v>
      </c>
      <c r="H11" s="112">
        <f>IF(SUMIF('Grundlage Psychiatrie stationär'!D:D,B11,'Grundlage Psychiatrie stationär'!J:J)&gt;0,SUMIF('Grundlage Psychiatrie stationär'!D:D,B11,'Grundlage Psychiatrie stationär'!J:J),"")</f>
        <v>708</v>
      </c>
      <c r="I11" s="130">
        <f>IF(SUMIF('Grundlage Psychiatrie stationär'!D:D,B11,'Grundlage Psychiatrie stationär'!K:K)&gt;0,SUMIF('Grundlage Psychiatrie stationär'!D:D,B11,'Grundlage Psychiatrie stationär'!K:K),"")</f>
        <v>639.44758262240998</v>
      </c>
      <c r="J11" s="130">
        <f>IF(SUMIF('Grundlage Psychiatrie stationär'!D:D,B11,'Grundlage Psychiatrie stationär'!L:L)&gt;0,SUMIF('Grundlage Psychiatrie stationär'!D:D,B11,'Grundlage Psychiatrie stationär'!L:L),"")</f>
        <v>639.44758262240998</v>
      </c>
      <c r="K11" s="40"/>
      <c r="L11" s="61">
        <f t="shared" ref="L11:L42" si="0">IF(E11&gt;0,G11,"-")</f>
        <v>33362</v>
      </c>
      <c r="M11" s="61">
        <f t="shared" ref="M11:M42" si="1">IF(F11&gt;0,G11,"-")</f>
        <v>33362</v>
      </c>
      <c r="N11" s="40"/>
      <c r="O11" s="40"/>
      <c r="P11" s="40"/>
      <c r="W11" s="124">
        <f t="shared" ref="W11:W42" si="2">J11</f>
        <v>639.44758262240998</v>
      </c>
      <c r="X11" s="23" t="str">
        <f t="shared" ref="X11:X42" si="3">IF(J11&gt;0,IF(I11&gt;J11,"-",IF(I11=J11,"gleich","Kontrolle")),"")</f>
        <v>gleich</v>
      </c>
    </row>
    <row r="12" spans="1:24" x14ac:dyDescent="0.2">
      <c r="A12" s="20" t="s">
        <v>183</v>
      </c>
      <c r="B12" s="21" t="s">
        <v>184</v>
      </c>
      <c r="C12" s="21" t="s">
        <v>66</v>
      </c>
      <c r="D12" s="21" t="s">
        <v>106</v>
      </c>
      <c r="E12" s="112">
        <f>IF(SUMIF('Grundlage Psychiatrie stationär'!D:D,B12,'Grundlage Psychiatrie stationär'!G:G)&gt;0,SUMIF('Grundlage Psychiatrie stationär'!D:D,B12,'Grundlage Psychiatrie stationär'!G:G),)</f>
        <v>84910990.847693995</v>
      </c>
      <c r="F12" s="112">
        <f>IF(SUMIF('Grundlage Psychiatrie stationär'!D:D,B12,'Grundlage Psychiatrie stationär'!H:H)&gt;0,SUMIF('Grundlage Psychiatrie stationär'!D:D,B12,'Grundlage Psychiatrie stationär'!H:H),)</f>
        <v>80149890.243800998</v>
      </c>
      <c r="G12" s="112">
        <f>IF(SUMIF('Grundlage Psychiatrie stationär'!D:D,B12,'Grundlage Psychiatrie stationär'!I:I)&gt;0,SUMIF('Grundlage Psychiatrie stationär'!D:D,B12,'Grundlage Psychiatrie stationär'!I:I),"")</f>
        <v>121128</v>
      </c>
      <c r="H12" s="112">
        <f>IF(SUMIF('Grundlage Psychiatrie stationär'!D:D,B12,'Grundlage Psychiatrie stationär'!J:J)&gt;0,SUMIF('Grundlage Psychiatrie stationär'!D:D,B12,'Grundlage Psychiatrie stationär'!J:J),"")</f>
        <v>4070</v>
      </c>
      <c r="I12" s="130">
        <f>IF(SUMIF('Grundlage Psychiatrie stationär'!D:D,B12,'Grundlage Psychiatrie stationär'!K:K)&gt;0,SUMIF('Grundlage Psychiatrie stationär'!D:D,B12,'Grundlage Psychiatrie stationär'!K:K),"")</f>
        <v>701.00216999944996</v>
      </c>
      <c r="J12" s="130">
        <f>IF(SUMIF('Grundlage Psychiatrie stationär'!D:D,B12,'Grundlage Psychiatrie stationär'!L:L)&gt;0,SUMIF('Grundlage Psychiatrie stationär'!D:D,B12,'Grundlage Psychiatrie stationär'!L:L),"")</f>
        <v>661.69581140447997</v>
      </c>
      <c r="K12" s="40"/>
      <c r="L12" s="61">
        <f t="shared" si="0"/>
        <v>121128</v>
      </c>
      <c r="M12" s="61">
        <f t="shared" si="1"/>
        <v>121128</v>
      </c>
      <c r="N12" s="40"/>
      <c r="O12" s="40"/>
      <c r="P12" s="40"/>
      <c r="W12" s="124">
        <f t="shared" si="2"/>
        <v>661.69581140447997</v>
      </c>
      <c r="X12" s="23" t="str">
        <f t="shared" si="3"/>
        <v>-</v>
      </c>
    </row>
    <row r="13" spans="1:24" x14ac:dyDescent="0.2">
      <c r="A13" s="20" t="s">
        <v>271</v>
      </c>
      <c r="B13" s="21" t="s">
        <v>272</v>
      </c>
      <c r="C13" s="21" t="s">
        <v>273</v>
      </c>
      <c r="D13" s="21" t="s">
        <v>27</v>
      </c>
      <c r="E13" s="112">
        <f>IF(SUMIF('Grundlage Psychiatrie stationär'!D:D,B13,'Grundlage Psychiatrie stationär'!G:G)&gt;0,SUMIF('Grundlage Psychiatrie stationär'!D:D,B13,'Grundlage Psychiatrie stationär'!G:G),)</f>
        <v>14807332.588107999</v>
      </c>
      <c r="F13" s="112">
        <f>IF(SUMIF('Grundlage Psychiatrie stationär'!D:D,B13,'Grundlage Psychiatrie stationär'!H:H)&gt;0,SUMIF('Grundlage Psychiatrie stationär'!D:D,B13,'Grundlage Psychiatrie stationär'!H:H),)</f>
        <v>14794807.116108</v>
      </c>
      <c r="G13" s="112">
        <f>IF(SUMIF('Grundlage Psychiatrie stationär'!D:D,B13,'Grundlage Psychiatrie stationär'!I:I)&gt;0,SUMIF('Grundlage Psychiatrie stationär'!D:D,B13,'Grundlage Psychiatrie stationär'!I:I),"")</f>
        <v>22735</v>
      </c>
      <c r="H13" s="112">
        <f>IF(SUMIF('Grundlage Psychiatrie stationär'!D:D,B13,'Grundlage Psychiatrie stationär'!J:J)&gt;0,SUMIF('Grundlage Psychiatrie stationär'!D:D,B13,'Grundlage Psychiatrie stationär'!J:J),"")</f>
        <v>776</v>
      </c>
      <c r="I13" s="130">
        <f>IF(SUMIF('Grundlage Psychiatrie stationär'!D:D,B13,'Grundlage Psychiatrie stationär'!K:K)&gt;0,SUMIF('Grundlage Psychiatrie stationär'!D:D,B13,'Grundlage Psychiatrie stationär'!K:K),"")</f>
        <v>651.30119147163998</v>
      </c>
      <c r="J13" s="130">
        <f>IF(SUMIF('Grundlage Psychiatrie stationär'!D:D,B13,'Grundlage Psychiatrie stationär'!L:L)&gt;0,SUMIF('Grundlage Psychiatrie stationär'!D:D,B13,'Grundlage Psychiatrie stationär'!L:L),"")</f>
        <v>650.75025802101004</v>
      </c>
      <c r="K13" s="40"/>
      <c r="L13" s="61">
        <f t="shared" si="0"/>
        <v>22735</v>
      </c>
      <c r="M13" s="61">
        <f t="shared" si="1"/>
        <v>22735</v>
      </c>
      <c r="N13" s="40"/>
      <c r="O13" s="40"/>
      <c r="P13" s="40"/>
      <c r="W13" s="124">
        <f t="shared" si="2"/>
        <v>650.75025802101004</v>
      </c>
      <c r="X13" s="23" t="str">
        <f t="shared" si="3"/>
        <v>-</v>
      </c>
    </row>
    <row r="14" spans="1:24" x14ac:dyDescent="0.2">
      <c r="A14" s="20" t="s">
        <v>196</v>
      </c>
      <c r="B14" s="21" t="s">
        <v>197</v>
      </c>
      <c r="C14" s="21" t="s">
        <v>55</v>
      </c>
      <c r="D14" s="21" t="s">
        <v>106</v>
      </c>
      <c r="E14" s="112">
        <f>IF(SUMIF('Grundlage Psychiatrie stationär'!D:D,B14,'Grundlage Psychiatrie stationär'!G:G)&gt;0,SUMIF('Grundlage Psychiatrie stationär'!D:D,B14,'Grundlage Psychiatrie stationär'!G:G),)</f>
        <v>39523376.118983999</v>
      </c>
      <c r="F14" s="112">
        <f>IF(SUMIF('Grundlage Psychiatrie stationär'!D:D,B14,'Grundlage Psychiatrie stationär'!H:H)&gt;0,SUMIF('Grundlage Psychiatrie stationär'!D:D,B14,'Grundlage Psychiatrie stationär'!H:H),)</f>
        <v>0</v>
      </c>
      <c r="G14" s="112">
        <f>IF(SUMIF('Grundlage Psychiatrie stationär'!D:D,B14,'Grundlage Psychiatrie stationär'!I:I)&gt;0,SUMIF('Grundlage Psychiatrie stationär'!D:D,B14,'Grundlage Psychiatrie stationär'!I:I),"")</f>
        <v>62650</v>
      </c>
      <c r="H14" s="112">
        <f>IF(SUMIF('Grundlage Psychiatrie stationär'!D:D,B14,'Grundlage Psychiatrie stationär'!J:J)&gt;0,SUMIF('Grundlage Psychiatrie stationär'!D:D,B14,'Grundlage Psychiatrie stationär'!J:J),"")</f>
        <v>1250</v>
      </c>
      <c r="I14" s="130">
        <f>IF(SUMIF('Grundlage Psychiatrie stationär'!D:D,B14,'Grundlage Psychiatrie stationär'!K:K)&gt;0,SUMIF('Grundlage Psychiatrie stationär'!D:D,B14,'Grundlage Psychiatrie stationär'!K:K),"")</f>
        <v>630.85995401410003</v>
      </c>
      <c r="J14" s="130" t="str">
        <f>IF(SUMIF('Grundlage Psychiatrie stationär'!D:D,B14,'Grundlage Psychiatrie stationär'!L:L)&gt;0,SUMIF('Grundlage Psychiatrie stationär'!D:D,B14,'Grundlage Psychiatrie stationär'!L:L),"")</f>
        <v/>
      </c>
      <c r="K14" s="40"/>
      <c r="L14" s="61">
        <f t="shared" si="0"/>
        <v>62650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0" t="s">
        <v>190</v>
      </c>
      <c r="B15" s="21" t="s">
        <v>191</v>
      </c>
      <c r="C15" s="21" t="s">
        <v>55</v>
      </c>
      <c r="D15" s="21" t="s">
        <v>106</v>
      </c>
      <c r="E15" s="112">
        <f>IF(SUMIF('Grundlage Psychiatrie stationär'!D:D,B15,'Grundlage Psychiatrie stationär'!G:G)&gt;0,SUMIF('Grundlage Psychiatrie stationär'!D:D,B15,'Grundlage Psychiatrie stationär'!G:G),)</f>
        <v>19536851.459623002</v>
      </c>
      <c r="F15" s="112">
        <f>IF(SUMIF('Grundlage Psychiatrie stationär'!D:D,B15,'Grundlage Psychiatrie stationär'!H:H)&gt;0,SUMIF('Grundlage Psychiatrie stationär'!D:D,B15,'Grundlage Psychiatrie stationär'!H:H),)</f>
        <v>0</v>
      </c>
      <c r="G15" s="112">
        <f>IF(SUMIF('Grundlage Psychiatrie stationär'!D:D,B15,'Grundlage Psychiatrie stationär'!I:I)&gt;0,SUMIF('Grundlage Psychiatrie stationär'!D:D,B15,'Grundlage Psychiatrie stationär'!I:I),"")</f>
        <v>29339</v>
      </c>
      <c r="H15" s="112">
        <f>IF(SUMIF('Grundlage Psychiatrie stationär'!D:D,B15,'Grundlage Psychiatrie stationär'!J:J)&gt;0,SUMIF('Grundlage Psychiatrie stationär'!D:D,B15,'Grundlage Psychiatrie stationär'!J:J),"")</f>
        <v>754</v>
      </c>
      <c r="I15" s="130">
        <f>IF(SUMIF('Grundlage Psychiatrie stationär'!D:D,B15,'Grundlage Psychiatrie stationär'!K:K)&gt;0,SUMIF('Grundlage Psychiatrie stationär'!D:D,B15,'Grundlage Psychiatrie stationär'!K:K),"")</f>
        <v>665.90038718509004</v>
      </c>
      <c r="J15" s="130" t="str">
        <f>IF(SUMIF('Grundlage Psychiatrie stationär'!D:D,B15,'Grundlage Psychiatrie stationär'!L:L)&gt;0,SUMIF('Grundlage Psychiatrie stationär'!D:D,B15,'Grundlage Psychiatrie stationär'!L:L),"")</f>
        <v/>
      </c>
      <c r="K15" s="40"/>
      <c r="L15" s="61">
        <f t="shared" si="0"/>
        <v>29339</v>
      </c>
      <c r="M15" s="61" t="str">
        <f t="shared" si="1"/>
        <v>-</v>
      </c>
      <c r="N15" s="40"/>
      <c r="O15" s="40"/>
      <c r="P15" s="40"/>
      <c r="W15" s="124" t="str">
        <f t="shared" si="2"/>
        <v/>
      </c>
      <c r="X15" s="23" t="str">
        <f t="shared" si="3"/>
        <v>Kontrolle</v>
      </c>
    </row>
    <row r="16" spans="1:24" x14ac:dyDescent="0.2">
      <c r="A16" s="20" t="s">
        <v>199</v>
      </c>
      <c r="B16" s="21" t="s">
        <v>200</v>
      </c>
      <c r="C16" s="21" t="s">
        <v>55</v>
      </c>
      <c r="D16" s="21" t="s">
        <v>188</v>
      </c>
      <c r="E16" s="112">
        <f>IF(SUMIF('Grundlage Psychiatrie stationär'!D:D,B16,'Grundlage Psychiatrie stationär'!G:G)&gt;0,SUMIF('Grundlage Psychiatrie stationär'!D:D,B16,'Grundlage Psychiatrie stationär'!G:G),)</f>
        <v>56996339.126730002</v>
      </c>
      <c r="F16" s="112">
        <f>IF(SUMIF('Grundlage Psychiatrie stationär'!D:D,B16,'Grundlage Psychiatrie stationär'!H:H)&gt;0,SUMIF('Grundlage Psychiatrie stationär'!D:D,B16,'Grundlage Psychiatrie stationär'!H:H),)</f>
        <v>0</v>
      </c>
      <c r="G16" s="112">
        <f>IF(SUMIF('Grundlage Psychiatrie stationär'!D:D,B16,'Grundlage Psychiatrie stationär'!I:I)&gt;0,SUMIF('Grundlage Psychiatrie stationär'!D:D,B16,'Grundlage Psychiatrie stationär'!I:I),"")</f>
        <v>82051</v>
      </c>
      <c r="H16" s="112">
        <f>IF(SUMIF('Grundlage Psychiatrie stationär'!D:D,B16,'Grundlage Psychiatrie stationär'!J:J)&gt;0,SUMIF('Grundlage Psychiatrie stationär'!D:D,B16,'Grundlage Psychiatrie stationär'!J:J),"")</f>
        <v>2744</v>
      </c>
      <c r="I16" s="130">
        <f>IF(SUMIF('Grundlage Psychiatrie stationär'!D:D,B16,'Grundlage Psychiatrie stationär'!K:K)&gt;0,SUMIF('Grundlage Psychiatrie stationär'!D:D,B16,'Grundlage Psychiatrie stationär'!K:K),"")</f>
        <v>694.64527095014</v>
      </c>
      <c r="J16" s="130" t="str">
        <f>IF(SUMIF('Grundlage Psychiatrie stationär'!D:D,B16,'Grundlage Psychiatrie stationär'!L:L)&gt;0,SUMIF('Grundlage Psychiatrie stationär'!D:D,B16,'Grundlage Psychiatrie stationär'!L:L),"")</f>
        <v/>
      </c>
      <c r="K16" s="40"/>
      <c r="L16" s="61">
        <f t="shared" si="0"/>
        <v>82051</v>
      </c>
      <c r="M16" s="61" t="str">
        <f t="shared" si="1"/>
        <v>-</v>
      </c>
      <c r="N16" s="40"/>
      <c r="O16" s="40"/>
      <c r="P16" s="40"/>
      <c r="W16" s="124" t="str">
        <f t="shared" si="2"/>
        <v/>
      </c>
      <c r="X16" s="23" t="str">
        <f t="shared" si="3"/>
        <v>Kontrolle</v>
      </c>
    </row>
    <row r="17" spans="1:24" x14ac:dyDescent="0.2">
      <c r="A17" s="20" t="s">
        <v>202</v>
      </c>
      <c r="B17" s="21" t="s">
        <v>203</v>
      </c>
      <c r="C17" s="21" t="s">
        <v>55</v>
      </c>
      <c r="D17" s="21" t="s">
        <v>45</v>
      </c>
      <c r="E17" s="112">
        <f>IF(SUMIF('Grundlage Psychiatrie stationär'!D:D,B17,'Grundlage Psychiatrie stationär'!G:G)&gt;0,SUMIF('Grundlage Psychiatrie stationär'!D:D,B17,'Grundlage Psychiatrie stationär'!G:G),)</f>
        <v>4153233.7228667</v>
      </c>
      <c r="F17" s="112">
        <f>IF(SUMIF('Grundlage Psychiatrie stationär'!D:D,B17,'Grundlage Psychiatrie stationär'!H:H)&gt;0,SUMIF('Grundlage Psychiatrie stationär'!D:D,B17,'Grundlage Psychiatrie stationär'!H:H),)</f>
        <v>3895467.6428667</v>
      </c>
      <c r="G17" s="112">
        <f>IF(SUMIF('Grundlage Psychiatrie stationär'!D:D,B17,'Grundlage Psychiatrie stationär'!I:I)&gt;0,SUMIF('Grundlage Psychiatrie stationär'!D:D,B17,'Grundlage Psychiatrie stationär'!I:I),"")</f>
        <v>5980</v>
      </c>
      <c r="H17" s="112">
        <f>IF(SUMIF('Grundlage Psychiatrie stationär'!D:D,B17,'Grundlage Psychiatrie stationär'!J:J)&gt;0,SUMIF('Grundlage Psychiatrie stationär'!D:D,B17,'Grundlage Psychiatrie stationär'!J:J),"")</f>
        <v>280</v>
      </c>
      <c r="I17" s="130">
        <f>IF(SUMIF('Grundlage Psychiatrie stationär'!D:D,B17,'Grundlage Psychiatrie stationär'!K:K)&gt;0,SUMIF('Grundlage Psychiatrie stationär'!D:D,B17,'Grundlage Psychiatrie stationär'!K:K),"")</f>
        <v>694.52068944258997</v>
      </c>
      <c r="J17" s="130">
        <f>IF(SUMIF('Grundlage Psychiatrie stationär'!D:D,B17,'Grundlage Psychiatrie stationär'!L:L)&gt;0,SUMIF('Grundlage Psychiatrie stationär'!D:D,B17,'Grundlage Psychiatrie stationär'!L:L),"")</f>
        <v>651.41599379041998</v>
      </c>
      <c r="K17" s="40"/>
      <c r="L17" s="61">
        <f t="shared" si="0"/>
        <v>5980</v>
      </c>
      <c r="M17" s="61">
        <f t="shared" si="1"/>
        <v>5980</v>
      </c>
      <c r="N17" s="40"/>
      <c r="O17" s="40"/>
      <c r="P17" s="40"/>
      <c r="W17" s="124">
        <f t="shared" si="2"/>
        <v>651.41599379041998</v>
      </c>
      <c r="X17" s="23" t="str">
        <f t="shared" si="3"/>
        <v>-</v>
      </c>
    </row>
    <row r="18" spans="1:24" x14ac:dyDescent="0.2">
      <c r="A18" s="20" t="s">
        <v>253</v>
      </c>
      <c r="B18" s="21" t="s">
        <v>254</v>
      </c>
      <c r="C18" s="21" t="s">
        <v>55</v>
      </c>
      <c r="D18" s="21" t="s">
        <v>27</v>
      </c>
      <c r="E18" s="112">
        <f>IF(SUMIF('Grundlage Psychiatrie stationär'!D:D,B18,'Grundlage Psychiatrie stationär'!G:G)&gt;0,SUMIF('Grundlage Psychiatrie stationär'!D:D,B18,'Grundlage Psychiatrie stationär'!G:G),)</f>
        <v>8548528.5808646996</v>
      </c>
      <c r="F18" s="112">
        <f>IF(SUMIF('Grundlage Psychiatrie stationär'!D:D,B18,'Grundlage Psychiatrie stationär'!H:H)&gt;0,SUMIF('Grundlage Psychiatrie stationär'!D:D,B18,'Grundlage Psychiatrie stationär'!H:H),)</f>
        <v>7914718.5808646996</v>
      </c>
      <c r="G18" s="112">
        <f>IF(SUMIF('Grundlage Psychiatrie stationär'!D:D,B18,'Grundlage Psychiatrie stationär'!I:I)&gt;0,SUMIF('Grundlage Psychiatrie stationär'!D:D,B18,'Grundlage Psychiatrie stationär'!I:I),"")</f>
        <v>11734</v>
      </c>
      <c r="H18" s="112">
        <f>IF(SUMIF('Grundlage Psychiatrie stationär'!D:D,B18,'Grundlage Psychiatrie stationär'!J:J)&gt;0,SUMIF('Grundlage Psychiatrie stationär'!D:D,B18,'Grundlage Psychiatrie stationär'!J:J),"")</f>
        <v>342</v>
      </c>
      <c r="I18" s="130">
        <f>IF(SUMIF('Grundlage Psychiatrie stationär'!D:D,B18,'Grundlage Psychiatrie stationär'!K:K)&gt;0,SUMIF('Grundlage Psychiatrie stationär'!D:D,B18,'Grundlage Psychiatrie stationär'!K:K),"")</f>
        <v>728.52638323374003</v>
      </c>
      <c r="J18" s="130">
        <f>IF(SUMIF('Grundlage Psychiatrie stationär'!D:D,B18,'Grundlage Psychiatrie stationär'!L:L)&gt;0,SUMIF('Grundlage Psychiatrie stationär'!D:D,B18,'Grundlage Psychiatrie stationär'!L:L),"")</f>
        <v>674.51155453082004</v>
      </c>
      <c r="K18" s="40"/>
      <c r="L18" s="61">
        <f t="shared" si="0"/>
        <v>11734</v>
      </c>
      <c r="M18" s="61">
        <f t="shared" si="1"/>
        <v>11734</v>
      </c>
      <c r="N18" s="40"/>
      <c r="O18" s="40"/>
      <c r="P18" s="40"/>
      <c r="W18" s="124">
        <f t="shared" si="2"/>
        <v>674.51155453082004</v>
      </c>
      <c r="X18" s="23" t="str">
        <f t="shared" si="3"/>
        <v>-</v>
      </c>
    </row>
    <row r="19" spans="1:24" x14ac:dyDescent="0.2">
      <c r="A19" s="20" t="s">
        <v>284</v>
      </c>
      <c r="B19" s="21" t="s">
        <v>285</v>
      </c>
      <c r="C19" s="21" t="s">
        <v>55</v>
      </c>
      <c r="D19" s="21" t="s">
        <v>188</v>
      </c>
      <c r="E19" s="112">
        <f>IF(SUMIF('Grundlage Psychiatrie stationär'!D:D,B19,'Grundlage Psychiatrie stationär'!G:G)&gt;0,SUMIF('Grundlage Psychiatrie stationär'!D:D,B19,'Grundlage Psychiatrie stationär'!G:G),)</f>
        <v>76758686.103968993</v>
      </c>
      <c r="F19" s="112">
        <f>IF(SUMIF('Grundlage Psychiatrie stationär'!D:D,B19,'Grundlage Psychiatrie stationär'!H:H)&gt;0,SUMIF('Grundlage Psychiatrie stationär'!D:D,B19,'Grundlage Psychiatrie stationär'!H:H),)</f>
        <v>0</v>
      </c>
      <c r="G19" s="112">
        <f>IF(SUMIF('Grundlage Psychiatrie stationär'!D:D,B19,'Grundlage Psychiatrie stationär'!I:I)&gt;0,SUMIF('Grundlage Psychiatrie stationär'!D:D,B19,'Grundlage Psychiatrie stationär'!I:I),"")</f>
        <v>98353.5</v>
      </c>
      <c r="H19" s="112">
        <f>IF(SUMIF('Grundlage Psychiatrie stationär'!D:D,B19,'Grundlage Psychiatrie stationär'!J:J)&gt;0,SUMIF('Grundlage Psychiatrie stationär'!D:D,B19,'Grundlage Psychiatrie stationär'!J:J),"")</f>
        <v>3521</v>
      </c>
      <c r="I19" s="130">
        <f>IF(SUMIF('Grundlage Psychiatrie stationär'!D:D,B19,'Grundlage Psychiatrie stationär'!K:K)&gt;0,SUMIF('Grundlage Psychiatrie stationär'!D:D,B19,'Grundlage Psychiatrie stationär'!K:K),"")</f>
        <v>780.43675216406996</v>
      </c>
      <c r="J19" s="130" t="str">
        <f>IF(SUMIF('Grundlage Psychiatrie stationär'!D:D,B19,'Grundlage Psychiatrie stationär'!L:L)&gt;0,SUMIF('Grundlage Psychiatrie stationär'!D:D,B19,'Grundlage Psychiatrie stationär'!L:L),"")</f>
        <v/>
      </c>
      <c r="K19" s="40"/>
      <c r="L19" s="61">
        <f t="shared" si="0"/>
        <v>98353.5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0" t="s">
        <v>108</v>
      </c>
      <c r="B20" s="21" t="s">
        <v>109</v>
      </c>
      <c r="C20" s="21" t="s">
        <v>110</v>
      </c>
      <c r="D20" s="21" t="s">
        <v>35</v>
      </c>
      <c r="E20" s="112">
        <f>IF(SUMIF('Grundlage Psychiatrie stationär'!D:D,B20,'Grundlage Psychiatrie stationär'!G:G)&gt;0,SUMIF('Grundlage Psychiatrie stationär'!D:D,B20,'Grundlage Psychiatrie stationär'!G:G),)</f>
        <v>0</v>
      </c>
      <c r="F20" s="112">
        <f>IF(SUMIF('Grundlage Psychiatrie stationär'!D:D,B20,'Grundlage Psychiatrie stationär'!H:H)&gt;0,SUMIF('Grundlage Psychiatrie stationär'!D:D,B20,'Grundlage Psychiatrie stationär'!H:H),)</f>
        <v>8979437.2698011994</v>
      </c>
      <c r="G20" s="112">
        <f>IF(SUMIF('Grundlage Psychiatrie stationär'!D:D,B20,'Grundlage Psychiatrie stationär'!I:I)&gt;0,SUMIF('Grundlage Psychiatrie stationär'!D:D,B20,'Grundlage Psychiatrie stationär'!I:I),"")</f>
        <v>13986</v>
      </c>
      <c r="H20" s="112">
        <f>IF(SUMIF('Grundlage Psychiatrie stationär'!D:D,B20,'Grundlage Psychiatrie stationär'!J:J)&gt;0,SUMIF('Grundlage Psychiatrie stationär'!D:D,B20,'Grundlage Psychiatrie stationär'!J:J),"")</f>
        <v>322</v>
      </c>
      <c r="I20" s="130" t="str">
        <f>IF(SUMIF('Grundlage Psychiatrie stationär'!D:D,B20,'Grundlage Psychiatrie stationär'!K:K)&gt;0,SUMIF('Grundlage Psychiatrie stationär'!D:D,B20,'Grundlage Psychiatrie stationär'!K:K),"")</f>
        <v/>
      </c>
      <c r="J20" s="130">
        <f>IF(SUMIF('Grundlage Psychiatrie stationär'!D:D,B20,'Grundlage Psychiatrie stationär'!L:L)&gt;0,SUMIF('Grundlage Psychiatrie stationär'!D:D,B20,'Grundlage Psychiatrie stationär'!L:L),"")</f>
        <v>642.03040682119001</v>
      </c>
      <c r="K20" s="40"/>
      <c r="L20" s="61" t="str">
        <f t="shared" si="0"/>
        <v>-</v>
      </c>
      <c r="M20" s="61">
        <f t="shared" si="1"/>
        <v>13986</v>
      </c>
      <c r="N20" s="40"/>
      <c r="O20" s="40"/>
      <c r="P20" s="40"/>
      <c r="W20" s="124">
        <f t="shared" si="2"/>
        <v>642.03040682119001</v>
      </c>
      <c r="X20" s="23" t="str">
        <f t="shared" si="3"/>
        <v>-</v>
      </c>
    </row>
    <row r="21" spans="1:24" x14ac:dyDescent="0.2">
      <c r="A21" s="20" t="s">
        <v>287</v>
      </c>
      <c r="B21" s="21" t="s">
        <v>288</v>
      </c>
      <c r="C21" s="21" t="s">
        <v>16</v>
      </c>
      <c r="D21" s="21" t="s">
        <v>188</v>
      </c>
      <c r="E21" s="112">
        <f>IF(SUMIF('Grundlage Psychiatrie stationär'!D:D,B21,'Grundlage Psychiatrie stationär'!G:G)&gt;0,SUMIF('Grundlage Psychiatrie stationär'!D:D,B21,'Grundlage Psychiatrie stationär'!G:G),)</f>
        <v>91122983.928875998</v>
      </c>
      <c r="F21" s="112">
        <f>IF(SUMIF('Grundlage Psychiatrie stationär'!D:D,B21,'Grundlage Psychiatrie stationär'!H:H)&gt;0,SUMIF('Grundlage Psychiatrie stationär'!D:D,B21,'Grundlage Psychiatrie stationär'!H:H),)</f>
        <v>88717988.388876006</v>
      </c>
      <c r="G21" s="112">
        <f>IF(SUMIF('Grundlage Psychiatrie stationär'!D:D,B21,'Grundlage Psychiatrie stationär'!I:I)&gt;0,SUMIF('Grundlage Psychiatrie stationär'!D:D,B21,'Grundlage Psychiatrie stationär'!I:I),"")</f>
        <v>108823</v>
      </c>
      <c r="H21" s="112">
        <f>IF(SUMIF('Grundlage Psychiatrie stationär'!D:D,B21,'Grundlage Psychiatrie stationär'!J:J)&gt;0,SUMIF('Grundlage Psychiatrie stationär'!D:D,B21,'Grundlage Psychiatrie stationär'!J:J),"")</f>
        <v>3112</v>
      </c>
      <c r="I21" s="130">
        <f>IF(SUMIF('Grundlage Psychiatrie stationär'!D:D,B21,'Grundlage Psychiatrie stationär'!K:K)&gt;0,SUMIF('Grundlage Psychiatrie stationär'!D:D,B21,'Grundlage Psychiatrie stationär'!K:K),"")</f>
        <v>837.35041240248995</v>
      </c>
      <c r="J21" s="130">
        <f>IF(SUMIF('Grundlage Psychiatrie stationär'!D:D,B21,'Grundlage Psychiatrie stationär'!L:L)&gt;0,SUMIF('Grundlage Psychiatrie stationär'!D:D,B21,'Grundlage Psychiatrie stationär'!L:L),"")</f>
        <v>815.25034587242999</v>
      </c>
      <c r="K21" s="40"/>
      <c r="L21" s="61">
        <f t="shared" si="0"/>
        <v>108823</v>
      </c>
      <c r="M21" s="61">
        <f t="shared" si="1"/>
        <v>108823</v>
      </c>
      <c r="N21" s="40"/>
      <c r="O21" s="40"/>
      <c r="P21" s="40"/>
      <c r="W21" s="124">
        <f t="shared" si="2"/>
        <v>815.25034587242999</v>
      </c>
      <c r="X21" s="23" t="str">
        <f t="shared" si="3"/>
        <v>-</v>
      </c>
    </row>
    <row r="22" spans="1:24" x14ac:dyDescent="0.2">
      <c r="A22" s="20" t="s">
        <v>93</v>
      </c>
      <c r="B22" s="21" t="s">
        <v>94</v>
      </c>
      <c r="C22" s="21" t="s">
        <v>95</v>
      </c>
      <c r="D22" s="21" t="s">
        <v>22</v>
      </c>
      <c r="E22" s="112">
        <f>IF(SUMIF('Grundlage Psychiatrie stationär'!D:D,B22,'Grundlage Psychiatrie stationär'!G:G)&gt;0,SUMIF('Grundlage Psychiatrie stationär'!D:D,B22,'Grundlage Psychiatrie stationär'!G:G),)</f>
        <v>103422252.43051</v>
      </c>
      <c r="F22" s="112">
        <f>IF(SUMIF('Grundlage Psychiatrie stationär'!D:D,B22,'Grundlage Psychiatrie stationär'!H:H)&gt;0,SUMIF('Grundlage Psychiatrie stationär'!D:D,B22,'Grundlage Psychiatrie stationär'!H:H),)</f>
        <v>0</v>
      </c>
      <c r="G22" s="112">
        <f>IF(SUMIF('Grundlage Psychiatrie stationär'!D:D,B22,'Grundlage Psychiatrie stationär'!I:I)&gt;0,SUMIF('Grundlage Psychiatrie stationär'!D:D,B22,'Grundlage Psychiatrie stationär'!I:I),"")</f>
        <v>99237.854861111002</v>
      </c>
      <c r="H22" s="112">
        <f>IF(SUMIF('Grundlage Psychiatrie stationär'!D:D,B22,'Grundlage Psychiatrie stationär'!J:J)&gt;0,SUMIF('Grundlage Psychiatrie stationär'!D:D,B22,'Grundlage Psychiatrie stationär'!J:J),"")</f>
        <v>4599</v>
      </c>
      <c r="I22" s="130">
        <f>IF(SUMIF('Grundlage Psychiatrie stationär'!D:D,B22,'Grundlage Psychiatrie stationär'!K:K)&gt;0,SUMIF('Grundlage Psychiatrie stationär'!D:D,B22,'Grundlage Psychiatrie stationär'!K:K),"")</f>
        <v>1042.1653367583999</v>
      </c>
      <c r="J22" s="130" t="str">
        <f>IF(SUMIF('Grundlage Psychiatrie stationär'!D:D,B22,'Grundlage Psychiatrie stationär'!L:L)&gt;0,SUMIF('Grundlage Psychiatrie stationär'!D:D,B22,'Grundlage Psychiatrie stationär'!L:L),"")</f>
        <v/>
      </c>
      <c r="K22" s="40"/>
      <c r="L22" s="61">
        <f t="shared" si="0"/>
        <v>99237.854861111002</v>
      </c>
      <c r="M22" s="61" t="str">
        <f t="shared" si="1"/>
        <v>-</v>
      </c>
      <c r="N22" s="40"/>
      <c r="O22" s="40"/>
      <c r="P22" s="40"/>
      <c r="W22" s="124" t="str">
        <f t="shared" si="2"/>
        <v/>
      </c>
      <c r="X22" s="23" t="str">
        <f t="shared" si="3"/>
        <v>Kontrolle</v>
      </c>
    </row>
    <row r="23" spans="1:24" x14ac:dyDescent="0.2">
      <c r="A23" s="20" t="s">
        <v>129</v>
      </c>
      <c r="B23" s="21" t="s">
        <v>130</v>
      </c>
      <c r="C23" s="21" t="s">
        <v>131</v>
      </c>
      <c r="D23" s="21" t="s">
        <v>17</v>
      </c>
      <c r="E23" s="112">
        <f>IF(SUMIF('Grundlage Psychiatrie stationär'!D:D,B23,'Grundlage Psychiatrie stationär'!G:G)&gt;0,SUMIF('Grundlage Psychiatrie stationär'!D:D,B23,'Grundlage Psychiatrie stationär'!G:G),)</f>
        <v>3089018.2202904001</v>
      </c>
      <c r="F23" s="112">
        <f>IF(SUMIF('Grundlage Psychiatrie stationär'!D:D,B23,'Grundlage Psychiatrie stationär'!H:H)&gt;0,SUMIF('Grundlage Psychiatrie stationär'!D:D,B23,'Grundlage Psychiatrie stationär'!H:H),)</f>
        <v>2840645.6602904</v>
      </c>
      <c r="G23" s="112">
        <f>IF(SUMIF('Grundlage Psychiatrie stationär'!D:D,B23,'Grundlage Psychiatrie stationär'!I:I)&gt;0,SUMIF('Grundlage Psychiatrie stationär'!D:D,B23,'Grundlage Psychiatrie stationär'!I:I),"")</f>
        <v>3408</v>
      </c>
      <c r="H23" s="112">
        <f>IF(SUMIF('Grundlage Psychiatrie stationär'!D:D,B23,'Grundlage Psychiatrie stationär'!J:J)&gt;0,SUMIF('Grundlage Psychiatrie stationär'!D:D,B23,'Grundlage Psychiatrie stationär'!J:J),"")</f>
        <v>149</v>
      </c>
      <c r="I23" s="130">
        <f>IF(SUMIF('Grundlage Psychiatrie stationär'!D:D,B23,'Grundlage Psychiatrie stationär'!K:K)&gt;0,SUMIF('Grundlage Psychiatrie stationär'!D:D,B23,'Grundlage Psychiatrie stationär'!K:K),"")</f>
        <v>906.40205994437997</v>
      </c>
      <c r="J23" s="130">
        <f>IF(SUMIF('Grundlage Psychiatrie stationär'!D:D,B23,'Grundlage Psychiatrie stationär'!L:L)&gt;0,SUMIF('Grundlage Psychiatrie stationär'!D:D,B23,'Grundlage Psychiatrie stationär'!L:L),"")</f>
        <v>833.52278764390996</v>
      </c>
      <c r="K23" s="40"/>
      <c r="L23" s="61">
        <f t="shared" si="0"/>
        <v>3408</v>
      </c>
      <c r="M23" s="61">
        <f t="shared" si="1"/>
        <v>3408</v>
      </c>
      <c r="N23" s="40"/>
      <c r="O23" s="40"/>
      <c r="P23" s="40"/>
      <c r="W23" s="124">
        <f t="shared" si="2"/>
        <v>833.52278764390996</v>
      </c>
      <c r="X23" s="23" t="str">
        <f t="shared" si="3"/>
        <v>-</v>
      </c>
    </row>
    <row r="24" spans="1:24" x14ac:dyDescent="0.2">
      <c r="A24" s="20" t="s">
        <v>186</v>
      </c>
      <c r="B24" s="21" t="s">
        <v>187</v>
      </c>
      <c r="C24" s="21" t="s">
        <v>34</v>
      </c>
      <c r="D24" s="21" t="s">
        <v>188</v>
      </c>
      <c r="E24" s="112">
        <f>IF(SUMIF('Grundlage Psychiatrie stationär'!D:D,B24,'Grundlage Psychiatrie stationär'!G:G)&gt;0,SUMIF('Grundlage Psychiatrie stationär'!D:D,B24,'Grundlage Psychiatrie stationär'!G:G),)</f>
        <v>51483368.457755998</v>
      </c>
      <c r="F24" s="112">
        <f>IF(SUMIF('Grundlage Psychiatrie stationär'!D:D,B24,'Grundlage Psychiatrie stationär'!H:H)&gt;0,SUMIF('Grundlage Psychiatrie stationär'!D:D,B24,'Grundlage Psychiatrie stationär'!H:H),)</f>
        <v>46876053.833322003</v>
      </c>
      <c r="G24" s="112">
        <f>IF(SUMIF('Grundlage Psychiatrie stationär'!D:D,B24,'Grundlage Psychiatrie stationär'!I:I)&gt;0,SUMIF('Grundlage Psychiatrie stationär'!D:D,B24,'Grundlage Psychiatrie stationär'!I:I),"")</f>
        <v>77513</v>
      </c>
      <c r="H24" s="112">
        <f>IF(SUMIF('Grundlage Psychiatrie stationär'!D:D,B24,'Grundlage Psychiatrie stationär'!J:J)&gt;0,SUMIF('Grundlage Psychiatrie stationär'!D:D,B24,'Grundlage Psychiatrie stationär'!J:J),"")</f>
        <v>1977</v>
      </c>
      <c r="I24" s="130">
        <f>IF(SUMIF('Grundlage Psychiatrie stationär'!D:D,B24,'Grundlage Psychiatrie stationär'!K:K)&gt;0,SUMIF('Grundlage Psychiatrie stationär'!D:D,B24,'Grundlage Psychiatrie stationär'!K:K),"")</f>
        <v>664.19011595159998</v>
      </c>
      <c r="J24" s="130">
        <f>IF(SUMIF('Grundlage Psychiatrie stationär'!D:D,B24,'Grundlage Psychiatrie stationär'!L:L)&gt;0,SUMIF('Grundlage Psychiatrie stationär'!D:D,B24,'Grundlage Psychiatrie stationär'!L:L),"")</f>
        <v>604.75086544607996</v>
      </c>
      <c r="K24" s="40"/>
      <c r="L24" s="61">
        <f t="shared" si="0"/>
        <v>77513</v>
      </c>
      <c r="M24" s="61">
        <f t="shared" si="1"/>
        <v>77513</v>
      </c>
      <c r="N24" s="40"/>
      <c r="O24" s="40"/>
      <c r="P24" s="40"/>
      <c r="W24" s="124">
        <f t="shared" si="2"/>
        <v>604.75086544607996</v>
      </c>
      <c r="X24" s="23" t="str">
        <f t="shared" si="3"/>
        <v>-</v>
      </c>
    </row>
    <row r="25" spans="1:24" x14ac:dyDescent="0.2">
      <c r="A25" s="20" t="s">
        <v>82</v>
      </c>
      <c r="B25" s="21" t="s">
        <v>83</v>
      </c>
      <c r="C25" s="21" t="s">
        <v>84</v>
      </c>
      <c r="D25" s="21" t="s">
        <v>27</v>
      </c>
      <c r="E25" s="112">
        <f>IF(SUMIF('Grundlage Psychiatrie stationär'!D:D,B25,'Grundlage Psychiatrie stationär'!G:G)&gt;0,SUMIF('Grundlage Psychiatrie stationär'!D:D,B25,'Grundlage Psychiatrie stationär'!G:G),)</f>
        <v>5627357.5868554004</v>
      </c>
      <c r="F25" s="112">
        <f>IF(SUMIF('Grundlage Psychiatrie stationär'!D:D,B25,'Grundlage Psychiatrie stationär'!H:H)&gt;0,SUMIF('Grundlage Psychiatrie stationär'!D:D,B25,'Grundlage Psychiatrie stationär'!H:H),)</f>
        <v>5425282.0968554001</v>
      </c>
      <c r="G25" s="112">
        <f>IF(SUMIF('Grundlage Psychiatrie stationär'!D:D,B25,'Grundlage Psychiatrie stationär'!I:I)&gt;0,SUMIF('Grundlage Psychiatrie stationär'!D:D,B25,'Grundlage Psychiatrie stationär'!I:I),"")</f>
        <v>7556</v>
      </c>
      <c r="H25" s="112">
        <f>IF(SUMIF('Grundlage Psychiatrie stationär'!D:D,B25,'Grundlage Psychiatrie stationär'!J:J)&gt;0,SUMIF('Grundlage Psychiatrie stationär'!D:D,B25,'Grundlage Psychiatrie stationär'!J:J),"")</f>
        <v>373</v>
      </c>
      <c r="I25" s="130">
        <f>IF(SUMIF('Grundlage Psychiatrie stationär'!D:D,B25,'Grundlage Psychiatrie stationär'!K:K)&gt;0,SUMIF('Grundlage Psychiatrie stationär'!D:D,B25,'Grundlage Psychiatrie stationär'!K:K),"")</f>
        <v>744.75351864153004</v>
      </c>
      <c r="J25" s="130">
        <f>IF(SUMIF('Grundlage Psychiatrie stationär'!D:D,B25,'Grundlage Psychiatrie stationär'!L:L)&gt;0,SUMIF('Grundlage Psychiatrie stationär'!D:D,B25,'Grundlage Psychiatrie stationär'!L:L),"")</f>
        <v>718.00980635990004</v>
      </c>
      <c r="K25" s="40"/>
      <c r="L25" s="61">
        <f t="shared" si="0"/>
        <v>7556</v>
      </c>
      <c r="M25" s="61">
        <f t="shared" si="1"/>
        <v>7556</v>
      </c>
      <c r="N25" s="40"/>
      <c r="O25" s="40"/>
      <c r="P25" s="40"/>
      <c r="W25" s="124">
        <f t="shared" si="2"/>
        <v>718.00980635990004</v>
      </c>
      <c r="X25" s="23" t="str">
        <f t="shared" si="3"/>
        <v>-</v>
      </c>
    </row>
    <row r="26" spans="1:24" x14ac:dyDescent="0.2">
      <c r="A26" s="20" t="s">
        <v>171</v>
      </c>
      <c r="B26" s="21" t="s">
        <v>172</v>
      </c>
      <c r="C26" s="21" t="s">
        <v>169</v>
      </c>
      <c r="D26" s="21" t="s">
        <v>106</v>
      </c>
      <c r="E26" s="112">
        <f>IF(SUMIF('Grundlage Psychiatrie stationär'!D:D,B26,'Grundlage Psychiatrie stationär'!G:G)&gt;0,SUMIF('Grundlage Psychiatrie stationär'!D:D,B26,'Grundlage Psychiatrie stationär'!G:G),)</f>
        <v>65651312.288593002</v>
      </c>
      <c r="F26" s="112">
        <f>IF(SUMIF('Grundlage Psychiatrie stationär'!D:D,B26,'Grundlage Psychiatrie stationär'!H:H)&gt;0,SUMIF('Grundlage Psychiatrie stationär'!D:D,B26,'Grundlage Psychiatrie stationär'!H:H),)</f>
        <v>0</v>
      </c>
      <c r="G26" s="112">
        <f>IF(SUMIF('Grundlage Psychiatrie stationär'!D:D,B26,'Grundlage Psychiatrie stationär'!I:I)&gt;0,SUMIF('Grundlage Psychiatrie stationär'!D:D,B26,'Grundlage Psychiatrie stationär'!I:I),"")</f>
        <v>111208</v>
      </c>
      <c r="H26" s="112">
        <f>IF(SUMIF('Grundlage Psychiatrie stationär'!D:D,B26,'Grundlage Psychiatrie stationär'!J:J)&gt;0,SUMIF('Grundlage Psychiatrie stationär'!D:D,B26,'Grundlage Psychiatrie stationär'!J:J),"")</f>
        <v>3864</v>
      </c>
      <c r="I26" s="130">
        <f>IF(SUMIF('Grundlage Psychiatrie stationär'!D:D,B26,'Grundlage Psychiatrie stationär'!K:K)&gt;0,SUMIF('Grundlage Psychiatrie stationär'!D:D,B26,'Grundlage Psychiatrie stationär'!K:K),"")</f>
        <v>590.34702798892999</v>
      </c>
      <c r="J26" s="130" t="str">
        <f>IF(SUMIF('Grundlage Psychiatrie stationär'!D:D,B26,'Grundlage Psychiatrie stationär'!L:L)&gt;0,SUMIF('Grundlage Psychiatrie stationär'!D:D,B26,'Grundlage Psychiatrie stationär'!L:L),"")</f>
        <v/>
      </c>
      <c r="K26" s="40"/>
      <c r="L26" s="61">
        <f t="shared" si="0"/>
        <v>111208</v>
      </c>
      <c r="M26" s="61" t="str">
        <f t="shared" si="1"/>
        <v>-</v>
      </c>
      <c r="N26" s="40"/>
      <c r="O26" s="40"/>
      <c r="P26" s="40"/>
      <c r="W26" s="124" t="str">
        <f t="shared" si="2"/>
        <v/>
      </c>
      <c r="X26" s="23" t="str">
        <f t="shared" si="3"/>
        <v>Kontrolle</v>
      </c>
    </row>
    <row r="27" spans="1:24" x14ac:dyDescent="0.2">
      <c r="A27" s="20" t="s">
        <v>143</v>
      </c>
      <c r="B27" s="21" t="s">
        <v>144</v>
      </c>
      <c r="C27" s="21" t="s">
        <v>145</v>
      </c>
      <c r="D27" s="21" t="s">
        <v>17</v>
      </c>
      <c r="E27" s="112">
        <f>IF(SUMIF('Grundlage Psychiatrie stationär'!D:D,B27,'Grundlage Psychiatrie stationär'!G:G)&gt;0,SUMIF('Grundlage Psychiatrie stationär'!D:D,B27,'Grundlage Psychiatrie stationär'!G:G),)</f>
        <v>5102877.2119059004</v>
      </c>
      <c r="F27" s="112">
        <f>IF(SUMIF('Grundlage Psychiatrie stationär'!D:D,B27,'Grundlage Psychiatrie stationär'!H:H)&gt;0,SUMIF('Grundlage Psychiatrie stationär'!D:D,B27,'Grundlage Psychiatrie stationär'!H:H),)</f>
        <v>5070687.0419059005</v>
      </c>
      <c r="G27" s="112">
        <f>IF(SUMIF('Grundlage Psychiatrie stationär'!D:D,B27,'Grundlage Psychiatrie stationär'!I:I)&gt;0,SUMIF('Grundlage Psychiatrie stationär'!D:D,B27,'Grundlage Psychiatrie stationär'!I:I),"")</f>
        <v>8171</v>
      </c>
      <c r="H27" s="112">
        <f>IF(SUMIF('Grundlage Psychiatrie stationär'!D:D,B27,'Grundlage Psychiatrie stationär'!J:J)&gt;0,SUMIF('Grundlage Psychiatrie stationär'!D:D,B27,'Grundlage Psychiatrie stationär'!J:J),"")</f>
        <v>241</v>
      </c>
      <c r="I27" s="130">
        <f>IF(SUMIF('Grundlage Psychiatrie stationär'!D:D,B27,'Grundlage Psychiatrie stationär'!K:K)&gt;0,SUMIF('Grundlage Psychiatrie stationär'!D:D,B27,'Grundlage Psychiatrie stationär'!K:K),"")</f>
        <v>624.51073453748995</v>
      </c>
      <c r="J27" s="130">
        <f>IF(SUMIF('Grundlage Psychiatrie stationär'!D:D,B27,'Grundlage Psychiatrie stationär'!L:L)&gt;0,SUMIF('Grundlage Psychiatrie stationär'!D:D,B27,'Grundlage Psychiatrie stationär'!L:L),"")</f>
        <v>620.57117144851998</v>
      </c>
      <c r="K27" s="40"/>
      <c r="L27" s="61">
        <f t="shared" si="0"/>
        <v>8171</v>
      </c>
      <c r="M27" s="61">
        <f t="shared" si="1"/>
        <v>8171</v>
      </c>
      <c r="N27" s="40"/>
      <c r="O27" s="40"/>
      <c r="P27" s="40"/>
      <c r="W27" s="124">
        <f t="shared" si="2"/>
        <v>620.57117144851998</v>
      </c>
      <c r="X27" s="23" t="str">
        <f t="shared" si="3"/>
        <v>-</v>
      </c>
    </row>
    <row r="28" spans="1:24" x14ac:dyDescent="0.2">
      <c r="A28" s="20" t="s">
        <v>150</v>
      </c>
      <c r="B28" s="21" t="s">
        <v>151</v>
      </c>
      <c r="C28" s="21" t="s">
        <v>152</v>
      </c>
      <c r="D28" s="21" t="s">
        <v>27</v>
      </c>
      <c r="E28" s="112">
        <f>IF(SUMIF('Grundlage Psychiatrie stationär'!D:D,B28,'Grundlage Psychiatrie stationär'!G:G)&gt;0,SUMIF('Grundlage Psychiatrie stationär'!D:D,B28,'Grundlage Psychiatrie stationär'!G:G),)</f>
        <v>12871137.875166001</v>
      </c>
      <c r="F28" s="112">
        <f>IF(SUMIF('Grundlage Psychiatrie stationär'!D:D,B28,'Grundlage Psychiatrie stationär'!H:H)&gt;0,SUMIF('Grundlage Psychiatrie stationär'!D:D,B28,'Grundlage Psychiatrie stationär'!H:H),)</f>
        <v>0</v>
      </c>
      <c r="G28" s="112">
        <f>IF(SUMIF('Grundlage Psychiatrie stationär'!D:D,B28,'Grundlage Psychiatrie stationär'!I:I)&gt;0,SUMIF('Grundlage Psychiatrie stationär'!D:D,B28,'Grundlage Psychiatrie stationär'!I:I),"")</f>
        <v>21759</v>
      </c>
      <c r="H28" s="112">
        <f>IF(SUMIF('Grundlage Psychiatrie stationär'!D:D,B28,'Grundlage Psychiatrie stationär'!J:J)&gt;0,SUMIF('Grundlage Psychiatrie stationär'!D:D,B28,'Grundlage Psychiatrie stationär'!J:J),"")</f>
        <v>655</v>
      </c>
      <c r="I28" s="130">
        <f>IF(SUMIF('Grundlage Psychiatrie stationär'!D:D,B28,'Grundlage Psychiatrie stationär'!K:K)&gt;0,SUMIF('Grundlage Psychiatrie stationär'!D:D,B28,'Grundlage Psychiatrie stationär'!K:K),"")</f>
        <v>591.53168229999005</v>
      </c>
      <c r="J28" s="130" t="str">
        <f>IF(SUMIF('Grundlage Psychiatrie stationär'!D:D,B28,'Grundlage Psychiatrie stationär'!L:L)&gt;0,SUMIF('Grundlage Psychiatrie stationär'!D:D,B28,'Grundlage Psychiatrie stationär'!L:L),"")</f>
        <v/>
      </c>
      <c r="K28" s="40"/>
      <c r="L28" s="61">
        <f t="shared" si="0"/>
        <v>21759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0" t="s">
        <v>242</v>
      </c>
      <c r="B29" s="21" t="s">
        <v>243</v>
      </c>
      <c r="C29" s="21" t="s">
        <v>244</v>
      </c>
      <c r="D29" s="21" t="s">
        <v>45</v>
      </c>
      <c r="E29" s="112">
        <f>IF(SUMIF('Grundlage Psychiatrie stationär'!D:D,B29,'Grundlage Psychiatrie stationär'!G:G)&gt;0,SUMIF('Grundlage Psychiatrie stationär'!D:D,B29,'Grundlage Psychiatrie stationär'!G:G),)</f>
        <v>36081497.232672997</v>
      </c>
      <c r="F29" s="112">
        <f>IF(SUMIF('Grundlage Psychiatrie stationär'!D:D,B29,'Grundlage Psychiatrie stationär'!H:H)&gt;0,SUMIF('Grundlage Psychiatrie stationär'!D:D,B29,'Grundlage Psychiatrie stationär'!H:H),)</f>
        <v>36081497.232672997</v>
      </c>
      <c r="G29" s="112">
        <f>IF(SUMIF('Grundlage Psychiatrie stationär'!D:D,B29,'Grundlage Psychiatrie stationär'!I:I)&gt;0,SUMIF('Grundlage Psychiatrie stationär'!D:D,B29,'Grundlage Psychiatrie stationär'!I:I),"")</f>
        <v>51659</v>
      </c>
      <c r="H29" s="112">
        <f>IF(SUMIF('Grundlage Psychiatrie stationär'!D:D,B29,'Grundlage Psychiatrie stationär'!J:J)&gt;0,SUMIF('Grundlage Psychiatrie stationär'!D:D,B29,'Grundlage Psychiatrie stationär'!J:J),"")</f>
        <v>1964</v>
      </c>
      <c r="I29" s="130">
        <f>IF(SUMIF('Grundlage Psychiatrie stationär'!D:D,B29,'Grundlage Psychiatrie stationär'!K:K)&gt;0,SUMIF('Grundlage Psychiatrie stationär'!D:D,B29,'Grundlage Psychiatrie stationär'!K:K),"")</f>
        <v>698.45520108157996</v>
      </c>
      <c r="J29" s="130">
        <f>IF(SUMIF('Grundlage Psychiatrie stationär'!D:D,B29,'Grundlage Psychiatrie stationär'!L:L)&gt;0,SUMIF('Grundlage Psychiatrie stationär'!D:D,B29,'Grundlage Psychiatrie stationär'!L:L),"")</f>
        <v>698.45520108157996</v>
      </c>
      <c r="K29" s="40"/>
      <c r="L29" s="61">
        <f t="shared" si="0"/>
        <v>51659</v>
      </c>
      <c r="M29" s="61">
        <f t="shared" si="1"/>
        <v>51659</v>
      </c>
      <c r="N29" s="40"/>
      <c r="O29" s="40"/>
      <c r="P29" s="40"/>
      <c r="W29" s="124">
        <f t="shared" si="2"/>
        <v>698.45520108157996</v>
      </c>
      <c r="X29" s="23" t="str">
        <f t="shared" si="3"/>
        <v>gleich</v>
      </c>
    </row>
    <row r="30" spans="1:24" x14ac:dyDescent="0.2">
      <c r="A30" s="20" t="s">
        <v>338</v>
      </c>
      <c r="B30" s="21" t="s">
        <v>338</v>
      </c>
      <c r="C30" s="21" t="s">
        <v>228</v>
      </c>
      <c r="D30" s="21" t="s">
        <v>106</v>
      </c>
      <c r="E30" s="112">
        <f>IF(SUMIF('Grundlage Psychiatrie stationär'!D:D,B30,'Grundlage Psychiatrie stationär'!G:G)&gt;0,SUMIF('Grundlage Psychiatrie stationär'!D:D,B30,'Grundlage Psychiatrie stationär'!G:G),)</f>
        <v>2741748.5728334002</v>
      </c>
      <c r="F30" s="112">
        <f>IF(SUMIF('Grundlage Psychiatrie stationär'!D:D,B30,'Grundlage Psychiatrie stationär'!H:H)&gt;0,SUMIF('Grundlage Psychiatrie stationär'!D:D,B30,'Grundlage Psychiatrie stationär'!H:H),)</f>
        <v>2539959.5728334002</v>
      </c>
      <c r="G30" s="112">
        <f>IF(SUMIF('Grundlage Psychiatrie stationär'!D:D,B30,'Grundlage Psychiatrie stationär'!I:I)&gt;0,SUMIF('Grundlage Psychiatrie stationär'!D:D,B30,'Grundlage Psychiatrie stationär'!I:I),"")</f>
        <v>1650</v>
      </c>
      <c r="H30" s="112">
        <f>IF(SUMIF('Grundlage Psychiatrie stationär'!D:D,B30,'Grundlage Psychiatrie stationär'!J:J)&gt;0,SUMIF('Grundlage Psychiatrie stationär'!D:D,B30,'Grundlage Psychiatrie stationär'!J:J),"")</f>
        <v>56</v>
      </c>
      <c r="I30" s="130">
        <f>IF(SUMIF('Grundlage Psychiatrie stationär'!D:D,B30,'Grundlage Psychiatrie stationär'!K:K)&gt;0,SUMIF('Grundlage Psychiatrie stationär'!D:D,B30,'Grundlage Psychiatrie stationär'!K:K),"")</f>
        <v>1661.6658017172001</v>
      </c>
      <c r="J30" s="130">
        <f>IF(SUMIF('Grundlage Psychiatrie stationär'!D:D,B30,'Grundlage Psychiatrie stationär'!L:L)&gt;0,SUMIF('Grundlage Psychiatrie stationär'!D:D,B30,'Grundlage Psychiatrie stationär'!L:L),"")</f>
        <v>1539.3694380809</v>
      </c>
      <c r="K30" s="40"/>
      <c r="L30" s="61">
        <f t="shared" si="0"/>
        <v>1650</v>
      </c>
      <c r="M30" s="61">
        <f t="shared" si="1"/>
        <v>1650</v>
      </c>
      <c r="N30" s="40"/>
      <c r="O30" s="40"/>
      <c r="P30" s="40"/>
      <c r="W30" s="124">
        <f t="shared" si="2"/>
        <v>1539.3694380809</v>
      </c>
      <c r="X30" s="23" t="str">
        <f t="shared" si="3"/>
        <v>-</v>
      </c>
    </row>
    <row r="31" spans="1:24" x14ac:dyDescent="0.2">
      <c r="A31" s="20" t="s">
        <v>259</v>
      </c>
      <c r="B31" s="21" t="s">
        <v>260</v>
      </c>
      <c r="C31" s="22" t="s">
        <v>127</v>
      </c>
      <c r="D31" s="21" t="s">
        <v>45</v>
      </c>
      <c r="E31" s="112">
        <f>IF(SUMIF('Grundlage Psychiatrie stationär'!D:D,B31,'Grundlage Psychiatrie stationär'!G:G)&gt;0,SUMIF('Grundlage Psychiatrie stationär'!D:D,B31,'Grundlage Psychiatrie stationär'!G:G),)</f>
        <v>0</v>
      </c>
      <c r="F31" s="112">
        <f>IF(SUMIF('Grundlage Psychiatrie stationär'!D:D,B31,'Grundlage Psychiatrie stationär'!H:H)&gt;0,SUMIF('Grundlage Psychiatrie stationär'!D:D,B31,'Grundlage Psychiatrie stationär'!H:H),)</f>
        <v>45537883.144436002</v>
      </c>
      <c r="G31" s="112">
        <f>IF(SUMIF('Grundlage Psychiatrie stationär'!D:D,B31,'Grundlage Psychiatrie stationär'!I:I)&gt;0,SUMIF('Grundlage Psychiatrie stationär'!D:D,B31,'Grundlage Psychiatrie stationär'!I:I),"")</f>
        <v>76619</v>
      </c>
      <c r="H31" s="146"/>
      <c r="I31" s="130" t="str">
        <f>IF(SUMIF('Grundlage Psychiatrie stationär'!D:D,B31,'Grundlage Psychiatrie stationär'!K:K)&gt;0,SUMIF('Grundlage Psychiatrie stationär'!D:D,B31,'Grundlage Psychiatrie stationär'!K:K),"")</f>
        <v/>
      </c>
      <c r="J31" s="130">
        <f>IF(SUMIF('Grundlage Psychiatrie stationär'!D:D,B31,'Grundlage Psychiatrie stationär'!L:L)&gt;0,SUMIF('Grundlage Psychiatrie stationär'!D:D,B31,'Grundlage Psychiatrie stationär'!L:L),"")</f>
        <v>594.34191446554996</v>
      </c>
      <c r="K31" s="40"/>
      <c r="L31" s="61" t="str">
        <f t="shared" si="0"/>
        <v>-</v>
      </c>
      <c r="M31" s="61">
        <f t="shared" si="1"/>
        <v>76619</v>
      </c>
      <c r="N31" s="40"/>
      <c r="O31" s="40"/>
      <c r="P31" s="40"/>
      <c r="W31" s="124">
        <f t="shared" si="2"/>
        <v>594.34191446554996</v>
      </c>
      <c r="X31" s="23" t="str">
        <f t="shared" si="3"/>
        <v>-</v>
      </c>
    </row>
    <row r="32" spans="1:24" x14ac:dyDescent="0.2">
      <c r="A32" s="20" t="s">
        <v>19</v>
      </c>
      <c r="B32" s="21" t="s">
        <v>20</v>
      </c>
      <c r="C32" s="21" t="s">
        <v>21</v>
      </c>
      <c r="D32" s="21" t="s">
        <v>22</v>
      </c>
      <c r="E32" s="112">
        <f>IF(SUMIF('Grundlage Psychiatrie stationär'!D:D,B32,'Grundlage Psychiatrie stationär'!G:G)&gt;0,SUMIF('Grundlage Psychiatrie stationär'!D:D,B32,'Grundlage Psychiatrie stationär'!G:G),)</f>
        <v>87553444.324726</v>
      </c>
      <c r="F32" s="112">
        <f>IF(SUMIF('Grundlage Psychiatrie stationär'!D:D,B32,'Grundlage Psychiatrie stationär'!H:H)&gt;0,SUMIF('Grundlage Psychiatrie stationär'!D:D,B32,'Grundlage Psychiatrie stationär'!H:H),)</f>
        <v>85660046.738462001</v>
      </c>
      <c r="G32" s="112">
        <f>IF(SUMIF('Grundlage Psychiatrie stationär'!D:D,B32,'Grundlage Psychiatrie stationär'!I:I)&gt;0,SUMIF('Grundlage Psychiatrie stationär'!D:D,B32,'Grundlage Psychiatrie stationär'!I:I),"")</f>
        <v>103439.75449161</v>
      </c>
      <c r="H32" s="112">
        <f>IF(SUMIF('Grundlage Psychiatrie stationär'!D:D,B32,'Grundlage Psychiatrie stationär'!J:J)&gt;0,SUMIF('Grundlage Psychiatrie stationär'!D:D,B32,'Grundlage Psychiatrie stationär'!J:J),"")</f>
        <v>4013</v>
      </c>
      <c r="I32" s="130">
        <f>IF(SUMIF('Grundlage Psychiatrie stationär'!D:D,B32,'Grundlage Psychiatrie stationär'!K:K)&gt;0,SUMIF('Grundlage Psychiatrie stationär'!D:D,B32,'Grundlage Psychiatrie stationär'!K:K),"")</f>
        <v>846.41968414407995</v>
      </c>
      <c r="J32" s="130">
        <f>IF(SUMIF('Grundlage Psychiatrie stationär'!D:D,B32,'Grundlage Psychiatrie stationär'!L:L)&gt;0,SUMIF('Grundlage Psychiatrie stationär'!D:D,B32,'Grundlage Psychiatrie stationär'!L:L),"")</f>
        <v>828.11533302134001</v>
      </c>
      <c r="K32" s="40"/>
      <c r="L32" s="61">
        <f t="shared" si="0"/>
        <v>103439.75449161</v>
      </c>
      <c r="M32" s="61">
        <f t="shared" si="1"/>
        <v>103439.75449161</v>
      </c>
      <c r="N32" s="40"/>
      <c r="O32" s="40"/>
      <c r="P32" s="40"/>
      <c r="W32" s="124">
        <f t="shared" si="2"/>
        <v>828.11533302134001</v>
      </c>
      <c r="X32" s="23" t="str">
        <f t="shared" si="3"/>
        <v>-</v>
      </c>
    </row>
    <row r="33" spans="1:24" x14ac:dyDescent="0.2">
      <c r="A33" s="20" t="s">
        <v>43</v>
      </c>
      <c r="B33" s="21" t="s">
        <v>44</v>
      </c>
      <c r="C33" s="21" t="s">
        <v>21</v>
      </c>
      <c r="D33" s="21" t="s">
        <v>45</v>
      </c>
      <c r="E33" s="112">
        <f>IF(SUMIF('Grundlage Psychiatrie stationär'!D:D,B33,'Grundlage Psychiatrie stationär'!G:G)&gt;0,SUMIF('Grundlage Psychiatrie stationär'!D:D,B33,'Grundlage Psychiatrie stationär'!G:G),)</f>
        <v>6032450.4971289998</v>
      </c>
      <c r="F33" s="112">
        <f>IF(SUMIF('Grundlage Psychiatrie stationär'!D:D,B33,'Grundlage Psychiatrie stationär'!H:H)&gt;0,SUMIF('Grundlage Psychiatrie stationär'!D:D,B33,'Grundlage Psychiatrie stationär'!H:H),)</f>
        <v>5463652.947129</v>
      </c>
      <c r="G33" s="112">
        <f>IF(SUMIF('Grundlage Psychiatrie stationär'!D:D,B33,'Grundlage Psychiatrie stationär'!I:I)&gt;0,SUMIF('Grundlage Psychiatrie stationär'!D:D,B33,'Grundlage Psychiatrie stationär'!I:I),"")</f>
        <v>5846</v>
      </c>
      <c r="H33" s="112">
        <f>IF(SUMIF('Grundlage Psychiatrie stationär'!D:D,B33,'Grundlage Psychiatrie stationär'!J:J)&gt;0,SUMIF('Grundlage Psychiatrie stationär'!D:D,B33,'Grundlage Psychiatrie stationär'!J:J),"")</f>
        <v>120</v>
      </c>
      <c r="I33" s="130">
        <f>IF(SUMIF('Grundlage Psychiatrie stationär'!D:D,B33,'Grundlage Psychiatrie stationär'!K:K)&gt;0,SUMIF('Grundlage Psychiatrie stationär'!D:D,B33,'Grundlage Psychiatrie stationär'!K:K),"")</f>
        <v>1031.8936875007</v>
      </c>
      <c r="J33" s="130">
        <f>IF(SUMIF('Grundlage Psychiatrie stationär'!D:D,B33,'Grundlage Psychiatrie stationär'!L:L)&gt;0,SUMIF('Grundlage Psychiatrie stationär'!D:D,B33,'Grundlage Psychiatrie stationär'!L:L),"")</f>
        <v>934.59680929336002</v>
      </c>
      <c r="K33" s="40"/>
      <c r="L33" s="61">
        <f t="shared" si="0"/>
        <v>5846</v>
      </c>
      <c r="M33" s="61">
        <f t="shared" si="1"/>
        <v>5846</v>
      </c>
      <c r="N33" s="40"/>
      <c r="O33" s="40"/>
      <c r="P33" s="40"/>
      <c r="W33" s="124">
        <f t="shared" si="2"/>
        <v>934.59680929336002</v>
      </c>
      <c r="X33" s="23" t="str">
        <f t="shared" si="3"/>
        <v>-</v>
      </c>
    </row>
    <row r="34" spans="1:24" x14ac:dyDescent="0.2">
      <c r="A34" s="20" t="s">
        <v>90</v>
      </c>
      <c r="B34" s="21" t="s">
        <v>91</v>
      </c>
      <c r="C34" s="21" t="s">
        <v>21</v>
      </c>
      <c r="D34" s="21" t="s">
        <v>45</v>
      </c>
      <c r="E34" s="112">
        <f>IF(SUMIF('Grundlage Psychiatrie stationär'!D:D,B34,'Grundlage Psychiatrie stationär'!G:G)&gt;0,SUMIF('Grundlage Psychiatrie stationär'!D:D,B34,'Grundlage Psychiatrie stationär'!G:G),)</f>
        <v>1519905.9122116</v>
      </c>
      <c r="F34" s="112">
        <f>IF(SUMIF('Grundlage Psychiatrie stationär'!D:D,B34,'Grundlage Psychiatrie stationär'!H:H)&gt;0,SUMIF('Grundlage Psychiatrie stationär'!D:D,B34,'Grundlage Psychiatrie stationär'!H:H),)</f>
        <v>0</v>
      </c>
      <c r="G34" s="112">
        <f>IF(SUMIF('Grundlage Psychiatrie stationär'!D:D,B34,'Grundlage Psychiatrie stationär'!I:I)&gt;0,SUMIF('Grundlage Psychiatrie stationär'!D:D,B34,'Grundlage Psychiatrie stationär'!I:I),"")</f>
        <v>1114</v>
      </c>
      <c r="H34" s="112">
        <f>IF(SUMIF('Grundlage Psychiatrie stationär'!D:D,B34,'Grundlage Psychiatrie stationär'!J:J)&gt;0,SUMIF('Grundlage Psychiatrie stationär'!D:D,B34,'Grundlage Psychiatrie stationär'!J:J),"")</f>
        <v>39</v>
      </c>
      <c r="I34" s="130">
        <f>IF(SUMIF('Grundlage Psychiatrie stationär'!D:D,B34,'Grundlage Psychiatrie stationär'!K:K)&gt;0,SUMIF('Grundlage Psychiatrie stationär'!D:D,B34,'Grundlage Psychiatrie stationär'!K:K),"")</f>
        <v>1364.3679642832999</v>
      </c>
      <c r="J34" s="130" t="str">
        <f>IF(SUMIF('Grundlage Psychiatrie stationär'!D:D,B34,'Grundlage Psychiatrie stationär'!L:L)&gt;0,SUMIF('Grundlage Psychiatrie stationär'!D:D,B34,'Grundlage Psychiatrie stationär'!L:L),"")</f>
        <v/>
      </c>
      <c r="K34" s="40"/>
      <c r="L34" s="61">
        <f t="shared" si="0"/>
        <v>1114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0" t="s">
        <v>97</v>
      </c>
      <c r="B35" s="21" t="s">
        <v>98</v>
      </c>
      <c r="C35" s="21" t="s">
        <v>99</v>
      </c>
      <c r="D35" s="21" t="s">
        <v>45</v>
      </c>
      <c r="E35" s="112">
        <f>IF(SUMIF('Grundlage Psychiatrie stationär'!D:D,B35,'Grundlage Psychiatrie stationär'!G:G)&gt;0,SUMIF('Grundlage Psychiatrie stationär'!D:D,B35,'Grundlage Psychiatrie stationär'!G:G),)</f>
        <v>50132929.296199001</v>
      </c>
      <c r="F35" s="112">
        <f>IF(SUMIF('Grundlage Psychiatrie stationär'!D:D,B35,'Grundlage Psychiatrie stationär'!H:H)&gt;0,SUMIF('Grundlage Psychiatrie stationär'!D:D,B35,'Grundlage Psychiatrie stationär'!H:H),)</f>
        <v>46875816.016199</v>
      </c>
      <c r="G35" s="112">
        <f>IF(SUMIF('Grundlage Psychiatrie stationär'!D:D,B35,'Grundlage Psychiatrie stationär'!I:I)&gt;0,SUMIF('Grundlage Psychiatrie stationär'!D:D,B35,'Grundlage Psychiatrie stationär'!I:I),"")</f>
        <v>61540</v>
      </c>
      <c r="H35" s="112">
        <f>IF(SUMIF('Grundlage Psychiatrie stationär'!D:D,B35,'Grundlage Psychiatrie stationär'!J:J)&gt;0,SUMIF('Grundlage Psychiatrie stationär'!D:D,B35,'Grundlage Psychiatrie stationär'!J:J),"")</f>
        <v>2201</v>
      </c>
      <c r="I35" s="130">
        <f>IF(SUMIF('Grundlage Psychiatrie stationär'!D:D,B35,'Grundlage Psychiatrie stationär'!K:K)&gt;0,SUMIF('Grundlage Psychiatrie stationär'!D:D,B35,'Grundlage Psychiatrie stationär'!K:K),"")</f>
        <v>814.63973506985997</v>
      </c>
      <c r="J35" s="130">
        <f>IF(SUMIF('Grundlage Psychiatrie stationär'!D:D,B35,'Grundlage Psychiatrie stationär'!L:L)&gt;0,SUMIF('Grundlage Psychiatrie stationär'!D:D,B35,'Grundlage Psychiatrie stationär'!L:L),"")</f>
        <v>761.71296743904998</v>
      </c>
      <c r="K35" s="40"/>
      <c r="L35" s="61">
        <f t="shared" si="0"/>
        <v>61540</v>
      </c>
      <c r="M35" s="61">
        <f t="shared" si="1"/>
        <v>61540</v>
      </c>
      <c r="N35" s="40"/>
      <c r="O35" s="40"/>
      <c r="P35" s="40"/>
      <c r="W35" s="124">
        <f t="shared" si="2"/>
        <v>761.71296743904998</v>
      </c>
      <c r="X35" s="23" t="str">
        <f t="shared" si="3"/>
        <v>-</v>
      </c>
    </row>
    <row r="36" spans="1:24" x14ac:dyDescent="0.2">
      <c r="A36" s="20" t="s">
        <v>112</v>
      </c>
      <c r="B36" s="21" t="s">
        <v>113</v>
      </c>
      <c r="C36" s="21" t="s">
        <v>114</v>
      </c>
      <c r="D36" s="21" t="s">
        <v>106</v>
      </c>
      <c r="E36" s="112">
        <f>IF(SUMIF('Grundlage Psychiatrie stationär'!D:D,B36,'Grundlage Psychiatrie stationär'!G:G)&gt;0,SUMIF('Grundlage Psychiatrie stationär'!D:D,B36,'Grundlage Psychiatrie stationär'!G:G),)</f>
        <v>14770842.633282</v>
      </c>
      <c r="F36" s="112">
        <f>IF(SUMIF('Grundlage Psychiatrie stationär'!D:D,B36,'Grundlage Psychiatrie stationär'!H:H)&gt;0,SUMIF('Grundlage Psychiatrie stationär'!D:D,B36,'Grundlage Psychiatrie stationär'!H:H),)</f>
        <v>0</v>
      </c>
      <c r="G36" s="112">
        <f>IF(SUMIF('Grundlage Psychiatrie stationär'!D:D,B36,'Grundlage Psychiatrie stationär'!I:I)&gt;0,SUMIF('Grundlage Psychiatrie stationär'!D:D,B36,'Grundlage Psychiatrie stationär'!I:I),"")</f>
        <v>24127</v>
      </c>
      <c r="H36" s="112">
        <f>IF(SUMIF('Grundlage Psychiatrie stationär'!D:D,B36,'Grundlage Psychiatrie stationär'!J:J)&gt;0,SUMIF('Grundlage Psychiatrie stationär'!D:D,B36,'Grundlage Psychiatrie stationär'!J:J),"")</f>
        <v>477</v>
      </c>
      <c r="I36" s="130">
        <f>IF(SUMIF('Grundlage Psychiatrie stationär'!D:D,B36,'Grundlage Psychiatrie stationär'!K:K)&gt;0,SUMIF('Grundlage Psychiatrie stationär'!D:D,B36,'Grundlage Psychiatrie stationär'!K:K),"")</f>
        <v>612.21215373987002</v>
      </c>
      <c r="J36" s="130" t="str">
        <f>IF(SUMIF('Grundlage Psychiatrie stationär'!D:D,B36,'Grundlage Psychiatrie stationär'!L:L)&gt;0,SUMIF('Grundlage Psychiatrie stationär'!D:D,B36,'Grundlage Psychiatrie stationär'!L:L),"")</f>
        <v/>
      </c>
      <c r="K36" s="40"/>
      <c r="L36" s="61">
        <f t="shared" si="0"/>
        <v>24127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0" t="s">
        <v>193</v>
      </c>
      <c r="B37" s="21" t="s">
        <v>194</v>
      </c>
      <c r="C37" s="21" t="s">
        <v>114</v>
      </c>
      <c r="D37" s="21" t="s">
        <v>106</v>
      </c>
      <c r="E37" s="112">
        <f>IF(SUMIF('Grundlage Psychiatrie stationär'!D:D,B37,'Grundlage Psychiatrie stationär'!G:G)&gt;0,SUMIF('Grundlage Psychiatrie stationär'!D:D,B37,'Grundlage Psychiatrie stationär'!G:G),)</f>
        <v>0</v>
      </c>
      <c r="F37" s="112">
        <f>IF(SUMIF('Grundlage Psychiatrie stationär'!D:D,B37,'Grundlage Psychiatrie stationär'!H:H)&gt;0,SUMIF('Grundlage Psychiatrie stationär'!D:D,B37,'Grundlage Psychiatrie stationär'!H:H),)</f>
        <v>26384146.759496</v>
      </c>
      <c r="G37" s="112">
        <f>IF(SUMIF('Grundlage Psychiatrie stationär'!D:D,B37,'Grundlage Psychiatrie stationär'!I:I)&gt;0,SUMIF('Grundlage Psychiatrie stationär'!D:D,B37,'Grundlage Psychiatrie stationär'!I:I),"")</f>
        <v>43450</v>
      </c>
      <c r="H37" s="112">
        <f>IF(SUMIF('Grundlage Psychiatrie stationär'!D:D,B37,'Grundlage Psychiatrie stationär'!J:J)&gt;0,SUMIF('Grundlage Psychiatrie stationär'!D:D,B37,'Grundlage Psychiatrie stationär'!J:J),"")</f>
        <v>1292</v>
      </c>
      <c r="I37" s="130" t="str">
        <f>IF(SUMIF('Grundlage Psychiatrie stationär'!D:D,B37,'Grundlage Psychiatrie stationär'!K:K)&gt;0,SUMIF('Grundlage Psychiatrie stationär'!D:D,B37,'Grundlage Psychiatrie stationär'!K:K),"")</f>
        <v/>
      </c>
      <c r="J37" s="130">
        <f>IF(SUMIF('Grundlage Psychiatrie stationär'!D:D,B37,'Grundlage Psychiatrie stationär'!L:L)&gt;0,SUMIF('Grundlage Psychiatrie stationär'!D:D,B37,'Grundlage Psychiatrie stationär'!L:L),"")</f>
        <v>607.23007501717996</v>
      </c>
      <c r="K37" s="40"/>
      <c r="L37" s="61" t="str">
        <f t="shared" si="0"/>
        <v>-</v>
      </c>
      <c r="M37" s="61">
        <f t="shared" si="1"/>
        <v>43450</v>
      </c>
      <c r="N37" s="40"/>
      <c r="O37" s="40"/>
      <c r="P37" s="40"/>
      <c r="W37" s="124">
        <f t="shared" si="2"/>
        <v>607.23007501717996</v>
      </c>
      <c r="X37" s="23" t="str">
        <f t="shared" si="3"/>
        <v>-</v>
      </c>
    </row>
    <row r="38" spans="1:24" x14ac:dyDescent="0.2">
      <c r="A38" s="20" t="s">
        <v>158</v>
      </c>
      <c r="B38" s="21" t="s">
        <v>159</v>
      </c>
      <c r="C38" s="21" t="s">
        <v>70</v>
      </c>
      <c r="D38" s="21" t="s">
        <v>45</v>
      </c>
      <c r="E38" s="112">
        <f>IF(SUMIF('Grundlage Psychiatrie stationär'!D:D,B38,'Grundlage Psychiatrie stationär'!G:G)&gt;0,SUMIF('Grundlage Psychiatrie stationär'!D:D,B38,'Grundlage Psychiatrie stationär'!G:G),)</f>
        <v>2727190.2979794</v>
      </c>
      <c r="F38" s="112">
        <f>IF(SUMIF('Grundlage Psychiatrie stationär'!D:D,B38,'Grundlage Psychiatrie stationär'!H:H)&gt;0,SUMIF('Grundlage Psychiatrie stationär'!D:D,B38,'Grundlage Psychiatrie stationär'!H:H),)</f>
        <v>2701488.9477276001</v>
      </c>
      <c r="G38" s="112">
        <f>IF(SUMIF('Grundlage Psychiatrie stationär'!D:D,B38,'Grundlage Psychiatrie stationär'!I:I)&gt;0,SUMIF('Grundlage Psychiatrie stationär'!D:D,B38,'Grundlage Psychiatrie stationär'!I:I),"")</f>
        <v>1902</v>
      </c>
      <c r="H38" s="112">
        <f>IF(SUMIF('Grundlage Psychiatrie stationär'!D:D,B38,'Grundlage Psychiatrie stationär'!J:J)&gt;0,SUMIF('Grundlage Psychiatrie stationär'!D:D,B38,'Grundlage Psychiatrie stationär'!J:J),"")</f>
        <v>28</v>
      </c>
      <c r="I38" s="130">
        <f>IF(SUMIF('Grundlage Psychiatrie stationär'!D:D,B38,'Grundlage Psychiatrie stationär'!K:K)&gt;0,SUMIF('Grundlage Psychiatrie stationär'!D:D,B38,'Grundlage Psychiatrie stationär'!K:K),"")</f>
        <v>1433.8539947316001</v>
      </c>
      <c r="J38" s="130">
        <f>IF(SUMIF('Grundlage Psychiatrie stationär'!D:D,B38,'Grundlage Psychiatrie stationär'!L:L)&gt;0,SUMIF('Grundlage Psychiatrie stationär'!D:D,B38,'Grundlage Psychiatrie stationär'!L:L),"")</f>
        <v>1420.3411922857999</v>
      </c>
      <c r="K38" s="40"/>
      <c r="L38" s="61">
        <f t="shared" si="0"/>
        <v>1902</v>
      </c>
      <c r="M38" s="61">
        <f t="shared" si="1"/>
        <v>1902</v>
      </c>
      <c r="N38" s="40"/>
      <c r="O38" s="40"/>
      <c r="P38" s="40"/>
      <c r="W38" s="124">
        <f t="shared" si="2"/>
        <v>1420.3411922857999</v>
      </c>
      <c r="X38" s="23" t="str">
        <f t="shared" si="3"/>
        <v>-</v>
      </c>
    </row>
    <row r="39" spans="1:24" hidden="1" x14ac:dyDescent="0.2">
      <c r="A39" s="20" t="s">
        <v>246</v>
      </c>
      <c r="B39" s="21" t="s">
        <v>247</v>
      </c>
      <c r="C39" s="21" t="s">
        <v>70</v>
      </c>
      <c r="D39" s="21" t="s">
        <v>45</v>
      </c>
      <c r="E39" s="112"/>
      <c r="F39" s="112"/>
      <c r="G39" s="112"/>
      <c r="H39" s="112"/>
      <c r="I39" s="130"/>
      <c r="J39" s="130"/>
      <c r="K39" s="40"/>
      <c r="L39" s="61"/>
      <c r="M39" s="61"/>
      <c r="N39" s="40"/>
      <c r="O39" s="40"/>
      <c r="P39" s="40"/>
      <c r="W39" s="124">
        <f t="shared" si="2"/>
        <v>0</v>
      </c>
      <c r="X39" s="23" t="str">
        <f t="shared" si="3"/>
        <v/>
      </c>
    </row>
    <row r="40" spans="1:24" x14ac:dyDescent="0.2">
      <c r="A40" s="20" t="s">
        <v>293</v>
      </c>
      <c r="B40" s="21" t="s">
        <v>294</v>
      </c>
      <c r="C40" s="21" t="s">
        <v>70</v>
      </c>
      <c r="D40" s="21" t="s">
        <v>22</v>
      </c>
      <c r="E40" s="112">
        <f>IF(SUMIF('Grundlage Psychiatrie stationär'!D:D,B40,'Grundlage Psychiatrie stationär'!G:G)&gt;0,SUMIF('Grundlage Psychiatrie stationär'!D:D,B40,'Grundlage Psychiatrie stationär'!G:G),)</f>
        <v>1843961.1021728001</v>
      </c>
      <c r="F40" s="112">
        <f>IF(SUMIF('Grundlage Psychiatrie stationär'!D:D,B40,'Grundlage Psychiatrie stationär'!H:H)&gt;0,SUMIF('Grundlage Psychiatrie stationär'!D:D,B40,'Grundlage Psychiatrie stationär'!H:H),)</f>
        <v>1841359.5916501</v>
      </c>
      <c r="G40" s="112">
        <f>IF(SUMIF('Grundlage Psychiatrie stationär'!D:D,B40,'Grundlage Psychiatrie stationär'!I:I)&gt;0,SUMIF('Grundlage Psychiatrie stationär'!D:D,B40,'Grundlage Psychiatrie stationär'!I:I),"")</f>
        <v>2574</v>
      </c>
      <c r="H40" s="112">
        <f>IF(SUMIF('Grundlage Psychiatrie stationär'!D:D,B40,'Grundlage Psychiatrie stationär'!J:J)&gt;0,SUMIF('Grundlage Psychiatrie stationär'!D:D,B40,'Grundlage Psychiatrie stationär'!J:J),"")</f>
        <v>35</v>
      </c>
      <c r="I40" s="130">
        <f>IF(SUMIF('Grundlage Psychiatrie stationär'!D:D,B40,'Grundlage Psychiatrie stationär'!K:K)&gt;0,SUMIF('Grundlage Psychiatrie stationär'!D:D,B40,'Grundlage Psychiatrie stationär'!K:K),"")</f>
        <v>716.37960457375004</v>
      </c>
      <c r="J40" s="130">
        <f>IF(SUMIF('Grundlage Psychiatrie stationär'!D:D,B40,'Grundlage Psychiatrie stationär'!L:L)&gt;0,SUMIF('Grundlage Psychiatrie stationär'!D:D,B40,'Grundlage Psychiatrie stationär'!L:L),"")</f>
        <v>715.36891672497995</v>
      </c>
      <c r="K40" s="40"/>
      <c r="L40" s="61">
        <f t="shared" si="0"/>
        <v>2574</v>
      </c>
      <c r="M40" s="61">
        <f t="shared" si="1"/>
        <v>2574</v>
      </c>
      <c r="N40" s="40"/>
      <c r="O40" s="40"/>
      <c r="P40" s="40"/>
      <c r="W40" s="124">
        <f t="shared" si="2"/>
        <v>715.36891672497995</v>
      </c>
      <c r="X40" s="23" t="str">
        <f t="shared" si="3"/>
        <v>-</v>
      </c>
    </row>
    <row r="41" spans="1:24" hidden="1" x14ac:dyDescent="0.2">
      <c r="A41" s="20" t="s">
        <v>64</v>
      </c>
      <c r="B41" s="21" t="s">
        <v>65</v>
      </c>
      <c r="C41" s="21" t="s">
        <v>66</v>
      </c>
      <c r="D41" s="21" t="s">
        <v>27</v>
      </c>
      <c r="E41" s="112">
        <f>IF(SUMIF('Grundlage Psychiatrie stationär'!D:D,B41,'Grundlage Psychiatrie stationär'!G:G)&gt;0,SUMIF('Grundlage Psychiatrie stationär'!D:D,B41,'Grundlage Psychiatrie stationär'!G:G),)</f>
        <v>0</v>
      </c>
      <c r="F41" s="112">
        <f>IF(SUMIF('Grundlage Psychiatrie stationär'!D:D,B41,'Grundlage Psychiatrie stationär'!H:H)&gt;0,SUMIF('Grundlage Psychiatrie stationär'!D:D,B41,'Grundlage Psychiatrie stationär'!H:H),)</f>
        <v>0</v>
      </c>
      <c r="G41" s="112" t="str">
        <f>IF(SUMIF('Grundlage Psychiatrie stationär'!D:D,B41,'Grundlage Psychiatrie stationär'!I:I)&gt;0,SUMIF('Grundlage Psychiatrie stationär'!D:D,B41,'Grundlage Psychiatrie stationär'!I:I),"")</f>
        <v/>
      </c>
      <c r="H41" s="112" t="str">
        <f>IF(SUMIF('Grundlage Psychiatrie stationär'!D:D,B41,'Grundlage Psychiatrie stationär'!J:J)&gt;0,SUMIF('Grundlage Psychiatrie stationär'!D:D,B41,'Grundlage Psychiatrie stationär'!J:J),"")</f>
        <v/>
      </c>
      <c r="I41" s="130" t="str">
        <f>IF(SUMIF('Grundlage Psychiatrie stationär'!D:D,B41,'Grundlage Psychiatrie stationär'!K:K)&gt;0,SUMIF('Grundlage Psychiatrie stationär'!D:D,B41,'Grundlage Psychiatrie stationär'!K:K),"")</f>
        <v/>
      </c>
      <c r="J41" s="130" t="str">
        <f>IF(SUMIF('Grundlage Psychiatrie stationär'!D:D,B41,'Grundlage Psychiatrie stationär'!L:L)&gt;0,SUMIF('Grundlage Psychiatrie stationär'!D:D,B41,'Grundlage Psychiatrie stationär'!L:L),"")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116</v>
      </c>
      <c r="B42" s="21" t="s">
        <v>117</v>
      </c>
      <c r="C42" s="21" t="s">
        <v>66</v>
      </c>
      <c r="D42" s="21" t="s">
        <v>45</v>
      </c>
      <c r="E42" s="112">
        <f>IF(SUMIF('Grundlage Psychiatrie stationär'!D:D,B42,'Grundlage Psychiatrie stationär'!G:G)&gt;0,SUMIF('Grundlage Psychiatrie stationär'!D:D,B42,'Grundlage Psychiatrie stationär'!G:G),)</f>
        <v>0</v>
      </c>
      <c r="F42" s="112">
        <f>IF(SUMIF('Grundlage Psychiatrie stationär'!D:D,B42,'Grundlage Psychiatrie stationär'!H:H)&gt;0,SUMIF('Grundlage Psychiatrie stationär'!D:D,B42,'Grundlage Psychiatrie stationär'!H:H),)</f>
        <v>0</v>
      </c>
      <c r="G42" s="112" t="str">
        <f>IF(SUMIF('Grundlage Psychiatrie stationär'!D:D,B42,'Grundlage Psychiatrie stationär'!I:I)&gt;0,SUMIF('Grundlage Psychiatrie stationär'!D:D,B42,'Grundlage Psychiatrie stationär'!I:I),"")</f>
        <v/>
      </c>
      <c r="H42" s="112" t="str">
        <f>IF(SUMIF('Grundlage Psychiatrie stationär'!D:D,B42,'Grundlage Psychiatrie stationär'!J:J)&gt;0,SUMIF('Grundlage Psychiatrie stationär'!D:D,B42,'Grundlage Psychiatrie stationär'!J:J),"")</f>
        <v/>
      </c>
      <c r="I42" s="130" t="str">
        <f>IF(SUMIF('Grundlage Psychiatrie stationär'!D:D,B42,'Grundlage Psychiatrie stationär'!K:K)&gt;0,SUMIF('Grundlage Psychiatrie stationär'!D:D,B42,'Grundlage Psychiatrie stationär'!K:K),"")</f>
        <v/>
      </c>
      <c r="J42" s="130" t="str">
        <f>IF(SUMIF('Grundlage Psychiatrie stationär'!D:D,B42,'Grundlage Psychiatrie stationär'!L:L)&gt;0,SUMIF('Grundlage Psychiatrie stationär'!D:D,B42,'Grundlage Psychiatrie stationär'!L:L),"")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119</v>
      </c>
      <c r="B43" s="21" t="s">
        <v>120</v>
      </c>
      <c r="C43" s="21" t="s">
        <v>66</v>
      </c>
      <c r="D43" s="21" t="s">
        <v>45</v>
      </c>
      <c r="E43" s="112">
        <f>IF(SUMIF('Grundlage Psychiatrie stationär'!D:D,B43,'Grundlage Psychiatrie stationär'!G:G)&gt;0,SUMIF('Grundlage Psychiatrie stationär'!D:D,B43,'Grundlage Psychiatrie stationär'!G:G),)</f>
        <v>0</v>
      </c>
      <c r="F43" s="112">
        <f>IF(SUMIF('Grundlage Psychiatrie stationär'!D:D,B43,'Grundlage Psychiatrie stationär'!H:H)&gt;0,SUMIF('Grundlage Psychiatrie stationär'!D:D,B43,'Grundlage Psychiatrie stationär'!H:H),)</f>
        <v>0</v>
      </c>
      <c r="G43" s="112" t="str">
        <f>IF(SUMIF('Grundlage Psychiatrie stationär'!D:D,B43,'Grundlage Psychiatrie stationär'!I:I)&gt;0,SUMIF('Grundlage Psychiatrie stationär'!D:D,B43,'Grundlage Psychiatrie stationär'!I:I),"")</f>
        <v/>
      </c>
      <c r="H43" s="112" t="str">
        <f>IF(SUMIF('Grundlage Psychiatrie stationär'!D:D,B43,'Grundlage Psychiatrie stationär'!J:J)&gt;0,SUMIF('Grundlage Psychiatrie stationär'!D:D,B43,'Grundlage Psychiatrie stationär'!J:J),"")</f>
        <v/>
      </c>
      <c r="I43" s="130" t="str">
        <f>IF(SUMIF('Grundlage Psychiatrie stationär'!D:D,B43,'Grundlage Psychiatrie stationär'!K:K)&gt;0,SUMIF('Grundlage Psychiatrie stationär'!D:D,B43,'Grundlage Psychiatrie stationär'!K:K),"")</f>
        <v/>
      </c>
      <c r="J43" s="130" t="str">
        <f>IF(SUMIF('Grundlage Psychiatrie stationär'!D:D,B43,'Grundlage Psychiatrie stationär'!L:L)&gt;0,SUMIF('Grundlage Psychiatrie stationär'!D:D,B43,'Grundlage Psychiatrie stationär'!L:L),"")</f>
        <v/>
      </c>
      <c r="K43" s="40"/>
      <c r="L43" s="61" t="str">
        <f t="shared" ref="L43:L74" si="4">IF(E43&gt;0,G43,"-")</f>
        <v>-</v>
      </c>
      <c r="M43" s="61" t="str">
        <f t="shared" ref="M43:M74" si="5">IF(F43&gt;0,G43,"-")</f>
        <v>-</v>
      </c>
      <c r="N43" s="40"/>
      <c r="O43" s="40"/>
      <c r="P43" s="40"/>
      <c r="W43" s="124" t="str">
        <f t="shared" ref="W43:W74" si="6">J43</f>
        <v/>
      </c>
      <c r="X43" s="23" t="str">
        <f t="shared" ref="X43:X74" si="7">IF(J43&gt;0,IF(I43&gt;J43,"-",IF(I43=J43,"gleich","Kontrolle")),"")</f>
        <v>gleich</v>
      </c>
    </row>
    <row r="44" spans="1:24" hidden="1" x14ac:dyDescent="0.2">
      <c r="A44" s="20" t="s">
        <v>205</v>
      </c>
      <c r="B44" s="21" t="s">
        <v>206</v>
      </c>
      <c r="C44" s="21" t="s">
        <v>66</v>
      </c>
      <c r="D44" s="21" t="s">
        <v>17</v>
      </c>
      <c r="E44" s="112">
        <f>IF(SUMIF('Grundlage Psychiatrie stationär'!D:D,B44,'Grundlage Psychiatrie stationär'!G:G)&gt;0,SUMIF('Grundlage Psychiatrie stationär'!D:D,B44,'Grundlage Psychiatrie stationär'!G:G),)</f>
        <v>0</v>
      </c>
      <c r="F44" s="112">
        <f>IF(SUMIF('Grundlage Psychiatrie stationär'!D:D,B44,'Grundlage Psychiatrie stationär'!H:H)&gt;0,SUMIF('Grundlage Psychiatrie stationär'!D:D,B44,'Grundlage Psychiatrie stationär'!H:H),)</f>
        <v>0</v>
      </c>
      <c r="G44" s="112" t="str">
        <f>IF(SUMIF('Grundlage Psychiatrie stationär'!D:D,B44,'Grundlage Psychiatrie stationär'!I:I)&gt;0,SUMIF('Grundlage Psychiatrie stationär'!D:D,B44,'Grundlage Psychiatrie stationär'!I:I),"")</f>
        <v/>
      </c>
      <c r="H44" s="112" t="str">
        <f>IF(SUMIF('Grundlage Psychiatrie stationär'!D:D,B44,'Grundlage Psychiatrie stationär'!J:J)&gt;0,SUMIF('Grundlage Psychiatrie stationär'!D:D,B44,'Grundlage Psychiatrie stationär'!J:J),"")</f>
        <v/>
      </c>
      <c r="I44" s="130" t="str">
        <f>IF(SUMIF('Grundlage Psychiatrie stationär'!D:D,B44,'Grundlage Psychiatrie stationär'!K:K)&gt;0,SUMIF('Grundlage Psychiatrie stationär'!D:D,B44,'Grundlage Psychiatrie stationär'!K:K),"")</f>
        <v/>
      </c>
      <c r="J44" s="130" t="str">
        <f>IF(SUMIF('Grundlage Psychiatrie stationär'!D:D,B44,'Grundlage Psychiatrie stationär'!L:L)&gt;0,SUMIF('Grundlage Psychiatrie stationär'!D:D,B44,'Grundlage Psychiatrie stationär'!L:L),"")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6"/>
        <v/>
      </c>
      <c r="X44" s="23" t="str">
        <f t="shared" si="7"/>
        <v>gleich</v>
      </c>
    </row>
    <row r="45" spans="1:24" hidden="1" x14ac:dyDescent="0.2">
      <c r="A45" s="20" t="s">
        <v>236</v>
      </c>
      <c r="B45" s="21" t="s">
        <v>237</v>
      </c>
      <c r="C45" s="21" t="s">
        <v>66</v>
      </c>
      <c r="D45" s="21" t="s">
        <v>17</v>
      </c>
      <c r="E45" s="112">
        <f>IF(SUMIF('Grundlage Psychiatrie stationär'!D:D,B45,'Grundlage Psychiatrie stationär'!G:G)&gt;0,SUMIF('Grundlage Psychiatrie stationär'!D:D,B45,'Grundlage Psychiatrie stationär'!G:G),)</f>
        <v>0</v>
      </c>
      <c r="F45" s="112">
        <f>IF(SUMIF('Grundlage Psychiatrie stationär'!D:D,B45,'Grundlage Psychiatrie stationär'!H:H)&gt;0,SUMIF('Grundlage Psychiatrie stationär'!D:D,B45,'Grundlage Psychiatrie stationär'!H:H),)</f>
        <v>0</v>
      </c>
      <c r="G45" s="112" t="str">
        <f>IF(SUMIF('Grundlage Psychiatrie stationär'!D:D,B45,'Grundlage Psychiatrie stationär'!I:I)&gt;0,SUMIF('Grundlage Psychiatrie stationär'!D:D,B45,'Grundlage Psychiatrie stationär'!I:I),"")</f>
        <v/>
      </c>
      <c r="H45" s="112" t="str">
        <f>IF(SUMIF('Grundlage Psychiatrie stationär'!D:D,B45,'Grundlage Psychiatrie stationär'!J:J)&gt;0,SUMIF('Grundlage Psychiatrie stationär'!D:D,B45,'Grundlage Psychiatrie stationär'!J:J),"")</f>
        <v/>
      </c>
      <c r="I45" s="130" t="str">
        <f>IF(SUMIF('Grundlage Psychiatrie stationär'!D:D,B45,'Grundlage Psychiatrie stationär'!K:K)&gt;0,SUMIF('Grundlage Psychiatrie stationär'!D:D,B45,'Grundlage Psychiatrie stationär'!K:K),"")</f>
        <v/>
      </c>
      <c r="J45" s="130" t="str">
        <f>IF(SUMIF('Grundlage Psychiatrie stationär'!D:D,B45,'Grundlage Psychiatrie stationär'!L:L)&gt;0,SUMIF('Grundlage Psychiatrie stationär'!D:D,B45,'Grundlage Psychiatrie stationär'!L:L),"")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6"/>
        <v/>
      </c>
      <c r="X45" s="23" t="str">
        <f t="shared" si="7"/>
        <v>gleich</v>
      </c>
    </row>
    <row r="46" spans="1:24" hidden="1" x14ac:dyDescent="0.2">
      <c r="A46" s="20" t="s">
        <v>177</v>
      </c>
      <c r="B46" s="21" t="s">
        <v>178</v>
      </c>
      <c r="C46" s="21" t="s">
        <v>66</v>
      </c>
      <c r="D46" s="21" t="s">
        <v>27</v>
      </c>
      <c r="E46" s="112">
        <f>IF(SUMIF('Grundlage Psychiatrie stationär'!D:D,B46,'Grundlage Psychiatrie stationär'!G:G)&gt;0,SUMIF('Grundlage Psychiatrie stationär'!D:D,B46,'Grundlage Psychiatrie stationär'!G:G),)</f>
        <v>0</v>
      </c>
      <c r="F46" s="112">
        <f>IF(SUMIF('Grundlage Psychiatrie stationär'!D:D,B46,'Grundlage Psychiatrie stationär'!H:H)&gt;0,SUMIF('Grundlage Psychiatrie stationär'!D:D,B46,'Grundlage Psychiatrie stationär'!H:H),)</f>
        <v>0</v>
      </c>
      <c r="G46" s="112" t="str">
        <f>IF(SUMIF('Grundlage Psychiatrie stationär'!D:D,B46,'Grundlage Psychiatrie stationär'!I:I)&gt;0,SUMIF('Grundlage Psychiatrie stationär'!D:D,B46,'Grundlage Psychiatrie stationär'!I:I),"")</f>
        <v/>
      </c>
      <c r="H46" s="112" t="str">
        <f>IF(SUMIF('Grundlage Psychiatrie stationär'!D:D,B46,'Grundlage Psychiatrie stationär'!J:J)&gt;0,SUMIF('Grundlage Psychiatrie stationär'!D:D,B46,'Grundlage Psychiatrie stationär'!J:J),"")</f>
        <v/>
      </c>
      <c r="I46" s="130" t="str">
        <f>IF(SUMIF('Grundlage Psychiatrie stationär'!D:D,B46,'Grundlage Psychiatrie stationär'!K:K)&gt;0,SUMIF('Grundlage Psychiatrie stationär'!D:D,B46,'Grundlage Psychiatrie stationär'!K:K),"")</f>
        <v/>
      </c>
      <c r="J46" s="130" t="str">
        <f>IF(SUMIF('Grundlage Psychiatrie stationär'!D:D,B46,'Grundlage Psychiatrie stationär'!L:L)&gt;0,SUMIF('Grundlage Psychiatrie stationär'!D:D,B46,'Grundlage Psychiatrie stationär'!L:L),"")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6"/>
        <v/>
      </c>
      <c r="X46" s="23" t="str">
        <f t="shared" si="7"/>
        <v>gleich</v>
      </c>
    </row>
    <row r="47" spans="1:24" hidden="1" x14ac:dyDescent="0.2">
      <c r="A47" s="20" t="s">
        <v>299</v>
      </c>
      <c r="B47" s="21" t="s">
        <v>300</v>
      </c>
      <c r="C47" s="21" t="s">
        <v>66</v>
      </c>
      <c r="D47" s="21" t="s">
        <v>27</v>
      </c>
      <c r="E47" s="112">
        <f>IF(SUMIF('Grundlage Psychiatrie stationär'!D:D,B47,'Grundlage Psychiatrie stationär'!G:G)&gt;0,SUMIF('Grundlage Psychiatrie stationär'!D:D,B47,'Grundlage Psychiatrie stationär'!G:G),)</f>
        <v>0</v>
      </c>
      <c r="F47" s="112">
        <f>IF(SUMIF('Grundlage Psychiatrie stationär'!D:D,B47,'Grundlage Psychiatrie stationär'!H:H)&gt;0,SUMIF('Grundlage Psychiatrie stationär'!D:D,B47,'Grundlage Psychiatrie stationär'!H:H),)</f>
        <v>0</v>
      </c>
      <c r="G47" s="112" t="str">
        <f>IF(SUMIF('Grundlage Psychiatrie stationär'!D:D,B47,'Grundlage Psychiatrie stationär'!I:I)&gt;0,SUMIF('Grundlage Psychiatrie stationär'!D:D,B47,'Grundlage Psychiatrie stationär'!I:I),"")</f>
        <v/>
      </c>
      <c r="H47" s="112" t="str">
        <f>IF(SUMIF('Grundlage Psychiatrie stationär'!D:D,B47,'Grundlage Psychiatrie stationär'!J:J)&gt;0,SUMIF('Grundlage Psychiatrie stationär'!D:D,B47,'Grundlage Psychiatrie stationär'!J:J),"")</f>
        <v/>
      </c>
      <c r="I47" s="130" t="str">
        <f>IF(SUMIF('Grundlage Psychiatrie stationär'!D:D,B47,'Grundlage Psychiatrie stationär'!K:K)&gt;0,SUMIF('Grundlage Psychiatrie stationär'!D:D,B47,'Grundlage Psychiatrie stationär'!K:K),"")</f>
        <v/>
      </c>
      <c r="J47" s="130" t="str">
        <f>IF(SUMIF('Grundlage Psychiatrie stationär'!D:D,B47,'Grundlage Psychiatrie stationär'!L:L)&gt;0,SUMIF('Grundlage Psychiatrie stationär'!D:D,B47,'Grundlage Psychiatrie stationär'!L:L),"")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6"/>
        <v/>
      </c>
      <c r="X47" s="23" t="str">
        <f t="shared" si="7"/>
        <v>gleich</v>
      </c>
    </row>
    <row r="48" spans="1:24" hidden="1" x14ac:dyDescent="0.2">
      <c r="A48" s="20" t="s">
        <v>307</v>
      </c>
      <c r="B48" s="21" t="s">
        <v>307</v>
      </c>
      <c r="C48" s="21" t="s">
        <v>66</v>
      </c>
      <c r="D48" s="21" t="s">
        <v>308</v>
      </c>
      <c r="E48" s="112">
        <f>IF(SUMIF('Grundlage Psychiatrie stationär'!D:D,B48,'Grundlage Psychiatrie stationär'!G:G)&gt;0,SUMIF('Grundlage Psychiatrie stationär'!D:D,B48,'Grundlage Psychiatrie stationär'!G:G),)</f>
        <v>0</v>
      </c>
      <c r="F48" s="112">
        <f>IF(SUMIF('Grundlage Psychiatrie stationär'!D:D,B48,'Grundlage Psychiatrie stationär'!H:H)&gt;0,SUMIF('Grundlage Psychiatrie stationär'!D:D,B48,'Grundlage Psychiatrie stationär'!H:H),)</f>
        <v>0</v>
      </c>
      <c r="G48" s="112" t="str">
        <f>IF(SUMIF('Grundlage Psychiatrie stationär'!D:D,B48,'Grundlage Psychiatrie stationär'!I:I)&gt;0,SUMIF('Grundlage Psychiatrie stationär'!D:D,B48,'Grundlage Psychiatrie stationär'!I:I),"")</f>
        <v/>
      </c>
      <c r="H48" s="112" t="str">
        <f>IF(SUMIF('Grundlage Psychiatrie stationär'!D:D,B48,'Grundlage Psychiatrie stationär'!J:J)&gt;0,SUMIF('Grundlage Psychiatrie stationär'!D:D,B48,'Grundlage Psychiatrie stationär'!J:J),"")</f>
        <v/>
      </c>
      <c r="I48" s="130" t="str">
        <f>IF(SUMIF('Grundlage Psychiatrie stationär'!D:D,B48,'Grundlage Psychiatrie stationär'!K:K)&gt;0,SUMIF('Grundlage Psychiatrie stationär'!D:D,B48,'Grundlage Psychiatrie stationär'!K:K),"")</f>
        <v/>
      </c>
      <c r="J48" s="130" t="str">
        <f>IF(SUMIF('Grundlage Psychiatrie stationär'!D:D,B48,'Grundlage Psychiatrie stationär'!L:L)&gt;0,SUMIF('Grundlage Psychiatrie stationär'!D:D,B48,'Grundlage Psychiatrie stationär'!L:L),"")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6"/>
        <v/>
      </c>
      <c r="X48" s="23" t="str">
        <f t="shared" si="7"/>
        <v>gleich</v>
      </c>
    </row>
    <row r="49" spans="1:24" hidden="1" x14ac:dyDescent="0.2">
      <c r="A49" s="20" t="s">
        <v>341</v>
      </c>
      <c r="B49" s="21" t="s">
        <v>341</v>
      </c>
      <c r="C49" s="21" t="s">
        <v>66</v>
      </c>
      <c r="D49" s="21" t="s">
        <v>308</v>
      </c>
      <c r="E49" s="112">
        <f>IF(SUMIF('Grundlage Psychiatrie stationär'!D:D,B49,'Grundlage Psychiatrie stationär'!G:G)&gt;0,SUMIF('Grundlage Psychiatrie stationär'!D:D,B49,'Grundlage Psychiatrie stationär'!G:G),)</f>
        <v>0</v>
      </c>
      <c r="F49" s="112">
        <f>IF(SUMIF('Grundlage Psychiatrie stationär'!D:D,B49,'Grundlage Psychiatrie stationär'!H:H)&gt;0,SUMIF('Grundlage Psychiatrie stationär'!D:D,B49,'Grundlage Psychiatrie stationär'!H:H),)</f>
        <v>0</v>
      </c>
      <c r="G49" s="112" t="str">
        <f>IF(SUMIF('Grundlage Psychiatrie stationär'!D:D,B49,'Grundlage Psychiatrie stationär'!I:I)&gt;0,SUMIF('Grundlage Psychiatrie stationär'!D:D,B49,'Grundlage Psychiatrie stationär'!I:I),"")</f>
        <v/>
      </c>
      <c r="H49" s="112" t="str">
        <f>IF(SUMIF('Grundlage Psychiatrie stationär'!D:D,B49,'Grundlage Psychiatrie stationär'!J:J)&gt;0,SUMIF('Grundlage Psychiatrie stationär'!D:D,B49,'Grundlage Psychiatrie stationär'!J:J),"")</f>
        <v/>
      </c>
      <c r="I49" s="130" t="str">
        <f>IF(SUMIF('Grundlage Psychiatrie stationär'!D:D,B49,'Grundlage Psychiatrie stationär'!K:K)&gt;0,SUMIF('Grundlage Psychiatrie stationär'!D:D,B49,'Grundlage Psychiatrie stationär'!K:K),"")</f>
        <v/>
      </c>
      <c r="J49" s="130" t="str">
        <f>IF(SUMIF('Grundlage Psychiatrie stationär'!D:D,B49,'Grundlage Psychiatrie stationär'!L:L)&gt;0,SUMIF('Grundlage Psychiatrie stationär'!D:D,B49,'Grundlage Psychiatrie stationär'!L:L),"")</f>
        <v/>
      </c>
      <c r="K49" s="40" t="s">
        <v>405</v>
      </c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6"/>
        <v/>
      </c>
      <c r="X49" s="23" t="str">
        <f t="shared" si="7"/>
        <v>gleich</v>
      </c>
    </row>
    <row r="50" spans="1:24" hidden="1" x14ac:dyDescent="0.2">
      <c r="A50" s="20" t="s">
        <v>101</v>
      </c>
      <c r="B50" s="21" t="s">
        <v>102</v>
      </c>
      <c r="C50" s="21" t="s">
        <v>55</v>
      </c>
      <c r="D50" s="21" t="s">
        <v>22</v>
      </c>
      <c r="E50" s="112">
        <f>IF(SUMIF('Grundlage Psychiatrie stationär'!D:D,B50,'Grundlage Psychiatrie stationär'!G:G)&gt;0,SUMIF('Grundlage Psychiatrie stationär'!D:D,B50,'Grundlage Psychiatrie stationär'!G:G),)</f>
        <v>0</v>
      </c>
      <c r="F50" s="112">
        <f>IF(SUMIF('Grundlage Psychiatrie stationär'!D:D,B50,'Grundlage Psychiatrie stationär'!H:H)&gt;0,SUMIF('Grundlage Psychiatrie stationär'!D:D,B50,'Grundlage Psychiatrie stationär'!H:H),)</f>
        <v>0</v>
      </c>
      <c r="G50" s="112" t="str">
        <f>IF(SUMIF('Grundlage Psychiatrie stationär'!D:D,B50,'Grundlage Psychiatrie stationär'!I:I)&gt;0,SUMIF('Grundlage Psychiatrie stationär'!D:D,B50,'Grundlage Psychiatrie stationär'!I:I),"")</f>
        <v/>
      </c>
      <c r="H50" s="112" t="str">
        <f>IF(SUMIF('Grundlage Psychiatrie stationär'!D:D,B50,'Grundlage Psychiatrie stationär'!J:J)&gt;0,SUMIF('Grundlage Psychiatrie stationär'!D:D,B50,'Grundlage Psychiatrie stationär'!J:J),"")</f>
        <v/>
      </c>
      <c r="I50" s="130" t="str">
        <f>IF(SUMIF('Grundlage Psychiatrie stationär'!D:D,B50,'Grundlage Psychiatrie stationär'!K:K)&gt;0,SUMIF('Grundlage Psychiatrie stationär'!D:D,B50,'Grundlage Psychiatrie stationär'!K:K),"")</f>
        <v/>
      </c>
      <c r="J50" s="130" t="str">
        <f>IF(SUMIF('Grundlage Psychiatrie stationär'!D:D,B50,'Grundlage Psychiatrie stationär'!L:L)&gt;0,SUMIF('Grundlage Psychiatrie stationär'!D:D,B50,'Grundlage Psychiatrie stationär'!L:L),"")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6"/>
        <v/>
      </c>
      <c r="X50" s="23" t="str">
        <f t="shared" si="7"/>
        <v>gleich</v>
      </c>
    </row>
    <row r="51" spans="1:24" hidden="1" x14ac:dyDescent="0.2">
      <c r="A51" s="20" t="s">
        <v>239</v>
      </c>
      <c r="B51" s="21" t="s">
        <v>240</v>
      </c>
      <c r="C51" s="21" t="s">
        <v>55</v>
      </c>
      <c r="D51" s="21" t="s">
        <v>45</v>
      </c>
      <c r="E51" s="112">
        <f>IF(SUMIF('Grundlage Psychiatrie stationär'!D:D,B51,'Grundlage Psychiatrie stationär'!G:G)&gt;0,SUMIF('Grundlage Psychiatrie stationär'!D:D,B51,'Grundlage Psychiatrie stationär'!G:G),)</f>
        <v>0</v>
      </c>
      <c r="F51" s="112">
        <f>IF(SUMIF('Grundlage Psychiatrie stationär'!D:D,B51,'Grundlage Psychiatrie stationär'!H:H)&gt;0,SUMIF('Grundlage Psychiatrie stationär'!D:D,B51,'Grundlage Psychiatrie stationär'!H:H),)</f>
        <v>0</v>
      </c>
      <c r="G51" s="112" t="str">
        <f>IF(SUMIF('Grundlage Psychiatrie stationär'!D:D,B51,'Grundlage Psychiatrie stationär'!I:I)&gt;0,SUMIF('Grundlage Psychiatrie stationär'!D:D,B51,'Grundlage Psychiatrie stationär'!I:I),"")</f>
        <v/>
      </c>
      <c r="H51" s="112" t="str">
        <f>IF(SUMIF('Grundlage Psychiatrie stationär'!D:D,B51,'Grundlage Psychiatrie stationär'!J:J)&gt;0,SUMIF('Grundlage Psychiatrie stationär'!D:D,B51,'Grundlage Psychiatrie stationär'!J:J),"")</f>
        <v/>
      </c>
      <c r="I51" s="130" t="str">
        <f>IF(SUMIF('Grundlage Psychiatrie stationär'!D:D,B51,'Grundlage Psychiatrie stationär'!K:K)&gt;0,SUMIF('Grundlage Psychiatrie stationär'!D:D,B51,'Grundlage Psychiatrie stationär'!K:K),"")</f>
        <v/>
      </c>
      <c r="J51" s="130" t="str">
        <f>IF(SUMIF('Grundlage Psychiatrie stationär'!D:D,B51,'Grundlage Psychiatrie stationär'!L:L)&gt;0,SUMIF('Grundlage Psychiatrie stationär'!D:D,B51,'Grundlage Psychiatrie stationär'!L:L),"")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6"/>
        <v/>
      </c>
      <c r="X51" s="23" t="str">
        <f t="shared" si="7"/>
        <v>gleich</v>
      </c>
    </row>
    <row r="52" spans="1:24" hidden="1" x14ac:dyDescent="0.2">
      <c r="A52" s="20" t="s">
        <v>265</v>
      </c>
      <c r="B52" s="21" t="s">
        <v>266</v>
      </c>
      <c r="C52" s="21" t="s">
        <v>55</v>
      </c>
      <c r="D52" s="21" t="s">
        <v>45</v>
      </c>
      <c r="E52" s="112">
        <f>IF(SUMIF('Grundlage Psychiatrie stationär'!D:D,B52,'Grundlage Psychiatrie stationär'!G:G)&gt;0,SUMIF('Grundlage Psychiatrie stationär'!D:D,B52,'Grundlage Psychiatrie stationär'!G:G),)</f>
        <v>0</v>
      </c>
      <c r="F52" s="112">
        <f>IF(SUMIF('Grundlage Psychiatrie stationär'!D:D,B52,'Grundlage Psychiatrie stationär'!H:H)&gt;0,SUMIF('Grundlage Psychiatrie stationär'!D:D,B52,'Grundlage Psychiatrie stationär'!H:H),)</f>
        <v>0</v>
      </c>
      <c r="G52" s="112" t="str">
        <f>IF(SUMIF('Grundlage Psychiatrie stationär'!D:D,B52,'Grundlage Psychiatrie stationär'!I:I)&gt;0,SUMIF('Grundlage Psychiatrie stationär'!D:D,B52,'Grundlage Psychiatrie stationär'!I:I),"")</f>
        <v/>
      </c>
      <c r="H52" s="112" t="str">
        <f>IF(SUMIF('Grundlage Psychiatrie stationär'!D:D,B52,'Grundlage Psychiatrie stationär'!J:J)&gt;0,SUMIF('Grundlage Psychiatrie stationär'!D:D,B52,'Grundlage Psychiatrie stationär'!J:J),"")</f>
        <v/>
      </c>
      <c r="I52" s="130" t="str">
        <f>IF(SUMIF('Grundlage Psychiatrie stationär'!D:D,B52,'Grundlage Psychiatrie stationär'!K:K)&gt;0,SUMIF('Grundlage Psychiatrie stationär'!D:D,B52,'Grundlage Psychiatrie stationär'!K:K),"")</f>
        <v/>
      </c>
      <c r="J52" s="130" t="str">
        <f>IF(SUMIF('Grundlage Psychiatrie stationär'!D:D,B52,'Grundlage Psychiatrie stationär'!L:L)&gt;0,SUMIF('Grundlage Psychiatrie stationär'!D:D,B52,'Grundlage Psychiatrie stationär'!L:L),"")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6"/>
        <v/>
      </c>
      <c r="X52" s="23" t="str">
        <f t="shared" si="7"/>
        <v>gleich</v>
      </c>
    </row>
    <row r="53" spans="1:24" hidden="1" x14ac:dyDescent="0.2">
      <c r="A53" s="20" t="s">
        <v>53</v>
      </c>
      <c r="B53" s="21" t="s">
        <v>54</v>
      </c>
      <c r="C53" s="21" t="s">
        <v>55</v>
      </c>
      <c r="D53" s="21" t="s">
        <v>45</v>
      </c>
      <c r="E53" s="112">
        <f>IF(SUMIF('Grundlage Psychiatrie stationär'!D:D,B53,'Grundlage Psychiatrie stationär'!G:G)&gt;0,SUMIF('Grundlage Psychiatrie stationär'!D:D,B53,'Grundlage Psychiatrie stationär'!G:G),)</f>
        <v>0</v>
      </c>
      <c r="F53" s="112">
        <f>IF(SUMIF('Grundlage Psychiatrie stationär'!D:D,B53,'Grundlage Psychiatrie stationär'!H:H)&gt;0,SUMIF('Grundlage Psychiatrie stationär'!D:D,B53,'Grundlage Psychiatrie stationär'!H:H),)</f>
        <v>0</v>
      </c>
      <c r="G53" s="112" t="str">
        <f>IF(SUMIF('Grundlage Psychiatrie stationär'!D:D,B53,'Grundlage Psychiatrie stationär'!I:I)&gt;0,SUMIF('Grundlage Psychiatrie stationär'!D:D,B53,'Grundlage Psychiatrie stationär'!I:I),"")</f>
        <v/>
      </c>
      <c r="H53" s="112" t="str">
        <f>IF(SUMIF('Grundlage Psychiatrie stationär'!D:D,B53,'Grundlage Psychiatrie stationär'!J:J)&gt;0,SUMIF('Grundlage Psychiatrie stationär'!D:D,B53,'Grundlage Psychiatrie stationär'!J:J),"")</f>
        <v/>
      </c>
      <c r="I53" s="130" t="str">
        <f>IF(SUMIF('Grundlage Psychiatrie stationär'!D:D,B53,'Grundlage Psychiatrie stationär'!K:K)&gt;0,SUMIF('Grundlage Psychiatrie stationär'!D:D,B53,'Grundlage Psychiatrie stationär'!K:K),"")</f>
        <v/>
      </c>
      <c r="J53" s="130" t="str">
        <f>IF(SUMIF('Grundlage Psychiatrie stationär'!D:D,B53,'Grundlage Psychiatrie stationär'!L:L)&gt;0,SUMIF('Grundlage Psychiatrie stationär'!D:D,B53,'Grundlage Psychiatrie stationär'!L:L),"")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6"/>
        <v/>
      </c>
      <c r="X53" s="23" t="str">
        <f t="shared" si="7"/>
        <v>gleich</v>
      </c>
    </row>
    <row r="54" spans="1:24" hidden="1" x14ac:dyDescent="0.2">
      <c r="A54" s="20" t="s">
        <v>275</v>
      </c>
      <c r="B54" s="21" t="s">
        <v>276</v>
      </c>
      <c r="C54" s="21" t="s">
        <v>55</v>
      </c>
      <c r="D54" s="21" t="s">
        <v>45</v>
      </c>
      <c r="E54" s="112">
        <f>IF(SUMIF('Grundlage Psychiatrie stationär'!D:D,B54,'Grundlage Psychiatrie stationär'!G:G)&gt;0,SUMIF('Grundlage Psychiatrie stationär'!D:D,B54,'Grundlage Psychiatrie stationär'!G:G),)</f>
        <v>0</v>
      </c>
      <c r="F54" s="112">
        <f>IF(SUMIF('Grundlage Psychiatrie stationär'!D:D,B54,'Grundlage Psychiatrie stationär'!H:H)&gt;0,SUMIF('Grundlage Psychiatrie stationär'!D:D,B54,'Grundlage Psychiatrie stationär'!H:H),)</f>
        <v>0</v>
      </c>
      <c r="G54" s="112" t="str">
        <f>IF(SUMIF('Grundlage Psychiatrie stationär'!D:D,B54,'Grundlage Psychiatrie stationär'!I:I)&gt;0,SUMIF('Grundlage Psychiatrie stationär'!D:D,B54,'Grundlage Psychiatrie stationär'!I:I),"")</f>
        <v/>
      </c>
      <c r="H54" s="112" t="str">
        <f>IF(SUMIF('Grundlage Psychiatrie stationär'!D:D,B54,'Grundlage Psychiatrie stationär'!J:J)&gt;0,SUMIF('Grundlage Psychiatrie stationär'!D:D,B54,'Grundlage Psychiatrie stationär'!J:J),"")</f>
        <v/>
      </c>
      <c r="I54" s="130" t="str">
        <f>IF(SUMIF('Grundlage Psychiatrie stationär'!D:D,B54,'Grundlage Psychiatrie stationär'!K:K)&gt;0,SUMIF('Grundlage Psychiatrie stationär'!D:D,B54,'Grundlage Psychiatrie stationär'!K:K),"")</f>
        <v/>
      </c>
      <c r="J54" s="130" t="str">
        <f>IF(SUMIF('Grundlage Psychiatrie stationär'!D:D,B54,'Grundlage Psychiatrie stationär'!L:L)&gt;0,SUMIF('Grundlage Psychiatrie stationär'!D:D,B54,'Grundlage Psychiatrie stationär'!L:L),"")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6"/>
        <v/>
      </c>
      <c r="X54" s="23" t="str">
        <f t="shared" si="7"/>
        <v>gleich</v>
      </c>
    </row>
    <row r="55" spans="1:24" hidden="1" x14ac:dyDescent="0.2">
      <c r="A55" s="20" t="s">
        <v>323</v>
      </c>
      <c r="B55" s="21" t="s">
        <v>323</v>
      </c>
      <c r="C55" s="21" t="s">
        <v>55</v>
      </c>
      <c r="D55" s="21" t="s">
        <v>251</v>
      </c>
      <c r="E55" s="112">
        <f>IF(SUMIF('Grundlage Psychiatrie stationär'!D:D,B55,'Grundlage Psychiatrie stationär'!G:G)&gt;0,SUMIF('Grundlage Psychiatrie stationär'!D:D,B55,'Grundlage Psychiatrie stationär'!G:G),)</f>
        <v>0</v>
      </c>
      <c r="F55" s="112">
        <f>IF(SUMIF('Grundlage Psychiatrie stationär'!D:D,B55,'Grundlage Psychiatrie stationär'!H:H)&gt;0,SUMIF('Grundlage Psychiatrie stationär'!D:D,B55,'Grundlage Psychiatrie stationär'!H:H),)</f>
        <v>0</v>
      </c>
      <c r="G55" s="112" t="str">
        <f>IF(SUMIF('Grundlage Psychiatrie stationär'!D:D,B55,'Grundlage Psychiatrie stationär'!I:I)&gt;0,SUMIF('Grundlage Psychiatrie stationär'!D:D,B55,'Grundlage Psychiatrie stationär'!I:I),"")</f>
        <v/>
      </c>
      <c r="H55" s="112" t="str">
        <f>IF(SUMIF('Grundlage Psychiatrie stationär'!D:D,B55,'Grundlage Psychiatrie stationär'!J:J)&gt;0,SUMIF('Grundlage Psychiatrie stationär'!D:D,B55,'Grundlage Psychiatrie stationär'!J:J),"")</f>
        <v/>
      </c>
      <c r="I55" s="130" t="str">
        <f>IF(SUMIF('Grundlage Psychiatrie stationär'!D:D,B55,'Grundlage Psychiatrie stationär'!K:K)&gt;0,SUMIF('Grundlage Psychiatrie stationär'!D:D,B55,'Grundlage Psychiatrie stationär'!K:K),"")</f>
        <v/>
      </c>
      <c r="J55" s="130" t="str">
        <f>IF(SUMIF('Grundlage Psychiatrie stationär'!D:D,B55,'Grundlage Psychiatrie stationär'!L:L)&gt;0,SUMIF('Grundlage Psychiatrie stationär'!D:D,B55,'Grundlage Psychiatrie stationär'!L:L),"")</f>
        <v/>
      </c>
      <c r="K55" s="40"/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6"/>
        <v/>
      </c>
      <c r="X55" s="23" t="str">
        <f t="shared" si="7"/>
        <v>gleich</v>
      </c>
    </row>
    <row r="56" spans="1:24" hidden="1" x14ac:dyDescent="0.2">
      <c r="A56" s="20" t="s">
        <v>329</v>
      </c>
      <c r="B56" s="21" t="s">
        <v>329</v>
      </c>
      <c r="C56" s="21" t="s">
        <v>55</v>
      </c>
      <c r="D56" s="21" t="s">
        <v>17</v>
      </c>
      <c r="E56" s="112">
        <f>IF(SUMIF('Grundlage Psychiatrie stationär'!D:D,B56,'Grundlage Psychiatrie stationär'!G:G)&gt;0,SUMIF('Grundlage Psychiatrie stationär'!D:D,B56,'Grundlage Psychiatrie stationär'!G:G),)</f>
        <v>0</v>
      </c>
      <c r="F56" s="112">
        <f>IF(SUMIF('Grundlage Psychiatrie stationär'!D:D,B56,'Grundlage Psychiatrie stationär'!H:H)&gt;0,SUMIF('Grundlage Psychiatrie stationär'!D:D,B56,'Grundlage Psychiatrie stationär'!H:H),)</f>
        <v>0</v>
      </c>
      <c r="G56" s="112" t="str">
        <f>IF(SUMIF('Grundlage Psychiatrie stationär'!D:D,B56,'Grundlage Psychiatrie stationär'!I:I)&gt;0,SUMIF('Grundlage Psychiatrie stationär'!D:D,B56,'Grundlage Psychiatrie stationär'!I:I),"")</f>
        <v/>
      </c>
      <c r="H56" s="112" t="str">
        <f>IF(SUMIF('Grundlage Psychiatrie stationär'!D:D,B56,'Grundlage Psychiatrie stationär'!J:J)&gt;0,SUMIF('Grundlage Psychiatrie stationär'!D:D,B56,'Grundlage Psychiatrie stationär'!J:J),"")</f>
        <v/>
      </c>
      <c r="I56" s="130" t="str">
        <f>IF(SUMIF('Grundlage Psychiatrie stationär'!D:D,B56,'Grundlage Psychiatrie stationär'!K:K)&gt;0,SUMIF('Grundlage Psychiatrie stationär'!D:D,B56,'Grundlage Psychiatrie stationär'!K:K),"")</f>
        <v/>
      </c>
      <c r="J56" s="130" t="str">
        <f>IF(SUMIF('Grundlage Psychiatrie stationär'!D:D,B56,'Grundlage Psychiatrie stationär'!L:L)&gt;0,SUMIF('Grundlage Psychiatrie stationär'!D:D,B56,'Grundlage Psychiatrie stationär'!L:L),"")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6"/>
        <v/>
      </c>
      <c r="X56" s="23" t="str">
        <f t="shared" si="7"/>
        <v>gleich</v>
      </c>
    </row>
    <row r="57" spans="1:24" hidden="1" x14ac:dyDescent="0.2">
      <c r="A57" s="20" t="s">
        <v>122</v>
      </c>
      <c r="B57" s="21" t="s">
        <v>123</v>
      </c>
      <c r="C57" s="21" t="s">
        <v>110</v>
      </c>
      <c r="D57" s="21" t="s">
        <v>45</v>
      </c>
      <c r="E57" s="112">
        <f>IF(SUMIF('Grundlage Psychiatrie stationär'!D:D,B57,'Grundlage Psychiatrie stationär'!G:G)&gt;0,SUMIF('Grundlage Psychiatrie stationär'!D:D,B57,'Grundlage Psychiatrie stationär'!G:G),)</f>
        <v>0</v>
      </c>
      <c r="F57" s="112">
        <f>IF(SUMIF('Grundlage Psychiatrie stationär'!D:D,B57,'Grundlage Psychiatrie stationär'!H:H)&gt;0,SUMIF('Grundlage Psychiatrie stationär'!D:D,B57,'Grundlage Psychiatrie stationär'!H:H),)</f>
        <v>0</v>
      </c>
      <c r="G57" s="112" t="str">
        <f>IF(SUMIF('Grundlage Psychiatrie stationär'!D:D,B57,'Grundlage Psychiatrie stationär'!I:I)&gt;0,SUMIF('Grundlage Psychiatrie stationär'!D:D,B57,'Grundlage Psychiatrie stationär'!I:I),"")</f>
        <v/>
      </c>
      <c r="H57" s="112" t="str">
        <f>IF(SUMIF('Grundlage Psychiatrie stationär'!D:D,B57,'Grundlage Psychiatrie stationär'!J:J)&gt;0,SUMIF('Grundlage Psychiatrie stationär'!D:D,B57,'Grundlage Psychiatrie stationär'!J:J),"")</f>
        <v/>
      </c>
      <c r="I57" s="130" t="str">
        <f>IF(SUMIF('Grundlage Psychiatrie stationär'!D:D,B57,'Grundlage Psychiatrie stationär'!K:K)&gt;0,SUMIF('Grundlage Psychiatrie stationär'!D:D,B57,'Grundlage Psychiatrie stationär'!K:K),"")</f>
        <v/>
      </c>
      <c r="J57" s="130" t="str">
        <f>IF(SUMIF('Grundlage Psychiatrie stationär'!D:D,B57,'Grundlage Psychiatrie stationär'!L:L)&gt;0,SUMIF('Grundlage Psychiatrie stationär'!D:D,B57,'Grundlage Psychiatrie stationär'!L:L),"")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6"/>
        <v/>
      </c>
      <c r="X57" s="23" t="str">
        <f t="shared" si="7"/>
        <v>gleich</v>
      </c>
    </row>
    <row r="58" spans="1:24" hidden="1" x14ac:dyDescent="0.2">
      <c r="A58" s="20" t="s">
        <v>326</v>
      </c>
      <c r="B58" s="21" t="s">
        <v>326</v>
      </c>
      <c r="C58" s="21" t="s">
        <v>110</v>
      </c>
      <c r="D58" s="21" t="s">
        <v>251</v>
      </c>
      <c r="E58" s="112">
        <f>IF(SUMIF('Grundlage Psychiatrie stationär'!D:D,B58,'Grundlage Psychiatrie stationär'!G:G)&gt;0,SUMIF('Grundlage Psychiatrie stationär'!D:D,B58,'Grundlage Psychiatrie stationär'!G:G),)</f>
        <v>0</v>
      </c>
      <c r="F58" s="112">
        <f>IF(SUMIF('Grundlage Psychiatrie stationär'!D:D,B58,'Grundlage Psychiatrie stationär'!H:H)&gt;0,SUMIF('Grundlage Psychiatrie stationär'!D:D,B58,'Grundlage Psychiatrie stationär'!H:H),)</f>
        <v>0</v>
      </c>
      <c r="G58" s="112" t="str">
        <f>IF(SUMIF('Grundlage Psychiatrie stationär'!D:D,B58,'Grundlage Psychiatrie stationär'!I:I)&gt;0,SUMIF('Grundlage Psychiatrie stationär'!D:D,B58,'Grundlage Psychiatrie stationär'!I:I),"")</f>
        <v/>
      </c>
      <c r="H58" s="112" t="str">
        <f>IF(SUMIF('Grundlage Psychiatrie stationär'!D:D,B58,'Grundlage Psychiatrie stationär'!J:J)&gt;0,SUMIF('Grundlage Psychiatrie stationär'!D:D,B58,'Grundlage Psychiatrie stationär'!J:J),"")</f>
        <v/>
      </c>
      <c r="I58" s="130" t="str">
        <f>IF(SUMIF('Grundlage Psychiatrie stationär'!D:D,B58,'Grundlage Psychiatrie stationär'!K:K)&gt;0,SUMIF('Grundlage Psychiatrie stationär'!D:D,B58,'Grundlage Psychiatrie stationär'!K:K),"")</f>
        <v/>
      </c>
      <c r="J58" s="130" t="str">
        <f>IF(SUMIF('Grundlage Psychiatrie stationär'!D:D,B58,'Grundlage Psychiatrie stationär'!L:L)&gt;0,SUMIF('Grundlage Psychiatrie stationär'!D:D,B58,'Grundlage Psychiatrie stationär'!L:L),"")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6"/>
        <v/>
      </c>
      <c r="X58" s="23" t="str">
        <f t="shared" si="7"/>
        <v>gleich</v>
      </c>
    </row>
    <row r="59" spans="1:24" hidden="1" x14ac:dyDescent="0.2">
      <c r="A59" s="20" t="s">
        <v>14</v>
      </c>
      <c r="B59" s="21" t="s">
        <v>15</v>
      </c>
      <c r="C59" s="21" t="s">
        <v>16</v>
      </c>
      <c r="D59" s="21" t="s">
        <v>17</v>
      </c>
      <c r="E59" s="112">
        <f>IF(SUMIF('Grundlage Psychiatrie stationär'!D:D,B59,'Grundlage Psychiatrie stationär'!G:G)&gt;0,SUMIF('Grundlage Psychiatrie stationär'!D:D,B59,'Grundlage Psychiatrie stationär'!G:G),)</f>
        <v>0</v>
      </c>
      <c r="F59" s="112">
        <f>IF(SUMIF('Grundlage Psychiatrie stationär'!D:D,B59,'Grundlage Psychiatrie stationär'!H:H)&gt;0,SUMIF('Grundlage Psychiatrie stationär'!D:D,B59,'Grundlage Psychiatrie stationär'!H:H),)</f>
        <v>0</v>
      </c>
      <c r="G59" s="112" t="str">
        <f>IF(SUMIF('Grundlage Psychiatrie stationär'!D:D,B59,'Grundlage Psychiatrie stationär'!I:I)&gt;0,SUMIF('Grundlage Psychiatrie stationär'!D:D,B59,'Grundlage Psychiatrie stationär'!I:I),"")</f>
        <v/>
      </c>
      <c r="H59" s="112" t="str">
        <f>IF(SUMIF('Grundlage Psychiatrie stationär'!D:D,B59,'Grundlage Psychiatrie stationär'!J:J)&gt;0,SUMIF('Grundlage Psychiatrie stationär'!D:D,B59,'Grundlage Psychiatrie stationär'!J:J),"")</f>
        <v/>
      </c>
      <c r="I59" s="130" t="str">
        <f>IF(SUMIF('Grundlage Psychiatrie stationär'!D:D,B59,'Grundlage Psychiatrie stationär'!K:K)&gt;0,SUMIF('Grundlage Psychiatrie stationär'!D:D,B59,'Grundlage Psychiatrie stationär'!K:K),"")</f>
        <v/>
      </c>
      <c r="J59" s="130" t="str">
        <f>IF(SUMIF('Grundlage Psychiatrie stationär'!D:D,B59,'Grundlage Psychiatrie stationär'!L:L)&gt;0,SUMIF('Grundlage Psychiatrie stationär'!D:D,B59,'Grundlage Psychiatrie stationär'!L:L),"")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6"/>
        <v/>
      </c>
      <c r="X59" s="23" t="str">
        <f t="shared" si="7"/>
        <v>gleich</v>
      </c>
    </row>
    <row r="60" spans="1:24" hidden="1" x14ac:dyDescent="0.2">
      <c r="A60" s="20" t="s">
        <v>174</v>
      </c>
      <c r="B60" s="21" t="s">
        <v>175</v>
      </c>
      <c r="C60" s="21" t="s">
        <v>16</v>
      </c>
      <c r="D60" s="21" t="s">
        <v>62</v>
      </c>
      <c r="E60" s="112">
        <f>IF(SUMIF('Grundlage Psychiatrie stationär'!D:D,B60,'Grundlage Psychiatrie stationär'!G:G)&gt;0,SUMIF('Grundlage Psychiatrie stationär'!D:D,B60,'Grundlage Psychiatrie stationär'!G:G),)</f>
        <v>0</v>
      </c>
      <c r="F60" s="112">
        <f>IF(SUMIF('Grundlage Psychiatrie stationär'!D:D,B60,'Grundlage Psychiatrie stationär'!H:H)&gt;0,SUMIF('Grundlage Psychiatrie stationär'!D:D,B60,'Grundlage Psychiatrie stationär'!H:H),)</f>
        <v>0</v>
      </c>
      <c r="G60" s="112" t="str">
        <f>IF(SUMIF('Grundlage Psychiatrie stationär'!D:D,B60,'Grundlage Psychiatrie stationär'!I:I)&gt;0,SUMIF('Grundlage Psychiatrie stationär'!D:D,B60,'Grundlage Psychiatrie stationär'!I:I),"")</f>
        <v/>
      </c>
      <c r="H60" s="112" t="str">
        <f>IF(SUMIF('Grundlage Psychiatrie stationär'!D:D,B60,'Grundlage Psychiatrie stationär'!J:J)&gt;0,SUMIF('Grundlage Psychiatrie stationär'!D:D,B60,'Grundlage Psychiatrie stationär'!J:J),"")</f>
        <v/>
      </c>
      <c r="I60" s="130" t="str">
        <f>IF(SUMIF('Grundlage Psychiatrie stationär'!D:D,B60,'Grundlage Psychiatrie stationär'!K:K)&gt;0,SUMIF('Grundlage Psychiatrie stationär'!D:D,B60,'Grundlage Psychiatrie stationär'!K:K),"")</f>
        <v/>
      </c>
      <c r="J60" s="130" t="str">
        <f>IF(SUMIF('Grundlage Psychiatrie stationär'!D:D,B60,'Grundlage Psychiatrie stationär'!L:L)&gt;0,SUMIF('Grundlage Psychiatrie stationär'!D:D,B60,'Grundlage Psychiatrie stationär'!L:L),"")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6"/>
        <v/>
      </c>
      <c r="X60" s="23" t="str">
        <f t="shared" si="7"/>
        <v>gleich</v>
      </c>
    </row>
    <row r="61" spans="1:24" hidden="1" x14ac:dyDescent="0.2">
      <c r="A61" s="20" t="s">
        <v>220</v>
      </c>
      <c r="B61" s="21" t="s">
        <v>221</v>
      </c>
      <c r="C61" s="21" t="s">
        <v>16</v>
      </c>
      <c r="D61" s="21" t="s">
        <v>45</v>
      </c>
      <c r="E61" s="112">
        <f>IF(SUMIF('Grundlage Psychiatrie stationär'!D:D,B61,'Grundlage Psychiatrie stationär'!G:G)&gt;0,SUMIF('Grundlage Psychiatrie stationär'!D:D,B61,'Grundlage Psychiatrie stationär'!G:G),)</f>
        <v>0</v>
      </c>
      <c r="F61" s="112">
        <f>IF(SUMIF('Grundlage Psychiatrie stationär'!D:D,B61,'Grundlage Psychiatrie stationär'!H:H)&gt;0,SUMIF('Grundlage Psychiatrie stationär'!D:D,B61,'Grundlage Psychiatrie stationär'!H:H),)</f>
        <v>0</v>
      </c>
      <c r="G61" s="112" t="str">
        <f>IF(SUMIF('Grundlage Psychiatrie stationär'!D:D,B61,'Grundlage Psychiatrie stationär'!I:I)&gt;0,SUMIF('Grundlage Psychiatrie stationär'!D:D,B61,'Grundlage Psychiatrie stationär'!I:I),"")</f>
        <v/>
      </c>
      <c r="H61" s="112" t="str">
        <f>IF(SUMIF('Grundlage Psychiatrie stationär'!D:D,B61,'Grundlage Psychiatrie stationär'!J:J)&gt;0,SUMIF('Grundlage Psychiatrie stationär'!D:D,B61,'Grundlage Psychiatrie stationär'!J:J),"")</f>
        <v/>
      </c>
      <c r="I61" s="130" t="str">
        <f>IF(SUMIF('Grundlage Psychiatrie stationär'!D:D,B61,'Grundlage Psychiatrie stationär'!K:K)&gt;0,SUMIF('Grundlage Psychiatrie stationär'!D:D,B61,'Grundlage Psychiatrie stationär'!K:K),"")</f>
        <v/>
      </c>
      <c r="J61" s="130" t="str">
        <f>IF(SUMIF('Grundlage Psychiatrie stationär'!D:D,B61,'Grundlage Psychiatrie stationär'!L:L)&gt;0,SUMIF('Grundlage Psychiatrie stationär'!D:D,B61,'Grundlage Psychiatrie stationär'!L:L),"")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6"/>
        <v/>
      </c>
      <c r="X61" s="23" t="str">
        <f t="shared" si="7"/>
        <v>gleich</v>
      </c>
    </row>
    <row r="62" spans="1:24" hidden="1" x14ac:dyDescent="0.2">
      <c r="A62" s="20" t="s">
        <v>335</v>
      </c>
      <c r="B62" s="21" t="s">
        <v>335</v>
      </c>
      <c r="C62" s="21" t="s">
        <v>16</v>
      </c>
      <c r="D62" s="21" t="s">
        <v>308</v>
      </c>
      <c r="E62" s="112">
        <f>IF(SUMIF('Grundlage Psychiatrie stationär'!D:D,B62,'Grundlage Psychiatrie stationär'!G:G)&gt;0,SUMIF('Grundlage Psychiatrie stationär'!D:D,B62,'Grundlage Psychiatrie stationär'!G:G),)</f>
        <v>0</v>
      </c>
      <c r="F62" s="112">
        <f>IF(SUMIF('Grundlage Psychiatrie stationär'!D:D,B62,'Grundlage Psychiatrie stationär'!H:H)&gt;0,SUMIF('Grundlage Psychiatrie stationär'!D:D,B62,'Grundlage Psychiatrie stationär'!H:H),)</f>
        <v>0</v>
      </c>
      <c r="G62" s="112" t="str">
        <f>IF(SUMIF('Grundlage Psychiatrie stationär'!D:D,B62,'Grundlage Psychiatrie stationär'!I:I)&gt;0,SUMIF('Grundlage Psychiatrie stationär'!D:D,B62,'Grundlage Psychiatrie stationär'!I:I),"")</f>
        <v/>
      </c>
      <c r="H62" s="112" t="str">
        <f>IF(SUMIF('Grundlage Psychiatrie stationär'!D:D,B62,'Grundlage Psychiatrie stationär'!J:J)&gt;0,SUMIF('Grundlage Psychiatrie stationär'!D:D,B62,'Grundlage Psychiatrie stationär'!J:J),"")</f>
        <v/>
      </c>
      <c r="I62" s="130" t="str">
        <f>IF(SUMIF('Grundlage Psychiatrie stationär'!D:D,B62,'Grundlage Psychiatrie stationär'!K:K)&gt;0,SUMIF('Grundlage Psychiatrie stationär'!D:D,B62,'Grundlage Psychiatrie stationär'!K:K),"")</f>
        <v/>
      </c>
      <c r="J62" s="130" t="str">
        <f>IF(SUMIF('Grundlage Psychiatrie stationär'!D:D,B62,'Grundlage Psychiatrie stationär'!L:L)&gt;0,SUMIF('Grundlage Psychiatrie stationär'!D:D,B62,'Grundlage Psychiatrie stationär'!L:L),"")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6"/>
        <v/>
      </c>
      <c r="X62" s="23" t="str">
        <f t="shared" si="7"/>
        <v>gleich</v>
      </c>
    </row>
    <row r="63" spans="1:24" hidden="1" x14ac:dyDescent="0.2">
      <c r="A63" s="20" t="s">
        <v>304</v>
      </c>
      <c r="B63" s="21" t="s">
        <v>304</v>
      </c>
      <c r="C63" s="21" t="s">
        <v>16</v>
      </c>
      <c r="D63" s="21" t="s">
        <v>251</v>
      </c>
      <c r="E63" s="112">
        <f>IF(SUMIF('Grundlage Psychiatrie stationär'!D:D,B63,'Grundlage Psychiatrie stationär'!G:G)&gt;0,SUMIF('Grundlage Psychiatrie stationär'!D:D,B63,'Grundlage Psychiatrie stationär'!G:G),)</f>
        <v>0</v>
      </c>
      <c r="F63" s="112">
        <f>IF(SUMIF('Grundlage Psychiatrie stationär'!D:D,B63,'Grundlage Psychiatrie stationär'!H:H)&gt;0,SUMIF('Grundlage Psychiatrie stationär'!D:D,B63,'Grundlage Psychiatrie stationär'!H:H),)</f>
        <v>0</v>
      </c>
      <c r="G63" s="112" t="str">
        <f>IF(SUMIF('Grundlage Psychiatrie stationär'!D:D,B63,'Grundlage Psychiatrie stationär'!I:I)&gt;0,SUMIF('Grundlage Psychiatrie stationär'!D:D,B63,'Grundlage Psychiatrie stationär'!I:I),"")</f>
        <v/>
      </c>
      <c r="H63" s="112" t="str">
        <f>IF(SUMIF('Grundlage Psychiatrie stationär'!D:D,B63,'Grundlage Psychiatrie stationär'!J:J)&gt;0,SUMIF('Grundlage Psychiatrie stationär'!D:D,B63,'Grundlage Psychiatrie stationär'!J:J),"")</f>
        <v/>
      </c>
      <c r="I63" s="130" t="str">
        <f>IF(SUMIF('Grundlage Psychiatrie stationär'!D:D,B63,'Grundlage Psychiatrie stationär'!K:K)&gt;0,SUMIF('Grundlage Psychiatrie stationär'!D:D,B63,'Grundlage Psychiatrie stationär'!K:K),"")</f>
        <v/>
      </c>
      <c r="J63" s="130" t="str">
        <f>IF(SUMIF('Grundlage Psychiatrie stationär'!D:D,B63,'Grundlage Psychiatrie stationär'!L:L)&gt;0,SUMIF('Grundlage Psychiatrie stationär'!D:D,B63,'Grundlage Psychiatrie stationär'!L:L),"")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6"/>
        <v/>
      </c>
      <c r="X63" s="23" t="str">
        <f t="shared" si="7"/>
        <v>gleich</v>
      </c>
    </row>
    <row r="64" spans="1:24" hidden="1" x14ac:dyDescent="0.2">
      <c r="A64" s="20" t="s">
        <v>290</v>
      </c>
      <c r="B64" s="21" t="s">
        <v>291</v>
      </c>
      <c r="C64" s="21" t="s">
        <v>16</v>
      </c>
      <c r="D64" s="21" t="s">
        <v>22</v>
      </c>
      <c r="E64" s="112">
        <f>IF(SUMIF('Grundlage Psychiatrie stationär'!D:D,B64,'Grundlage Psychiatrie stationär'!G:G)&gt;0,SUMIF('Grundlage Psychiatrie stationär'!D:D,B64,'Grundlage Psychiatrie stationär'!G:G),)</f>
        <v>0</v>
      </c>
      <c r="F64" s="112">
        <f>IF(SUMIF('Grundlage Psychiatrie stationär'!D:D,B64,'Grundlage Psychiatrie stationär'!H:H)&gt;0,SUMIF('Grundlage Psychiatrie stationär'!D:D,B64,'Grundlage Psychiatrie stationär'!H:H),)</f>
        <v>0</v>
      </c>
      <c r="G64" s="112" t="str">
        <f>IF(SUMIF('Grundlage Psychiatrie stationär'!D:D,B64,'Grundlage Psychiatrie stationär'!I:I)&gt;0,SUMIF('Grundlage Psychiatrie stationär'!D:D,B64,'Grundlage Psychiatrie stationär'!I:I),"")</f>
        <v/>
      </c>
      <c r="H64" s="112" t="str">
        <f>IF(SUMIF('Grundlage Psychiatrie stationär'!D:D,B64,'Grundlage Psychiatrie stationär'!J:J)&gt;0,SUMIF('Grundlage Psychiatrie stationär'!D:D,B64,'Grundlage Psychiatrie stationär'!J:J),"")</f>
        <v/>
      </c>
      <c r="I64" s="130" t="str">
        <f>IF(SUMIF('Grundlage Psychiatrie stationär'!D:D,B64,'Grundlage Psychiatrie stationär'!K:K)&gt;0,SUMIF('Grundlage Psychiatrie stationär'!D:D,B64,'Grundlage Psychiatrie stationär'!K:K),"")</f>
        <v/>
      </c>
      <c r="J64" s="130" t="str">
        <f>IF(SUMIF('Grundlage Psychiatrie stationär'!D:D,B64,'Grundlage Psychiatrie stationär'!L:L)&gt;0,SUMIF('Grundlage Psychiatrie stationär'!D:D,B64,'Grundlage Psychiatrie stationär'!L:L),"")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6"/>
        <v/>
      </c>
      <c r="X64" s="23" t="str">
        <f t="shared" si="7"/>
        <v>gleich</v>
      </c>
    </row>
    <row r="65" spans="1:24" hidden="1" x14ac:dyDescent="0.2">
      <c r="A65" s="20" t="s">
        <v>72</v>
      </c>
      <c r="B65" s="21" t="s">
        <v>73</v>
      </c>
      <c r="C65" s="21" t="s">
        <v>74</v>
      </c>
      <c r="D65" s="21" t="s">
        <v>45</v>
      </c>
      <c r="E65" s="112">
        <f>IF(SUMIF('Grundlage Psychiatrie stationär'!D:D,B65,'Grundlage Psychiatrie stationär'!G:G)&gt;0,SUMIF('Grundlage Psychiatrie stationär'!D:D,B65,'Grundlage Psychiatrie stationär'!G:G),)</f>
        <v>0</v>
      </c>
      <c r="F65" s="112">
        <f>IF(SUMIF('Grundlage Psychiatrie stationär'!D:D,B65,'Grundlage Psychiatrie stationär'!H:H)&gt;0,SUMIF('Grundlage Psychiatrie stationär'!D:D,B65,'Grundlage Psychiatrie stationär'!H:H),)</f>
        <v>0</v>
      </c>
      <c r="G65" s="112" t="str">
        <f>IF(SUMIF('Grundlage Psychiatrie stationär'!D:D,B65,'Grundlage Psychiatrie stationär'!I:I)&gt;0,SUMIF('Grundlage Psychiatrie stationär'!D:D,B65,'Grundlage Psychiatrie stationär'!I:I),"")</f>
        <v/>
      </c>
      <c r="H65" s="112" t="str">
        <f>IF(SUMIF('Grundlage Psychiatrie stationär'!D:D,B65,'Grundlage Psychiatrie stationär'!J:J)&gt;0,SUMIF('Grundlage Psychiatrie stationär'!D:D,B65,'Grundlage Psychiatrie stationär'!J:J),"")</f>
        <v/>
      </c>
      <c r="I65" s="130" t="str">
        <f>IF(SUMIF('Grundlage Psychiatrie stationär'!D:D,B65,'Grundlage Psychiatrie stationär'!K:K)&gt;0,SUMIF('Grundlage Psychiatrie stationär'!D:D,B65,'Grundlage Psychiatrie stationär'!K:K),"")</f>
        <v/>
      </c>
      <c r="J65" s="130" t="str">
        <f>IF(SUMIF('Grundlage Psychiatrie stationär'!D:D,B65,'Grundlage Psychiatrie stationär'!L:L)&gt;0,SUMIF('Grundlage Psychiatrie stationär'!D:D,B65,'Grundlage Psychiatrie stationär'!L:L),"")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6"/>
        <v/>
      </c>
      <c r="X65" s="23" t="str">
        <f t="shared" si="7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Psychiatrie stationär'!D:D,B66,'Grundlage Psychiatrie stationär'!G:G)&gt;0,SUMIF('Grundlage Psychiatrie stationär'!D:D,B66,'Grundlage Psychiatrie stationär'!G:G),)</f>
        <v>0</v>
      </c>
      <c r="F66" s="112">
        <f>IF(SUMIF('Grundlage Psychiatrie stationär'!D:D,B66,'Grundlage Psychiatrie stationär'!H:H)&gt;0,SUMIF('Grundlage Psychiatrie stationär'!D:D,B66,'Grundlage Psychiatrie stationär'!H:H),)</f>
        <v>0</v>
      </c>
      <c r="G66" s="112" t="str">
        <f>IF(SUMIF('Grundlage Psychiatrie stationär'!D:D,B66,'Grundlage Psychiatrie stationär'!I:I)&gt;0,SUMIF('Grundlage Psychiatrie stationär'!D:D,B66,'Grundlage Psychiatrie stationär'!I:I),"")</f>
        <v/>
      </c>
      <c r="H66" s="112" t="str">
        <f>IF(SUMIF('Grundlage Psychiatrie stationär'!D:D,B66,'Grundlage Psychiatrie stationär'!J:J)&gt;0,SUMIF('Grundlage Psychiatrie stationär'!D:D,B66,'Grundlage Psychiatrie stationär'!J:J),"")</f>
        <v/>
      </c>
      <c r="I66" s="130" t="str">
        <f>IF(SUMIF('Grundlage Psychiatrie stationär'!D:D,B66,'Grundlage Psychiatrie stationär'!K:K)&gt;0,SUMIF('Grundlage Psychiatrie stationär'!D:D,B66,'Grundlage Psychiatrie stationär'!K:K),"")</f>
        <v/>
      </c>
      <c r="J66" s="130" t="str">
        <f>IF(SUMIF('Grundlage Psychiatrie stationär'!D:D,B66,'Grundlage Psychiatrie stationär'!L:L)&gt;0,SUMIF('Grundlage Psychiatrie stationär'!D:D,B66,'Grundlage Psychiatrie stationär'!L:L),"")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6"/>
        <v/>
      </c>
      <c r="X66" s="23" t="str">
        <f t="shared" si="7"/>
        <v>gleich</v>
      </c>
    </row>
    <row r="67" spans="1:24" hidden="1" x14ac:dyDescent="0.2">
      <c r="A67" s="20" t="s">
        <v>314</v>
      </c>
      <c r="B67" s="21" t="s">
        <v>314</v>
      </c>
      <c r="C67" s="21" t="s">
        <v>95</v>
      </c>
      <c r="D67" s="21" t="s">
        <v>308</v>
      </c>
      <c r="E67" s="112">
        <f>IF(SUMIF('Grundlage Psychiatrie stationär'!D:D,B67,'Grundlage Psychiatrie stationär'!G:G)&gt;0,SUMIF('Grundlage Psychiatrie stationär'!D:D,B67,'Grundlage Psychiatrie stationär'!G:G),)</f>
        <v>0</v>
      </c>
      <c r="F67" s="112">
        <f>IF(SUMIF('Grundlage Psychiatrie stationär'!D:D,B67,'Grundlage Psychiatrie stationär'!H:H)&gt;0,SUMIF('Grundlage Psychiatrie stationär'!D:D,B67,'Grundlage Psychiatrie stationär'!H:H),)</f>
        <v>0</v>
      </c>
      <c r="G67" s="112" t="str">
        <f>IF(SUMIF('Grundlage Psychiatrie stationär'!D:D,B67,'Grundlage Psychiatrie stationär'!I:I)&gt;0,SUMIF('Grundlage Psychiatrie stationär'!D:D,B67,'Grundlage Psychiatrie stationär'!I:I),"")</f>
        <v/>
      </c>
      <c r="H67" s="112" t="str">
        <f>IF(SUMIF('Grundlage Psychiatrie stationär'!D:D,B67,'Grundlage Psychiatrie stationär'!J:J)&gt;0,SUMIF('Grundlage Psychiatrie stationär'!D:D,B67,'Grundlage Psychiatrie stationär'!J:J),"")</f>
        <v/>
      </c>
      <c r="I67" s="130" t="str">
        <f>IF(SUMIF('Grundlage Psychiatrie stationär'!D:D,B67,'Grundlage Psychiatrie stationär'!K:K)&gt;0,SUMIF('Grundlage Psychiatrie stationär'!D:D,B67,'Grundlage Psychiatrie stationär'!K:K),"")</f>
        <v/>
      </c>
      <c r="J67" s="130" t="str">
        <f>IF(SUMIF('Grundlage Psychiatrie stationär'!D:D,B67,'Grundlage Psychiatrie stationär'!L:L)&gt;0,SUMIF('Grundlage Psychiatrie stationär'!D:D,B67,'Grundlage Psychiatrie stationär'!L:L),"")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6"/>
        <v/>
      </c>
      <c r="X67" s="23" t="str">
        <f t="shared" si="7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Psychiatrie stationär'!D:D,B68,'Grundlage Psychiatrie stationär'!G:G)&gt;0,SUMIF('Grundlage Psychiatrie stationär'!D:D,B68,'Grundlage Psychiatrie stationär'!G:G),)</f>
        <v>0</v>
      </c>
      <c r="F68" s="112">
        <f>IF(SUMIF('Grundlage Psychiatrie stationär'!D:D,B68,'Grundlage Psychiatrie stationär'!H:H)&gt;0,SUMIF('Grundlage Psychiatrie stationär'!D:D,B68,'Grundlage Psychiatrie stationär'!H:H),)</f>
        <v>0</v>
      </c>
      <c r="G68" s="112" t="str">
        <f>IF(SUMIF('Grundlage Psychiatrie stationär'!D:D,B68,'Grundlage Psychiatrie stationär'!I:I)&gt;0,SUMIF('Grundlage Psychiatrie stationär'!D:D,B68,'Grundlage Psychiatrie stationär'!I:I),"")</f>
        <v/>
      </c>
      <c r="H68" s="112" t="str">
        <f>IF(SUMIF('Grundlage Psychiatrie stationär'!D:D,B68,'Grundlage Psychiatrie stationär'!J:J)&gt;0,SUMIF('Grundlage Psychiatrie stationär'!D:D,B68,'Grundlage Psychiatrie stationär'!J:J),"")</f>
        <v/>
      </c>
      <c r="I68" s="130" t="str">
        <f>IF(SUMIF('Grundlage Psychiatrie stationär'!D:D,B68,'Grundlage Psychiatrie stationär'!K:K)&gt;0,SUMIF('Grundlage Psychiatrie stationär'!D:D,B68,'Grundlage Psychiatrie stationär'!K:K),"")</f>
        <v/>
      </c>
      <c r="J68" s="130" t="str">
        <f>IF(SUMIF('Grundlage Psychiatrie stationär'!D:D,B68,'Grundlage Psychiatrie stationär'!L:L)&gt;0,SUMIF('Grundlage Psychiatrie stationär'!D:D,B68,'Grundlage Psychiatrie stationär'!L:L),"")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6"/>
        <v/>
      </c>
      <c r="X68" s="23" t="str">
        <f t="shared" si="7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Psychiatrie stationär'!D:D,B69,'Grundlage Psychiatrie stationär'!G:G)&gt;0,SUMIF('Grundlage Psychiatrie stationär'!D:D,B69,'Grundlage Psychiatrie stationär'!G:G),)</f>
        <v>0</v>
      </c>
      <c r="F69" s="112">
        <f>IF(SUMIF('Grundlage Psychiatrie stationär'!D:D,B69,'Grundlage Psychiatrie stationär'!H:H)&gt;0,SUMIF('Grundlage Psychiatrie stationär'!D:D,B69,'Grundlage Psychiatrie stationär'!H:H),)</f>
        <v>0</v>
      </c>
      <c r="G69" s="112" t="str">
        <f>IF(SUMIF('Grundlage Psychiatrie stationär'!D:D,B69,'Grundlage Psychiatrie stationär'!I:I)&gt;0,SUMIF('Grundlage Psychiatrie stationär'!D:D,B69,'Grundlage Psychiatrie stationär'!I:I),"")</f>
        <v/>
      </c>
      <c r="H69" s="112" t="str">
        <f>IF(SUMIF('Grundlage Psychiatrie stationär'!D:D,B69,'Grundlage Psychiatrie stationär'!J:J)&gt;0,SUMIF('Grundlage Psychiatrie stationär'!D:D,B69,'Grundlage Psychiatrie stationär'!J:J),"")</f>
        <v/>
      </c>
      <c r="I69" s="130" t="str">
        <f>IF(SUMIF('Grundlage Psychiatrie stationär'!D:D,B69,'Grundlage Psychiatrie stationär'!K:K)&gt;0,SUMIF('Grundlage Psychiatrie stationär'!D:D,B69,'Grundlage Psychiatrie stationär'!K:K),"")</f>
        <v/>
      </c>
      <c r="J69" s="130" t="str">
        <f>IF(SUMIF('Grundlage Psychiatrie stationär'!D:D,B69,'Grundlage Psychiatrie stationär'!L:L)&gt;0,SUMIF('Grundlage Psychiatrie stationär'!D:D,B69,'Grundlage Psychiatrie stationär'!L:L),"")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6"/>
        <v/>
      </c>
      <c r="X69" s="23" t="str">
        <f t="shared" si="7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Psychiatrie stationär'!D:D,B70,'Grundlage Psychiatrie stationär'!G:G)&gt;0,SUMIF('Grundlage Psychiatrie stationär'!D:D,B70,'Grundlage Psychiatrie stationär'!G:G),)</f>
        <v>0</v>
      </c>
      <c r="F70" s="112">
        <f>IF(SUMIF('Grundlage Psychiatrie stationär'!D:D,B70,'Grundlage Psychiatrie stationär'!H:H)&gt;0,SUMIF('Grundlage Psychiatrie stationär'!D:D,B70,'Grundlage Psychiatrie stationär'!H:H),)</f>
        <v>0</v>
      </c>
      <c r="G70" s="112" t="str">
        <f>IF(SUMIF('Grundlage Psychiatrie stationär'!D:D,B70,'Grundlage Psychiatrie stationär'!I:I)&gt;0,SUMIF('Grundlage Psychiatrie stationär'!D:D,B70,'Grundlage Psychiatrie stationär'!I:I),"")</f>
        <v/>
      </c>
      <c r="H70" s="112" t="str">
        <f>IF(SUMIF('Grundlage Psychiatrie stationär'!D:D,B70,'Grundlage Psychiatrie stationär'!J:J)&gt;0,SUMIF('Grundlage Psychiatrie stationär'!D:D,B70,'Grundlage Psychiatrie stationär'!J:J),"")</f>
        <v/>
      </c>
      <c r="I70" s="130" t="str">
        <f>IF(SUMIF('Grundlage Psychiatrie stationär'!D:D,B70,'Grundlage Psychiatrie stationär'!K:K)&gt;0,SUMIF('Grundlage Psychiatrie stationär'!D:D,B70,'Grundlage Psychiatrie stationär'!K:K),"")</f>
        <v/>
      </c>
      <c r="J70" s="130" t="str">
        <f>IF(SUMIF('Grundlage Psychiatrie stationär'!D:D,B70,'Grundlage Psychiatrie stationär'!L:L)&gt;0,SUMIF('Grundlage Psychiatrie stationär'!D:D,B70,'Grundlage Psychiatrie stationär'!L:L),"")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6"/>
        <v/>
      </c>
      <c r="X70" s="23" t="str">
        <f t="shared" si="7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Psychiatrie stationär'!D:D,B71,'Grundlage Psychiatrie stationär'!G:G)&gt;0,SUMIF('Grundlage Psychiatrie stationär'!D:D,B71,'Grundlage Psychiatrie stationär'!G:G),)</f>
        <v>0</v>
      </c>
      <c r="F71" s="112">
        <f>IF(SUMIF('Grundlage Psychiatrie stationär'!D:D,B71,'Grundlage Psychiatrie stationär'!H:H)&gt;0,SUMIF('Grundlage Psychiatrie stationär'!D:D,B71,'Grundlage Psychiatrie stationär'!H:H),)</f>
        <v>0</v>
      </c>
      <c r="G71" s="112" t="str">
        <f>IF(SUMIF('Grundlage Psychiatrie stationär'!D:D,B71,'Grundlage Psychiatrie stationär'!I:I)&gt;0,SUMIF('Grundlage Psychiatrie stationär'!D:D,B71,'Grundlage Psychiatrie stationär'!I:I),"")</f>
        <v/>
      </c>
      <c r="H71" s="112" t="str">
        <f>IF(SUMIF('Grundlage Psychiatrie stationär'!D:D,B71,'Grundlage Psychiatrie stationär'!J:J)&gt;0,SUMIF('Grundlage Psychiatrie stationär'!D:D,B71,'Grundlage Psychiatrie stationär'!J:J),"")</f>
        <v/>
      </c>
      <c r="I71" s="130" t="str">
        <f>IF(SUMIF('Grundlage Psychiatrie stationär'!D:D,B71,'Grundlage Psychiatrie stationär'!K:K)&gt;0,SUMIF('Grundlage Psychiatrie stationär'!D:D,B71,'Grundlage Psychiatrie stationär'!K:K),"")</f>
        <v/>
      </c>
      <c r="J71" s="130" t="str">
        <f>IF(SUMIF('Grundlage Psychiatrie stationär'!D:D,B71,'Grundlage Psychiatrie stationär'!L:L)&gt;0,SUMIF('Grundlage Psychiatrie stationär'!D:D,B71,'Grundlage Psychiatrie stationär'!L:L),"")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6"/>
        <v/>
      </c>
      <c r="X71" s="23" t="str">
        <f t="shared" si="7"/>
        <v>gleich</v>
      </c>
    </row>
    <row r="72" spans="1:24" hidden="1" x14ac:dyDescent="0.2">
      <c r="A72" s="20" t="s">
        <v>208</v>
      </c>
      <c r="B72" s="21" t="s">
        <v>209</v>
      </c>
      <c r="C72" s="21" t="s">
        <v>34</v>
      </c>
      <c r="D72" s="21" t="s">
        <v>35</v>
      </c>
      <c r="E72" s="112">
        <f>IF(SUMIF('Grundlage Psychiatrie stationär'!D:D,B72,'Grundlage Psychiatrie stationär'!G:G)&gt;0,SUMIF('Grundlage Psychiatrie stationär'!D:D,B72,'Grundlage Psychiatrie stationär'!G:G),)</f>
        <v>0</v>
      </c>
      <c r="F72" s="112">
        <f>IF(SUMIF('Grundlage Psychiatrie stationär'!D:D,B72,'Grundlage Psychiatrie stationär'!H:H)&gt;0,SUMIF('Grundlage Psychiatrie stationär'!D:D,B72,'Grundlage Psychiatrie stationär'!H:H),)</f>
        <v>0</v>
      </c>
      <c r="G72" s="112" t="str">
        <f>IF(SUMIF('Grundlage Psychiatrie stationär'!D:D,B72,'Grundlage Psychiatrie stationär'!I:I)&gt;0,SUMIF('Grundlage Psychiatrie stationär'!D:D,B72,'Grundlage Psychiatrie stationär'!I:I),"")</f>
        <v/>
      </c>
      <c r="H72" s="112" t="str">
        <f>IF(SUMIF('Grundlage Psychiatrie stationär'!D:D,B72,'Grundlage Psychiatrie stationär'!J:J)&gt;0,SUMIF('Grundlage Psychiatrie stationär'!D:D,B72,'Grundlage Psychiatrie stationär'!J:J),"")</f>
        <v/>
      </c>
      <c r="I72" s="130" t="str">
        <f>IF(SUMIF('Grundlage Psychiatrie stationär'!D:D,B72,'Grundlage Psychiatrie stationär'!K:K)&gt;0,SUMIF('Grundlage Psychiatrie stationär'!D:D,B72,'Grundlage Psychiatrie stationär'!K:K),"")</f>
        <v/>
      </c>
      <c r="J72" s="130" t="str">
        <f>IF(SUMIF('Grundlage Psychiatrie stationär'!D:D,B72,'Grundlage Psychiatrie stationär'!L:L)&gt;0,SUMIF('Grundlage Psychiatrie stationär'!D:D,B72,'Grundlage Psychiatrie stationär'!L:L),"")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7"/>
        <v>gleich</v>
      </c>
    </row>
    <row r="73" spans="1:24" hidden="1" x14ac:dyDescent="0.2">
      <c r="A73" s="20" t="s">
        <v>211</v>
      </c>
      <c r="B73" s="21" t="s">
        <v>212</v>
      </c>
      <c r="C73" s="21" t="s">
        <v>34</v>
      </c>
      <c r="D73" s="21" t="s">
        <v>35</v>
      </c>
      <c r="E73" s="112">
        <f>IF(SUMIF('Grundlage Psychiatrie stationär'!D:D,B73,'Grundlage Psychiatrie stationär'!G:G)&gt;0,SUMIF('Grundlage Psychiatrie stationär'!D:D,B73,'Grundlage Psychiatrie stationär'!G:G),)</f>
        <v>0</v>
      </c>
      <c r="F73" s="112">
        <f>IF(SUMIF('Grundlage Psychiatrie stationär'!D:D,B73,'Grundlage Psychiatrie stationär'!H:H)&gt;0,SUMIF('Grundlage Psychiatrie stationär'!D:D,B73,'Grundlage Psychiatrie stationär'!H:H),)</f>
        <v>0</v>
      </c>
      <c r="G73" s="112" t="str">
        <f>IF(SUMIF('Grundlage Psychiatrie stationär'!D:D,B73,'Grundlage Psychiatrie stationär'!I:I)&gt;0,SUMIF('Grundlage Psychiatrie stationär'!D:D,B73,'Grundlage Psychiatrie stationär'!I:I),"")</f>
        <v/>
      </c>
      <c r="H73" s="112" t="str">
        <f>IF(SUMIF('Grundlage Psychiatrie stationär'!D:D,B73,'Grundlage Psychiatrie stationär'!J:J)&gt;0,SUMIF('Grundlage Psychiatrie stationär'!D:D,B73,'Grundlage Psychiatrie stationär'!J:J),"")</f>
        <v/>
      </c>
      <c r="I73" s="130" t="str">
        <f>IF(SUMIF('Grundlage Psychiatrie stationär'!D:D,B73,'Grundlage Psychiatrie stationär'!K:K)&gt;0,SUMIF('Grundlage Psychiatrie stationär'!D:D,B73,'Grundlage Psychiatrie stationär'!K:K),"")</f>
        <v/>
      </c>
      <c r="J73" s="130" t="str">
        <f>IF(SUMIF('Grundlage Psychiatrie stationär'!D:D,B73,'Grundlage Psychiatrie stationär'!L:L)&gt;0,SUMIF('Grundlage Psychiatrie stationär'!D:D,B73,'Grundlage Psychiatrie stationär'!L:L),"")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7"/>
        <v>gleich</v>
      </c>
    </row>
    <row r="74" spans="1:24" hidden="1" x14ac:dyDescent="0.2">
      <c r="A74" s="20" t="s">
        <v>37</v>
      </c>
      <c r="B74" s="21" t="s">
        <v>38</v>
      </c>
      <c r="C74" s="21" t="s">
        <v>34</v>
      </c>
      <c r="D74" s="21" t="s">
        <v>35</v>
      </c>
      <c r="E74" s="112">
        <f>IF(SUMIF('Grundlage Psychiatrie stationär'!D:D,B74,'Grundlage Psychiatrie stationär'!G:G)&gt;0,SUMIF('Grundlage Psychiatrie stationär'!D:D,B74,'Grundlage Psychiatrie stationär'!G:G),)</f>
        <v>0</v>
      </c>
      <c r="F74" s="112">
        <f>IF(SUMIF('Grundlage Psychiatrie stationär'!D:D,B74,'Grundlage Psychiatrie stationär'!H:H)&gt;0,SUMIF('Grundlage Psychiatrie stationär'!D:D,B74,'Grundlage Psychiatrie stationär'!H:H),)</f>
        <v>0</v>
      </c>
      <c r="G74" s="112" t="str">
        <f>IF(SUMIF('Grundlage Psychiatrie stationär'!D:D,B74,'Grundlage Psychiatrie stationär'!I:I)&gt;0,SUMIF('Grundlage Psychiatrie stationär'!D:D,B74,'Grundlage Psychiatrie stationär'!I:I),"")</f>
        <v/>
      </c>
      <c r="H74" s="112" t="str">
        <f>IF(SUMIF('Grundlage Psychiatrie stationär'!D:D,B74,'Grundlage Psychiatrie stationär'!J:J)&gt;0,SUMIF('Grundlage Psychiatrie stationär'!D:D,B74,'Grundlage Psychiatrie stationär'!J:J),"")</f>
        <v/>
      </c>
      <c r="I74" s="130" t="str">
        <f>IF(SUMIF('Grundlage Psychiatrie stationär'!D:D,B74,'Grundlage Psychiatrie stationär'!K:K)&gt;0,SUMIF('Grundlage Psychiatrie stationär'!D:D,B74,'Grundlage Psychiatrie stationär'!K:K),"")</f>
        <v/>
      </c>
      <c r="J74" s="130" t="str">
        <f>IF(SUMIF('Grundlage Psychiatrie stationär'!D:D,B74,'Grundlage Psychiatrie stationär'!L:L)&gt;0,SUMIF('Grundlage Psychiatrie stationär'!D:D,B74,'Grundlage Psychiatrie stationär'!L:L),"")</f>
        <v/>
      </c>
      <c r="K74" s="40"/>
      <c r="L74" s="61" t="str">
        <f t="shared" si="4"/>
        <v>-</v>
      </c>
      <c r="M74" s="61" t="str">
        <f t="shared" si="5"/>
        <v>-</v>
      </c>
      <c r="N74" s="40"/>
      <c r="O74" s="40"/>
      <c r="P74" s="40"/>
      <c r="W74" s="124" t="str">
        <f t="shared" si="6"/>
        <v/>
      </c>
      <c r="X74" s="23" t="str">
        <f t="shared" si="7"/>
        <v>gleich</v>
      </c>
    </row>
    <row r="75" spans="1:24" hidden="1" x14ac:dyDescent="0.2">
      <c r="A75" s="20" t="s">
        <v>214</v>
      </c>
      <c r="B75" s="21" t="s">
        <v>215</v>
      </c>
      <c r="C75" s="21" t="s">
        <v>34</v>
      </c>
      <c r="D75" s="21" t="s">
        <v>17</v>
      </c>
      <c r="E75" s="112">
        <f>IF(SUMIF('Grundlage Psychiatrie stationär'!D:D,B75,'Grundlage Psychiatrie stationär'!G:G)&gt;0,SUMIF('Grundlage Psychiatrie stationär'!D:D,B75,'Grundlage Psychiatrie stationär'!G:G),)</f>
        <v>0</v>
      </c>
      <c r="F75" s="112">
        <f>IF(SUMIF('Grundlage Psychiatrie stationär'!D:D,B75,'Grundlage Psychiatrie stationär'!H:H)&gt;0,SUMIF('Grundlage Psychiatrie stationär'!D:D,B75,'Grundlage Psychiatrie stationär'!H:H),)</f>
        <v>0</v>
      </c>
      <c r="G75" s="112" t="str">
        <f>IF(SUMIF('Grundlage Psychiatrie stationär'!D:D,B75,'Grundlage Psychiatrie stationär'!I:I)&gt;0,SUMIF('Grundlage Psychiatrie stationär'!D:D,B75,'Grundlage Psychiatrie stationär'!I:I),"")</f>
        <v/>
      </c>
      <c r="H75" s="112" t="str">
        <f>IF(SUMIF('Grundlage Psychiatrie stationär'!D:D,B75,'Grundlage Psychiatrie stationär'!J:J)&gt;0,SUMIF('Grundlage Psychiatrie stationär'!D:D,B75,'Grundlage Psychiatrie stationär'!J:J),"")</f>
        <v/>
      </c>
      <c r="I75" s="130" t="str">
        <f>IF(SUMIF('Grundlage Psychiatrie stationär'!D:D,B75,'Grundlage Psychiatrie stationär'!K:K)&gt;0,SUMIF('Grundlage Psychiatrie stationär'!D:D,B75,'Grundlage Psychiatrie stationär'!K:K),"")</f>
        <v/>
      </c>
      <c r="J75" s="130" t="str">
        <f>IF(SUMIF('Grundlage Psychiatrie stationär'!D:D,B75,'Grundlage Psychiatrie stationär'!L:L)&gt;0,SUMIF('Grundlage Psychiatrie stationär'!D:D,B75,'Grundlage Psychiatrie stationär'!L:L),"")</f>
        <v/>
      </c>
      <c r="K75" s="40"/>
      <c r="L75" s="61" t="str">
        <f t="shared" ref="L75:L108" si="8">IF(E75&gt;0,G75,"-")</f>
        <v>-</v>
      </c>
      <c r="M75" s="61" t="str">
        <f t="shared" ref="M75:M108" si="9">IF(F75&gt;0,G75,"-")</f>
        <v>-</v>
      </c>
      <c r="N75" s="40"/>
      <c r="O75" s="40"/>
      <c r="P75" s="40"/>
      <c r="W75" s="124" t="str">
        <f t="shared" ref="W75:W108" si="10">J75</f>
        <v/>
      </c>
      <c r="X75" s="23" t="str">
        <f t="shared" ref="X75:X108" si="11">IF(J75&gt;0,IF(I75&gt;J75,"-",IF(I75=J75,"gleich","Kontrolle")),"")</f>
        <v>gleich</v>
      </c>
    </row>
    <row r="76" spans="1:24" hidden="1" x14ac:dyDescent="0.2">
      <c r="A76" s="20" t="s">
        <v>262</v>
      </c>
      <c r="B76" s="21" t="s">
        <v>263</v>
      </c>
      <c r="C76" s="21" t="s">
        <v>34</v>
      </c>
      <c r="D76" s="21" t="s">
        <v>35</v>
      </c>
      <c r="E76" s="112">
        <f>IF(SUMIF('Grundlage Psychiatrie stationär'!D:D,B76,'Grundlage Psychiatrie stationär'!G:G)&gt;0,SUMIF('Grundlage Psychiatrie stationär'!D:D,B76,'Grundlage Psychiatrie stationär'!G:G),)</f>
        <v>0</v>
      </c>
      <c r="F76" s="112">
        <f>IF(SUMIF('Grundlage Psychiatrie stationär'!D:D,B76,'Grundlage Psychiatrie stationär'!H:H)&gt;0,SUMIF('Grundlage Psychiatrie stationär'!D:D,B76,'Grundlage Psychiatrie stationär'!H:H),)</f>
        <v>0</v>
      </c>
      <c r="G76" s="112" t="str">
        <f>IF(SUMIF('Grundlage Psychiatrie stationär'!D:D,B76,'Grundlage Psychiatrie stationär'!I:I)&gt;0,SUMIF('Grundlage Psychiatrie stationär'!D:D,B76,'Grundlage Psychiatrie stationär'!I:I),"")</f>
        <v/>
      </c>
      <c r="H76" s="112" t="str">
        <f>IF(SUMIF('Grundlage Psychiatrie stationär'!D:D,B76,'Grundlage Psychiatrie stationär'!J:J)&gt;0,SUMIF('Grundlage Psychiatrie stationär'!D:D,B76,'Grundlage Psychiatrie stationär'!J:J),"")</f>
        <v/>
      </c>
      <c r="I76" s="130" t="str">
        <f>IF(SUMIF('Grundlage Psychiatrie stationär'!D:D,B76,'Grundlage Psychiatrie stationär'!K:K)&gt;0,SUMIF('Grundlage Psychiatrie stationär'!D:D,B76,'Grundlage Psychiatrie stationär'!K:K),"")</f>
        <v/>
      </c>
      <c r="J76" s="130" t="str">
        <f>IF(SUMIF('Grundlage Psychiatrie stationär'!D:D,B76,'Grundlage Psychiatrie stationär'!L:L)&gt;0,SUMIF('Grundlage Psychiatrie stationär'!D:D,B76,'Grundlage Psychiatrie stationär'!L:L),"")</f>
        <v/>
      </c>
      <c r="K76" s="40"/>
      <c r="L76" s="61" t="str">
        <f t="shared" si="8"/>
        <v>-</v>
      </c>
      <c r="M76" s="61" t="str">
        <f t="shared" si="9"/>
        <v>-</v>
      </c>
      <c r="N76" s="40"/>
      <c r="O76" s="40"/>
      <c r="P76" s="40"/>
      <c r="W76" s="124" t="str">
        <f t="shared" si="10"/>
        <v/>
      </c>
      <c r="X76" s="23" t="str">
        <f t="shared" si="11"/>
        <v>gleich</v>
      </c>
    </row>
    <row r="77" spans="1:24" hidden="1" x14ac:dyDescent="0.2">
      <c r="A77" s="20" t="s">
        <v>317</v>
      </c>
      <c r="B77" s="21" t="s">
        <v>317</v>
      </c>
      <c r="C77" s="21" t="s">
        <v>34</v>
      </c>
      <c r="D77" s="21" t="s">
        <v>35</v>
      </c>
      <c r="E77" s="112">
        <f>IF(SUMIF('Grundlage Psychiatrie stationär'!D:D,B77,'Grundlage Psychiatrie stationär'!G:G)&gt;0,SUMIF('Grundlage Psychiatrie stationär'!D:D,B77,'Grundlage Psychiatrie stationär'!G:G),)</f>
        <v>0</v>
      </c>
      <c r="F77" s="112">
        <f>IF(SUMIF('Grundlage Psychiatrie stationär'!D:D,B77,'Grundlage Psychiatrie stationär'!H:H)&gt;0,SUMIF('Grundlage Psychiatrie stationär'!D:D,B77,'Grundlage Psychiatrie stationär'!H:H),)</f>
        <v>0</v>
      </c>
      <c r="G77" s="112" t="str">
        <f>IF(SUMIF('Grundlage Psychiatrie stationär'!D:D,B77,'Grundlage Psychiatrie stationär'!I:I)&gt;0,SUMIF('Grundlage Psychiatrie stationär'!D:D,B77,'Grundlage Psychiatrie stationär'!I:I),"")</f>
        <v/>
      </c>
      <c r="H77" s="112" t="str">
        <f>IF(SUMIF('Grundlage Psychiatrie stationär'!D:D,B77,'Grundlage Psychiatrie stationär'!J:J)&gt;0,SUMIF('Grundlage Psychiatrie stationär'!D:D,B77,'Grundlage Psychiatrie stationär'!J:J),"")</f>
        <v/>
      </c>
      <c r="I77" s="130" t="str">
        <f>IF(SUMIF('Grundlage Psychiatrie stationär'!D:D,B77,'Grundlage Psychiatrie stationär'!K:K)&gt;0,SUMIF('Grundlage Psychiatrie stationär'!D:D,B77,'Grundlage Psychiatrie stationär'!K:K),"")</f>
        <v/>
      </c>
      <c r="J77" s="130" t="str">
        <f>IF(SUMIF('Grundlage Psychiatrie stationär'!D:D,B77,'Grundlage Psychiatrie stationär'!L:L)&gt;0,SUMIF('Grundlage Psychiatrie stationär'!D:D,B77,'Grundlage Psychiatrie stationär'!L:L),"")</f>
        <v/>
      </c>
      <c r="K77" s="40"/>
      <c r="L77" s="61" t="str">
        <f t="shared" si="8"/>
        <v>-</v>
      </c>
      <c r="M77" s="61" t="str">
        <f t="shared" si="9"/>
        <v>-</v>
      </c>
      <c r="N77" s="40"/>
      <c r="O77" s="40"/>
      <c r="P77" s="40"/>
      <c r="W77" s="125" t="str">
        <f t="shared" si="10"/>
        <v/>
      </c>
      <c r="X77" s="23" t="str">
        <f t="shared" si="11"/>
        <v>gleich</v>
      </c>
    </row>
    <row r="78" spans="1:24" hidden="1" x14ac:dyDescent="0.2">
      <c r="A78" s="20" t="s">
        <v>320</v>
      </c>
      <c r="B78" s="21" t="s">
        <v>320</v>
      </c>
      <c r="C78" s="21" t="s">
        <v>34</v>
      </c>
      <c r="D78" s="21" t="s">
        <v>35</v>
      </c>
      <c r="E78" s="112">
        <f>IF(SUMIF('Grundlage Psychiatrie stationär'!D:D,B78,'Grundlage Psychiatrie stationär'!G:G)&gt;0,SUMIF('Grundlage Psychiatrie stationär'!D:D,B78,'Grundlage Psychiatrie stationär'!G:G),)</f>
        <v>0</v>
      </c>
      <c r="F78" s="112">
        <f>IF(SUMIF('Grundlage Psychiatrie stationär'!D:D,B78,'Grundlage Psychiatrie stationär'!H:H)&gt;0,SUMIF('Grundlage Psychiatrie stationär'!D:D,B78,'Grundlage Psychiatrie stationär'!H:H),)</f>
        <v>0</v>
      </c>
      <c r="G78" s="112" t="str">
        <f>IF(SUMIF('Grundlage Psychiatrie stationär'!D:D,B78,'Grundlage Psychiatrie stationär'!I:I)&gt;0,SUMIF('Grundlage Psychiatrie stationär'!D:D,B78,'Grundlage Psychiatrie stationär'!I:I),"")</f>
        <v/>
      </c>
      <c r="H78" s="112" t="str">
        <f>IF(SUMIF('Grundlage Psychiatrie stationär'!D:D,B78,'Grundlage Psychiatrie stationär'!J:J)&gt;0,SUMIF('Grundlage Psychiatrie stationär'!D:D,B78,'Grundlage Psychiatrie stationär'!J:J),"")</f>
        <v/>
      </c>
      <c r="I78" s="130" t="str">
        <f>IF(SUMIF('Grundlage Psychiatrie stationär'!D:D,B78,'Grundlage Psychiatrie stationär'!K:K)&gt;0,SUMIF('Grundlage Psychiatrie stationär'!D:D,B78,'Grundlage Psychiatrie stationär'!K:K),"")</f>
        <v/>
      </c>
      <c r="J78" s="130" t="str">
        <f>IF(SUMIF('Grundlage Psychiatrie stationär'!D:D,B78,'Grundlage Psychiatrie stationär'!L:L)&gt;0,SUMIF('Grundlage Psychiatrie stationär'!D:D,B78,'Grundlage Psychiatrie stationär'!L:L),"")</f>
        <v/>
      </c>
      <c r="K78" s="40"/>
      <c r="L78" s="61" t="str">
        <f t="shared" si="8"/>
        <v>-</v>
      </c>
      <c r="M78" s="61" t="str">
        <f t="shared" si="9"/>
        <v>-</v>
      </c>
      <c r="N78" s="40"/>
      <c r="O78" s="40"/>
      <c r="P78" s="40"/>
      <c r="W78" s="125" t="str">
        <f t="shared" si="10"/>
        <v/>
      </c>
      <c r="X78" s="23" t="str">
        <f t="shared" si="11"/>
        <v>gleich</v>
      </c>
    </row>
    <row r="79" spans="1:24" hidden="1" x14ac:dyDescent="0.2">
      <c r="A79" s="20" t="s">
        <v>332</v>
      </c>
      <c r="B79" s="21" t="s">
        <v>332</v>
      </c>
      <c r="C79" s="21" t="s">
        <v>34</v>
      </c>
      <c r="D79" s="21" t="s">
        <v>35</v>
      </c>
      <c r="E79" s="112">
        <f>IF(SUMIF('Grundlage Psychiatrie stationär'!D:D,B79,'Grundlage Psychiatrie stationär'!G:G)&gt;0,SUMIF('Grundlage Psychiatrie stationär'!D:D,B79,'Grundlage Psychiatrie stationär'!G:G),)</f>
        <v>0</v>
      </c>
      <c r="F79" s="112">
        <f>IF(SUMIF('Grundlage Psychiatrie stationär'!D:D,B79,'Grundlage Psychiatrie stationär'!H:H)&gt;0,SUMIF('Grundlage Psychiatrie stationär'!D:D,B79,'Grundlage Psychiatrie stationär'!H:H),)</f>
        <v>0</v>
      </c>
      <c r="G79" s="112" t="str">
        <f>IF(SUMIF('Grundlage Psychiatrie stationär'!D:D,B79,'Grundlage Psychiatrie stationär'!I:I)&gt;0,SUMIF('Grundlage Psychiatrie stationär'!D:D,B79,'Grundlage Psychiatrie stationär'!I:I),"")</f>
        <v/>
      </c>
      <c r="H79" s="112" t="str">
        <f>IF(SUMIF('Grundlage Psychiatrie stationär'!D:D,B79,'Grundlage Psychiatrie stationär'!J:J)&gt;0,SUMIF('Grundlage Psychiatrie stationär'!D:D,B79,'Grundlage Psychiatrie stationär'!J:J),"")</f>
        <v/>
      </c>
      <c r="I79" s="130" t="str">
        <f>IF(SUMIF('Grundlage Psychiatrie stationär'!D:D,B79,'Grundlage Psychiatrie stationär'!K:K)&gt;0,SUMIF('Grundlage Psychiatrie stationär'!D:D,B79,'Grundlage Psychiatrie stationär'!K:K),"")</f>
        <v/>
      </c>
      <c r="J79" s="130" t="str">
        <f>IF(SUMIF('Grundlage Psychiatrie stationär'!D:D,B79,'Grundlage Psychiatrie stationär'!L:L)&gt;0,SUMIF('Grundlage Psychiatrie stationär'!D:D,B79,'Grundlage Psychiatrie stationär'!L:L),"")</f>
        <v/>
      </c>
      <c r="K79" s="40"/>
      <c r="L79" s="61" t="str">
        <f t="shared" si="8"/>
        <v>-</v>
      </c>
      <c r="M79" s="61" t="str">
        <f t="shared" si="9"/>
        <v>-</v>
      </c>
      <c r="N79" s="40"/>
      <c r="O79" s="40"/>
      <c r="P79" s="40"/>
      <c r="W79" s="124" t="str">
        <f t="shared" si="10"/>
        <v/>
      </c>
      <c r="X79" s="23" t="str">
        <f t="shared" si="11"/>
        <v>gleich</v>
      </c>
    </row>
    <row r="80" spans="1:24" hidden="1" x14ac:dyDescent="0.2">
      <c r="A80" s="20" t="s">
        <v>167</v>
      </c>
      <c r="B80" s="21" t="s">
        <v>168</v>
      </c>
      <c r="C80" s="21" t="s">
        <v>169</v>
      </c>
      <c r="D80" s="21" t="s">
        <v>45</v>
      </c>
      <c r="E80" s="112">
        <f>IF(SUMIF('Grundlage Psychiatrie stationär'!D:D,B80,'Grundlage Psychiatrie stationär'!G:G)&gt;0,SUMIF('Grundlage Psychiatrie stationär'!D:D,B80,'Grundlage Psychiatrie stationär'!G:G),)</f>
        <v>0</v>
      </c>
      <c r="F80" s="112">
        <f>IF(SUMIF('Grundlage Psychiatrie stationär'!D:D,B80,'Grundlage Psychiatrie stationär'!H:H)&gt;0,SUMIF('Grundlage Psychiatrie stationär'!D:D,B80,'Grundlage Psychiatrie stationär'!H:H),)</f>
        <v>0</v>
      </c>
      <c r="G80" s="112" t="str">
        <f>IF(SUMIF('Grundlage Psychiatrie stationär'!D:D,B80,'Grundlage Psychiatrie stationär'!I:I)&gt;0,SUMIF('Grundlage Psychiatrie stationär'!D:D,B80,'Grundlage Psychiatrie stationär'!I:I),"")</f>
        <v/>
      </c>
      <c r="H80" s="112" t="str">
        <f>IF(SUMIF('Grundlage Psychiatrie stationär'!D:D,B80,'Grundlage Psychiatrie stationär'!J:J)&gt;0,SUMIF('Grundlage Psychiatrie stationär'!D:D,B80,'Grundlage Psychiatrie stationär'!J:J),"")</f>
        <v/>
      </c>
      <c r="I80" s="130" t="str">
        <f>IF(SUMIF('Grundlage Psychiatrie stationär'!D:D,B80,'Grundlage Psychiatrie stationär'!K:K)&gt;0,SUMIF('Grundlage Psychiatrie stationär'!D:D,B80,'Grundlage Psychiatrie stationär'!K:K),"")</f>
        <v/>
      </c>
      <c r="J80" s="130" t="str">
        <f>IF(SUMIF('Grundlage Psychiatrie stationär'!D:D,B80,'Grundlage Psychiatrie stationär'!L:L)&gt;0,SUMIF('Grundlage Psychiatrie stationär'!D:D,B80,'Grundlage Psychiatrie stationär'!L:L),"")</f>
        <v/>
      </c>
      <c r="K80" s="40"/>
      <c r="L80" s="61" t="str">
        <f t="shared" si="8"/>
        <v>-</v>
      </c>
      <c r="M80" s="61" t="str">
        <f t="shared" si="9"/>
        <v>-</v>
      </c>
      <c r="N80" s="40"/>
      <c r="O80" s="40"/>
      <c r="P80" s="40"/>
      <c r="W80" s="124" t="str">
        <f t="shared" si="10"/>
        <v/>
      </c>
      <c r="X80" s="23" t="str">
        <f t="shared" si="11"/>
        <v>gleich</v>
      </c>
    </row>
    <row r="81" spans="1:24" hidden="1" x14ac:dyDescent="0.2">
      <c r="A81" s="20" t="s">
        <v>249</v>
      </c>
      <c r="B81" s="21" t="s">
        <v>250</v>
      </c>
      <c r="C81" s="21" t="s">
        <v>169</v>
      </c>
      <c r="D81" s="21" t="s">
        <v>251</v>
      </c>
      <c r="E81" s="112">
        <f>IF(SUMIF('Grundlage Psychiatrie stationär'!D:D,B81,'Grundlage Psychiatrie stationär'!G:G)&gt;0,SUMIF('Grundlage Psychiatrie stationär'!D:D,B81,'Grundlage Psychiatrie stationär'!G:G),)</f>
        <v>0</v>
      </c>
      <c r="F81" s="112">
        <f>IF(SUMIF('Grundlage Psychiatrie stationär'!D:D,B81,'Grundlage Psychiatrie stationär'!H:H)&gt;0,SUMIF('Grundlage Psychiatrie stationär'!D:D,B81,'Grundlage Psychiatrie stationär'!H:H),)</f>
        <v>0</v>
      </c>
      <c r="G81" s="112" t="str">
        <f>IF(SUMIF('Grundlage Psychiatrie stationär'!D:D,B81,'Grundlage Psychiatrie stationär'!I:I)&gt;0,SUMIF('Grundlage Psychiatrie stationär'!D:D,B81,'Grundlage Psychiatrie stationär'!I:I),"")</f>
        <v/>
      </c>
      <c r="H81" s="112" t="str">
        <f>IF(SUMIF('Grundlage Psychiatrie stationär'!D:D,B81,'Grundlage Psychiatrie stationär'!J:J)&gt;0,SUMIF('Grundlage Psychiatrie stationär'!D:D,B81,'Grundlage Psychiatrie stationär'!J:J),"")</f>
        <v/>
      </c>
      <c r="I81" s="130" t="str">
        <f>IF(SUMIF('Grundlage Psychiatrie stationär'!D:D,B81,'Grundlage Psychiatrie stationär'!K:K)&gt;0,SUMIF('Grundlage Psychiatrie stationär'!D:D,B81,'Grundlage Psychiatrie stationär'!K:K),"")</f>
        <v/>
      </c>
      <c r="J81" s="130" t="str">
        <f>IF(SUMIF('Grundlage Psychiatrie stationär'!D:D,B81,'Grundlage Psychiatrie stationär'!L:L)&gt;0,SUMIF('Grundlage Psychiatrie stationär'!D:D,B81,'Grundlage Psychiatrie stationär'!L:L),"")</f>
        <v/>
      </c>
      <c r="K81" s="40"/>
      <c r="L81" s="61" t="str">
        <f t="shared" si="8"/>
        <v>-</v>
      </c>
      <c r="M81" s="61" t="str">
        <f t="shared" si="9"/>
        <v>-</v>
      </c>
      <c r="N81" s="40"/>
      <c r="O81" s="40"/>
      <c r="P81" s="40"/>
      <c r="W81" s="124" t="str">
        <f t="shared" si="10"/>
        <v/>
      </c>
      <c r="X81" s="23" t="str">
        <f t="shared" si="11"/>
        <v>gleich</v>
      </c>
    </row>
    <row r="82" spans="1:24" hidden="1" x14ac:dyDescent="0.2">
      <c r="A82" s="20" t="s">
        <v>86</v>
      </c>
      <c r="B82" s="21" t="s">
        <v>87</v>
      </c>
      <c r="C82" s="21" t="s">
        <v>88</v>
      </c>
      <c r="D82" s="21" t="s">
        <v>45</v>
      </c>
      <c r="E82" s="112">
        <f>IF(SUMIF('Grundlage Psychiatrie stationär'!D:D,B82,'Grundlage Psychiatrie stationär'!G:G)&gt;0,SUMIF('Grundlage Psychiatrie stationär'!D:D,B82,'Grundlage Psychiatrie stationär'!G:G),)</f>
        <v>0</v>
      </c>
      <c r="F82" s="112">
        <f>IF(SUMIF('Grundlage Psychiatrie stationär'!D:D,B82,'Grundlage Psychiatrie stationär'!H:H)&gt;0,SUMIF('Grundlage Psychiatrie stationär'!D:D,B82,'Grundlage Psychiatrie stationär'!H:H),)</f>
        <v>0</v>
      </c>
      <c r="G82" s="112" t="str">
        <f>IF(SUMIF('Grundlage Psychiatrie stationär'!D:D,B82,'Grundlage Psychiatrie stationär'!I:I)&gt;0,SUMIF('Grundlage Psychiatrie stationär'!D:D,B82,'Grundlage Psychiatrie stationär'!I:I),"")</f>
        <v/>
      </c>
      <c r="H82" s="112" t="str">
        <f>IF(SUMIF('Grundlage Psychiatrie stationär'!D:D,B82,'Grundlage Psychiatrie stationär'!J:J)&gt;0,SUMIF('Grundlage Psychiatrie stationär'!D:D,B82,'Grundlage Psychiatrie stationär'!J:J),"")</f>
        <v/>
      </c>
      <c r="I82" s="130" t="str">
        <f>IF(SUMIF('Grundlage Psychiatrie stationär'!D:D,B82,'Grundlage Psychiatrie stationär'!K:K)&gt;0,SUMIF('Grundlage Psychiatrie stationär'!D:D,B82,'Grundlage Psychiatrie stationär'!K:K),"")</f>
        <v/>
      </c>
      <c r="J82" s="130" t="str">
        <f>IF(SUMIF('Grundlage Psychiatrie stationär'!D:D,B82,'Grundlage Psychiatrie stationär'!L:L)&gt;0,SUMIF('Grundlage Psychiatrie stationär'!D:D,B82,'Grundlage Psychiatrie stationär'!L:L),"")</f>
        <v/>
      </c>
      <c r="K82" s="40"/>
      <c r="L82" s="61" t="str">
        <f t="shared" si="8"/>
        <v>-</v>
      </c>
      <c r="M82" s="61" t="str">
        <f t="shared" si="9"/>
        <v>-</v>
      </c>
      <c r="N82" s="40"/>
      <c r="O82" s="40"/>
      <c r="P82" s="40"/>
      <c r="W82" s="124" t="str">
        <f t="shared" si="10"/>
        <v/>
      </c>
      <c r="X82" s="23" t="str">
        <f t="shared" si="11"/>
        <v>gleich</v>
      </c>
    </row>
    <row r="83" spans="1:24" hidden="1" x14ac:dyDescent="0.2">
      <c r="A83" s="20" t="s">
        <v>139</v>
      </c>
      <c r="B83" s="21" t="s">
        <v>140</v>
      </c>
      <c r="C83" s="21" t="s">
        <v>141</v>
      </c>
      <c r="D83" s="21" t="s">
        <v>17</v>
      </c>
      <c r="E83" s="112">
        <f>IF(SUMIF('Grundlage Psychiatrie stationär'!D:D,B83,'Grundlage Psychiatrie stationär'!G:G)&gt;0,SUMIF('Grundlage Psychiatrie stationär'!D:D,B83,'Grundlage Psychiatrie stationär'!G:G),)</f>
        <v>0</v>
      </c>
      <c r="F83" s="112">
        <f>IF(SUMIF('Grundlage Psychiatrie stationär'!D:D,B83,'Grundlage Psychiatrie stationär'!H:H)&gt;0,SUMIF('Grundlage Psychiatrie stationär'!D:D,B83,'Grundlage Psychiatrie stationär'!H:H),)</f>
        <v>0</v>
      </c>
      <c r="G83" s="112" t="str">
        <f>IF(SUMIF('Grundlage Psychiatrie stationär'!D:D,B83,'Grundlage Psychiatrie stationär'!I:I)&gt;0,SUMIF('Grundlage Psychiatrie stationär'!D:D,B83,'Grundlage Psychiatrie stationär'!I:I),"")</f>
        <v/>
      </c>
      <c r="H83" s="112" t="str">
        <f>IF(SUMIF('Grundlage Psychiatrie stationär'!D:D,B83,'Grundlage Psychiatrie stationär'!J:J)&gt;0,SUMIF('Grundlage Psychiatrie stationär'!D:D,B83,'Grundlage Psychiatrie stationär'!J:J),"")</f>
        <v/>
      </c>
      <c r="I83" s="130" t="str">
        <f>IF(SUMIF('Grundlage Psychiatrie stationär'!D:D,B83,'Grundlage Psychiatrie stationär'!K:K)&gt;0,SUMIF('Grundlage Psychiatrie stationär'!D:D,B83,'Grundlage Psychiatrie stationär'!K:K),"")</f>
        <v/>
      </c>
      <c r="J83" s="130" t="str">
        <f>IF(SUMIF('Grundlage Psychiatrie stationär'!D:D,B83,'Grundlage Psychiatrie stationär'!L:L)&gt;0,SUMIF('Grundlage Psychiatrie stationär'!D:D,B83,'Grundlage Psychiatrie stationär'!L:L),"")</f>
        <v/>
      </c>
      <c r="K83" s="40"/>
      <c r="L83" s="61" t="str">
        <f t="shared" si="8"/>
        <v>-</v>
      </c>
      <c r="M83" s="61" t="str">
        <f t="shared" si="9"/>
        <v>-</v>
      </c>
      <c r="N83" s="40"/>
      <c r="O83" s="40"/>
      <c r="P83" s="40"/>
      <c r="W83" s="124" t="str">
        <f t="shared" si="10"/>
        <v/>
      </c>
      <c r="X83" s="23" t="str">
        <f t="shared" si="11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Psychiatrie stationär'!D:D,B84,'Grundlage Psychiatrie stationär'!G:G)&gt;0,SUMIF('Grundlage Psychiatrie stationär'!D:D,B84,'Grundlage Psychiatrie stationär'!G:G),)</f>
        <v>0</v>
      </c>
      <c r="F84" s="112">
        <f>IF(SUMIF('Grundlage Psychiatrie stationär'!D:D,B84,'Grundlage Psychiatrie stationär'!H:H)&gt;0,SUMIF('Grundlage Psychiatrie stationär'!D:D,B84,'Grundlage Psychiatrie stationär'!H:H),)</f>
        <v>0</v>
      </c>
      <c r="G84" s="112" t="str">
        <f>IF(SUMIF('Grundlage Psychiatrie stationär'!D:D,B84,'Grundlage Psychiatrie stationär'!I:I)&gt;0,SUMIF('Grundlage Psychiatrie stationär'!D:D,B84,'Grundlage Psychiatrie stationär'!I:I),"")</f>
        <v/>
      </c>
      <c r="H84" s="112" t="str">
        <f>IF(SUMIF('Grundlage Psychiatrie stationär'!D:D,B84,'Grundlage Psychiatrie stationär'!J:J)&gt;0,SUMIF('Grundlage Psychiatrie stationär'!D:D,B84,'Grundlage Psychiatrie stationär'!J:J),"")</f>
        <v/>
      </c>
      <c r="I84" s="130" t="str">
        <f>IF(SUMIF('Grundlage Psychiatrie stationär'!D:D,B84,'Grundlage Psychiatrie stationär'!K:K)&gt;0,SUMIF('Grundlage Psychiatrie stationär'!D:D,B84,'Grundlage Psychiatrie stationär'!K:K),"")</f>
        <v/>
      </c>
      <c r="J84" s="130" t="str">
        <f>IF(SUMIF('Grundlage Psychiatrie stationär'!D:D,B84,'Grundlage Psychiatrie stationär'!L:L)&gt;0,SUMIF('Grundlage Psychiatrie stationär'!D:D,B84,'Grundlage Psychiatrie stationär'!L:L),"")</f>
        <v/>
      </c>
      <c r="K84" s="40"/>
      <c r="L84" s="61" t="str">
        <f t="shared" si="8"/>
        <v>-</v>
      </c>
      <c r="M84" s="61" t="str">
        <f t="shared" si="9"/>
        <v>-</v>
      </c>
      <c r="N84" s="40"/>
      <c r="O84" s="40"/>
      <c r="P84" s="40"/>
      <c r="W84" s="124" t="str">
        <f t="shared" si="10"/>
        <v/>
      </c>
      <c r="X84" s="23" t="str">
        <f t="shared" si="11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Psychiatrie stationär'!D:D,B85,'Grundlage Psychiatrie stationär'!G:G)&gt;0,SUMIF('Grundlage Psychiatrie stationär'!D:D,B85,'Grundlage Psychiatrie stationär'!G:G),)</f>
        <v>0</v>
      </c>
      <c r="F85" s="112">
        <f>IF(SUMIF('Grundlage Psychiatrie stationär'!D:D,B85,'Grundlage Psychiatrie stationär'!H:H)&gt;0,SUMIF('Grundlage Psychiatrie stationär'!D:D,B85,'Grundlage Psychiatrie stationär'!H:H),)</f>
        <v>0</v>
      </c>
      <c r="G85" s="112" t="str">
        <f>IF(SUMIF('Grundlage Psychiatrie stationär'!D:D,B85,'Grundlage Psychiatrie stationär'!I:I)&gt;0,SUMIF('Grundlage Psychiatrie stationär'!D:D,B85,'Grundlage Psychiatrie stationär'!I:I),"")</f>
        <v/>
      </c>
      <c r="H85" s="112" t="str">
        <f>IF(SUMIF('Grundlage Psychiatrie stationär'!D:D,B85,'Grundlage Psychiatrie stationär'!J:J)&gt;0,SUMIF('Grundlage Psychiatrie stationär'!D:D,B85,'Grundlage Psychiatrie stationär'!J:J),"")</f>
        <v/>
      </c>
      <c r="I85" s="130" t="str">
        <f>IF(SUMIF('Grundlage Psychiatrie stationär'!D:D,B85,'Grundlage Psychiatrie stationär'!K:K)&gt;0,SUMIF('Grundlage Psychiatrie stationär'!D:D,B85,'Grundlage Psychiatrie stationär'!K:K),"")</f>
        <v/>
      </c>
      <c r="J85" s="130" t="str">
        <f>IF(SUMIF('Grundlage Psychiatrie stationär'!D:D,B85,'Grundlage Psychiatrie stationär'!L:L)&gt;0,SUMIF('Grundlage Psychiatrie stationär'!D:D,B85,'Grundlage Psychiatrie stationär'!L:L),"")</f>
        <v/>
      </c>
      <c r="K85" s="40"/>
      <c r="L85" s="61" t="str">
        <f t="shared" si="8"/>
        <v>-</v>
      </c>
      <c r="M85" s="61" t="str">
        <f t="shared" si="9"/>
        <v>-</v>
      </c>
      <c r="N85" s="40"/>
      <c r="O85" s="40"/>
      <c r="P85" s="40"/>
      <c r="W85" s="124" t="str">
        <f t="shared" si="10"/>
        <v/>
      </c>
      <c r="X85" s="23" t="str">
        <f t="shared" si="11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Psychiatrie stationär'!D:D,B86,'Grundlage Psychiatrie stationär'!G:G)&gt;0,SUMIF('Grundlage Psychiatrie stationär'!D:D,B86,'Grundlage Psychiatrie stationär'!G:G),)</f>
        <v>0</v>
      </c>
      <c r="F86" s="112">
        <f>IF(SUMIF('Grundlage Psychiatrie stationär'!D:D,B86,'Grundlage Psychiatrie stationär'!H:H)&gt;0,SUMIF('Grundlage Psychiatrie stationär'!D:D,B86,'Grundlage Psychiatrie stationär'!H:H),)</f>
        <v>0</v>
      </c>
      <c r="G86" s="112" t="str">
        <f>IF(SUMIF('Grundlage Psychiatrie stationär'!D:D,B86,'Grundlage Psychiatrie stationär'!I:I)&gt;0,SUMIF('Grundlage Psychiatrie stationär'!D:D,B86,'Grundlage Psychiatrie stationär'!I:I),"")</f>
        <v/>
      </c>
      <c r="H86" s="112" t="str">
        <f>IF(SUMIF('Grundlage Psychiatrie stationär'!D:D,B86,'Grundlage Psychiatrie stationär'!J:J)&gt;0,SUMIF('Grundlage Psychiatrie stationär'!D:D,B86,'Grundlage Psychiatrie stationär'!J:J),"")</f>
        <v/>
      </c>
      <c r="I86" s="130" t="str">
        <f>IF(SUMIF('Grundlage Psychiatrie stationär'!D:D,B86,'Grundlage Psychiatrie stationär'!K:K)&gt;0,SUMIF('Grundlage Psychiatrie stationär'!D:D,B86,'Grundlage Psychiatrie stationär'!K:K),"")</f>
        <v/>
      </c>
      <c r="J86" s="130" t="str">
        <f>IF(SUMIF('Grundlage Psychiatrie stationär'!D:D,B86,'Grundlage Psychiatrie stationär'!L:L)&gt;0,SUMIF('Grundlage Psychiatrie stationär'!D:D,B86,'Grundlage Psychiatrie stationär'!L:L),"")</f>
        <v/>
      </c>
      <c r="K86" s="40"/>
      <c r="L86" s="61" t="str">
        <f t="shared" si="8"/>
        <v>-</v>
      </c>
      <c r="M86" s="61" t="str">
        <f t="shared" si="9"/>
        <v>-</v>
      </c>
      <c r="N86" s="40"/>
      <c r="O86" s="40"/>
      <c r="P86" s="40"/>
      <c r="W86" s="124" t="str">
        <f t="shared" si="10"/>
        <v/>
      </c>
      <c r="X86" s="23" t="str">
        <f t="shared" si="11"/>
        <v>gleich</v>
      </c>
    </row>
    <row r="87" spans="1:24" hidden="1" x14ac:dyDescent="0.2">
      <c r="A87" s="20" t="s">
        <v>125</v>
      </c>
      <c r="B87" s="21" t="s">
        <v>126</v>
      </c>
      <c r="C87" s="21" t="s">
        <v>127</v>
      </c>
      <c r="D87" s="21" t="s">
        <v>45</v>
      </c>
      <c r="E87" s="112">
        <f>IF(SUMIF('Grundlage Psychiatrie stationär'!D:D,B87,'Grundlage Psychiatrie stationär'!G:G)&gt;0,SUMIF('Grundlage Psychiatrie stationär'!D:D,B87,'Grundlage Psychiatrie stationär'!G:G),)</f>
        <v>0</v>
      </c>
      <c r="F87" s="112">
        <f>IF(SUMIF('Grundlage Psychiatrie stationär'!D:D,B87,'Grundlage Psychiatrie stationär'!H:H)&gt;0,SUMIF('Grundlage Psychiatrie stationär'!D:D,B87,'Grundlage Psychiatrie stationär'!H:H),)</f>
        <v>0</v>
      </c>
      <c r="G87" s="112" t="str">
        <f>IF(SUMIF('Grundlage Psychiatrie stationär'!D:D,B87,'Grundlage Psychiatrie stationär'!I:I)&gt;0,SUMIF('Grundlage Psychiatrie stationär'!D:D,B87,'Grundlage Psychiatrie stationär'!I:I),"")</f>
        <v/>
      </c>
      <c r="H87" s="112" t="str">
        <f>IF(SUMIF('Grundlage Psychiatrie stationär'!D:D,B87,'Grundlage Psychiatrie stationär'!J:J)&gt;0,SUMIF('Grundlage Psychiatrie stationär'!D:D,B87,'Grundlage Psychiatrie stationär'!J:J),"")</f>
        <v/>
      </c>
      <c r="I87" s="130" t="str">
        <f>IF(SUMIF('Grundlage Psychiatrie stationär'!D:D,B87,'Grundlage Psychiatrie stationär'!K:K)&gt;0,SUMIF('Grundlage Psychiatrie stationär'!D:D,B87,'Grundlage Psychiatrie stationär'!K:K),"")</f>
        <v/>
      </c>
      <c r="J87" s="130" t="str">
        <f>IF(SUMIF('Grundlage Psychiatrie stationär'!D:D,B87,'Grundlage Psychiatrie stationär'!L:L)&gt;0,SUMIF('Grundlage Psychiatrie stationär'!D:D,B87,'Grundlage Psychiatrie stationär'!L:L),"")</f>
        <v/>
      </c>
      <c r="K87" s="40"/>
      <c r="L87" s="61" t="str">
        <f t="shared" si="8"/>
        <v>-</v>
      </c>
      <c r="M87" s="61" t="str">
        <f t="shared" si="9"/>
        <v>-</v>
      </c>
      <c r="N87" s="40"/>
      <c r="O87" s="40"/>
      <c r="P87" s="40"/>
      <c r="W87" s="124" t="str">
        <f t="shared" si="10"/>
        <v/>
      </c>
      <c r="X87" s="23" t="str">
        <f t="shared" si="11"/>
        <v>gleich</v>
      </c>
    </row>
    <row r="88" spans="1:24" hidden="1" x14ac:dyDescent="0.2">
      <c r="A88" s="20" t="s">
        <v>136</v>
      </c>
      <c r="B88" s="21" t="s">
        <v>137</v>
      </c>
      <c r="C88" s="21" t="s">
        <v>127</v>
      </c>
      <c r="D88" s="21" t="s">
        <v>45</v>
      </c>
      <c r="E88" s="112">
        <f>IF(SUMIF('Grundlage Psychiatrie stationär'!D:D,B88,'Grundlage Psychiatrie stationär'!G:G)&gt;0,SUMIF('Grundlage Psychiatrie stationär'!D:D,B88,'Grundlage Psychiatrie stationär'!G:G),)</f>
        <v>0</v>
      </c>
      <c r="F88" s="112">
        <f>IF(SUMIF('Grundlage Psychiatrie stationär'!D:D,B88,'Grundlage Psychiatrie stationär'!H:H)&gt;0,SUMIF('Grundlage Psychiatrie stationär'!D:D,B88,'Grundlage Psychiatrie stationär'!H:H),)</f>
        <v>0</v>
      </c>
      <c r="G88" s="112" t="str">
        <f>IF(SUMIF('Grundlage Psychiatrie stationär'!D:D,B88,'Grundlage Psychiatrie stationär'!I:I)&gt;0,SUMIF('Grundlage Psychiatrie stationär'!D:D,B88,'Grundlage Psychiatrie stationär'!I:I),"")</f>
        <v/>
      </c>
      <c r="H88" s="112" t="str">
        <f>IF(SUMIF('Grundlage Psychiatrie stationär'!D:D,B88,'Grundlage Psychiatrie stationär'!J:J)&gt;0,SUMIF('Grundlage Psychiatrie stationär'!D:D,B88,'Grundlage Psychiatrie stationär'!J:J),"")</f>
        <v/>
      </c>
      <c r="I88" s="130" t="str">
        <f>IF(SUMIF('Grundlage Psychiatrie stationär'!D:D,B88,'Grundlage Psychiatrie stationär'!K:K)&gt;0,SUMIF('Grundlage Psychiatrie stationär'!D:D,B88,'Grundlage Psychiatrie stationär'!K:K),"")</f>
        <v/>
      </c>
      <c r="J88" s="130" t="str">
        <f>IF(SUMIF('Grundlage Psychiatrie stationär'!D:D,B88,'Grundlage Psychiatrie stationär'!L:L)&gt;0,SUMIF('Grundlage Psychiatrie stationär'!D:D,B88,'Grundlage Psychiatrie stationär'!L:L),"")</f>
        <v/>
      </c>
      <c r="K88" s="40"/>
      <c r="L88" s="61" t="str">
        <f t="shared" si="8"/>
        <v>-</v>
      </c>
      <c r="M88" s="61" t="str">
        <f t="shared" si="9"/>
        <v>-</v>
      </c>
      <c r="N88" s="40"/>
      <c r="O88" s="40"/>
      <c r="P88" s="40"/>
      <c r="W88" s="124" t="str">
        <f t="shared" si="10"/>
        <v/>
      </c>
      <c r="X88" s="23" t="str">
        <f t="shared" si="11"/>
        <v>gleich</v>
      </c>
    </row>
    <row r="89" spans="1:24" hidden="1" x14ac:dyDescent="0.2">
      <c r="A89" s="20" t="s">
        <v>50</v>
      </c>
      <c r="B89" s="21" t="s">
        <v>51</v>
      </c>
      <c r="C89" s="21" t="s">
        <v>26</v>
      </c>
      <c r="D89" s="21" t="s">
        <v>35</v>
      </c>
      <c r="E89" s="112">
        <f>IF(SUMIF('Grundlage Psychiatrie stationär'!D:D,B89,'Grundlage Psychiatrie stationär'!G:G)&gt;0,SUMIF('Grundlage Psychiatrie stationär'!D:D,B89,'Grundlage Psychiatrie stationär'!G:G),)</f>
        <v>0</v>
      </c>
      <c r="F89" s="112">
        <f>IF(SUMIF('Grundlage Psychiatrie stationär'!D:D,B89,'Grundlage Psychiatrie stationär'!H:H)&gt;0,SUMIF('Grundlage Psychiatrie stationär'!D:D,B89,'Grundlage Psychiatrie stationär'!H:H),)</f>
        <v>0</v>
      </c>
      <c r="G89" s="112" t="str">
        <f>IF(SUMIF('Grundlage Psychiatrie stationär'!D:D,B89,'Grundlage Psychiatrie stationär'!I:I)&gt;0,SUMIF('Grundlage Psychiatrie stationär'!D:D,B89,'Grundlage Psychiatrie stationär'!I:I),"")</f>
        <v/>
      </c>
      <c r="H89" s="112" t="str">
        <f>IF(SUMIF('Grundlage Psychiatrie stationär'!D:D,B89,'Grundlage Psychiatrie stationär'!J:J)&gt;0,SUMIF('Grundlage Psychiatrie stationär'!D:D,B89,'Grundlage Psychiatrie stationär'!J:J),"")</f>
        <v/>
      </c>
      <c r="I89" s="130" t="str">
        <f>IF(SUMIF('Grundlage Psychiatrie stationär'!D:D,B89,'Grundlage Psychiatrie stationär'!K:K)&gt;0,SUMIF('Grundlage Psychiatrie stationär'!D:D,B89,'Grundlage Psychiatrie stationär'!K:K),"")</f>
        <v/>
      </c>
      <c r="J89" s="130" t="str">
        <f>IF(SUMIF('Grundlage Psychiatrie stationär'!D:D,B89,'Grundlage Psychiatrie stationär'!L:L)&gt;0,SUMIF('Grundlage Psychiatrie stationär'!D:D,B89,'Grundlage Psychiatrie stationär'!L:L),"")</f>
        <v/>
      </c>
      <c r="K89" s="40"/>
      <c r="L89" s="61" t="str">
        <f t="shared" si="8"/>
        <v>-</v>
      </c>
      <c r="M89" s="61" t="str">
        <f t="shared" si="9"/>
        <v>-</v>
      </c>
      <c r="N89" s="40"/>
      <c r="O89" s="40"/>
      <c r="P89" s="40"/>
      <c r="W89" s="124" t="str">
        <f t="shared" si="10"/>
        <v/>
      </c>
      <c r="X89" s="23" t="str">
        <f t="shared" si="11"/>
        <v>gleich</v>
      </c>
    </row>
    <row r="90" spans="1:24" hidden="1" x14ac:dyDescent="0.2">
      <c r="A90" s="20" t="s">
        <v>24</v>
      </c>
      <c r="B90" s="21" t="s">
        <v>25</v>
      </c>
      <c r="C90" s="21" t="s">
        <v>26</v>
      </c>
      <c r="D90" s="21" t="s">
        <v>27</v>
      </c>
      <c r="E90" s="112">
        <f>IF(SUMIF('Grundlage Psychiatrie stationär'!D:D,B90,'Grundlage Psychiatrie stationär'!G:G)&gt;0,SUMIF('Grundlage Psychiatrie stationär'!D:D,B90,'Grundlage Psychiatrie stationär'!G:G),)</f>
        <v>0</v>
      </c>
      <c r="F90" s="112">
        <f>IF(SUMIF('Grundlage Psychiatrie stationär'!D:D,B90,'Grundlage Psychiatrie stationär'!H:H)&gt;0,SUMIF('Grundlage Psychiatrie stationär'!D:D,B90,'Grundlage Psychiatrie stationär'!H:H),)</f>
        <v>0</v>
      </c>
      <c r="G90" s="112" t="str">
        <f>IF(SUMIF('Grundlage Psychiatrie stationär'!D:D,B90,'Grundlage Psychiatrie stationär'!I:I)&gt;0,SUMIF('Grundlage Psychiatrie stationär'!D:D,B90,'Grundlage Psychiatrie stationär'!I:I),"")</f>
        <v/>
      </c>
      <c r="H90" s="112" t="str">
        <f>IF(SUMIF('Grundlage Psychiatrie stationär'!D:D,B90,'Grundlage Psychiatrie stationär'!J:J)&gt;0,SUMIF('Grundlage Psychiatrie stationär'!D:D,B90,'Grundlage Psychiatrie stationär'!J:J),"")</f>
        <v/>
      </c>
      <c r="I90" s="130" t="str">
        <f>IF(SUMIF('Grundlage Psychiatrie stationär'!D:D,B90,'Grundlage Psychiatrie stationär'!K:K)&gt;0,SUMIF('Grundlage Psychiatrie stationär'!D:D,B90,'Grundlage Psychiatrie stationär'!K:K),"")</f>
        <v/>
      </c>
      <c r="J90" s="130" t="str">
        <f>IF(SUMIF('Grundlage Psychiatrie stationär'!D:D,B90,'Grundlage Psychiatrie stationär'!L:L)&gt;0,SUMIF('Grundlage Psychiatrie stationär'!D:D,B90,'Grundlage Psychiatrie stationär'!L:L),"")</f>
        <v/>
      </c>
      <c r="K90" s="40"/>
      <c r="L90" s="61" t="str">
        <f t="shared" si="8"/>
        <v>-</v>
      </c>
      <c r="M90" s="61" t="str">
        <f t="shared" si="9"/>
        <v>-</v>
      </c>
      <c r="N90" s="40"/>
      <c r="O90" s="40"/>
      <c r="P90" s="40"/>
      <c r="W90" s="124" t="str">
        <f t="shared" si="10"/>
        <v/>
      </c>
      <c r="X90" s="23" t="str">
        <f t="shared" si="11"/>
        <v>gleich</v>
      </c>
    </row>
    <row r="91" spans="1:24" hidden="1" x14ac:dyDescent="0.2">
      <c r="A91" s="20" t="s">
        <v>29</v>
      </c>
      <c r="B91" s="21" t="s">
        <v>30</v>
      </c>
      <c r="C91" s="21" t="s">
        <v>26</v>
      </c>
      <c r="D91" s="21" t="s">
        <v>17</v>
      </c>
      <c r="E91" s="112">
        <f>IF(SUMIF('Grundlage Psychiatrie stationär'!D:D,B91,'Grundlage Psychiatrie stationär'!G:G)&gt;0,SUMIF('Grundlage Psychiatrie stationär'!D:D,B91,'Grundlage Psychiatrie stationär'!G:G),)</f>
        <v>0</v>
      </c>
      <c r="F91" s="112">
        <f>IF(SUMIF('Grundlage Psychiatrie stationär'!D:D,B91,'Grundlage Psychiatrie stationär'!H:H)&gt;0,SUMIF('Grundlage Psychiatrie stationär'!D:D,B91,'Grundlage Psychiatrie stationär'!H:H),)</f>
        <v>0</v>
      </c>
      <c r="G91" s="112" t="str">
        <f>IF(SUMIF('Grundlage Psychiatrie stationär'!D:D,B91,'Grundlage Psychiatrie stationär'!I:I)&gt;0,SUMIF('Grundlage Psychiatrie stationär'!D:D,B91,'Grundlage Psychiatrie stationär'!I:I),"")</f>
        <v/>
      </c>
      <c r="H91" s="112" t="str">
        <f>IF(SUMIF('Grundlage Psychiatrie stationär'!D:D,B91,'Grundlage Psychiatrie stationär'!J:J)&gt;0,SUMIF('Grundlage Psychiatrie stationär'!D:D,B91,'Grundlage Psychiatrie stationär'!J:J),"")</f>
        <v/>
      </c>
      <c r="I91" s="130" t="str">
        <f>IF(SUMIF('Grundlage Psychiatrie stationär'!D:D,B91,'Grundlage Psychiatrie stationär'!K:K)&gt;0,SUMIF('Grundlage Psychiatrie stationär'!D:D,B91,'Grundlage Psychiatrie stationär'!K:K),"")</f>
        <v/>
      </c>
      <c r="J91" s="130" t="str">
        <f>IF(SUMIF('Grundlage Psychiatrie stationär'!D:D,B91,'Grundlage Psychiatrie stationär'!L:L)&gt;0,SUMIF('Grundlage Psychiatrie stationär'!D:D,B91,'Grundlage Psychiatrie stationär'!L:L),"")</f>
        <v/>
      </c>
      <c r="K91" s="40"/>
      <c r="L91" s="61" t="str">
        <f t="shared" si="8"/>
        <v>-</v>
      </c>
      <c r="M91" s="61" t="str">
        <f t="shared" si="9"/>
        <v>-</v>
      </c>
      <c r="N91" s="40"/>
      <c r="O91" s="40"/>
      <c r="P91" s="40"/>
      <c r="W91" s="124" t="str">
        <f t="shared" si="10"/>
        <v/>
      </c>
      <c r="X91" s="23" t="str">
        <f t="shared" si="11"/>
        <v>gleich</v>
      </c>
    </row>
    <row r="92" spans="1:24" hidden="1" x14ac:dyDescent="0.2">
      <c r="A92" s="20" t="s">
        <v>47</v>
      </c>
      <c r="B92" s="21" t="s">
        <v>48</v>
      </c>
      <c r="C92" s="21" t="s">
        <v>26</v>
      </c>
      <c r="D92" s="21" t="s">
        <v>45</v>
      </c>
      <c r="E92" s="112">
        <f>IF(SUMIF('Grundlage Psychiatrie stationär'!D:D,B92,'Grundlage Psychiatrie stationär'!G:G)&gt;0,SUMIF('Grundlage Psychiatrie stationär'!D:D,B92,'Grundlage Psychiatrie stationär'!G:G),)</f>
        <v>0</v>
      </c>
      <c r="F92" s="112">
        <f>IF(SUMIF('Grundlage Psychiatrie stationär'!D:D,B92,'Grundlage Psychiatrie stationär'!H:H)&gt;0,SUMIF('Grundlage Psychiatrie stationär'!D:D,B92,'Grundlage Psychiatrie stationär'!H:H),)</f>
        <v>0</v>
      </c>
      <c r="G92" s="112" t="str">
        <f>IF(SUMIF('Grundlage Psychiatrie stationär'!D:D,B92,'Grundlage Psychiatrie stationär'!I:I)&gt;0,SUMIF('Grundlage Psychiatrie stationär'!D:D,B92,'Grundlage Psychiatrie stationär'!I:I),"")</f>
        <v/>
      </c>
      <c r="H92" s="112" t="str">
        <f>IF(SUMIF('Grundlage Psychiatrie stationär'!D:D,B92,'Grundlage Psychiatrie stationär'!J:J)&gt;0,SUMIF('Grundlage Psychiatrie stationär'!D:D,B92,'Grundlage Psychiatrie stationär'!J:J),"")</f>
        <v/>
      </c>
      <c r="I92" s="130" t="str">
        <f>IF(SUMIF('Grundlage Psychiatrie stationär'!D:D,B92,'Grundlage Psychiatrie stationär'!K:K)&gt;0,SUMIF('Grundlage Psychiatrie stationär'!D:D,B92,'Grundlage Psychiatrie stationär'!K:K),"")</f>
        <v/>
      </c>
      <c r="J92" s="130" t="str">
        <f>IF(SUMIF('Grundlage Psychiatrie stationär'!D:D,B92,'Grundlage Psychiatrie stationär'!L:L)&gt;0,SUMIF('Grundlage Psychiatrie stationär'!D:D,B92,'Grundlage Psychiatrie stationär'!L:L),"")</f>
        <v/>
      </c>
      <c r="K92" s="40"/>
      <c r="L92" s="61" t="str">
        <f t="shared" si="8"/>
        <v>-</v>
      </c>
      <c r="M92" s="61" t="str">
        <f t="shared" si="9"/>
        <v>-</v>
      </c>
      <c r="N92" s="40"/>
      <c r="O92" s="40"/>
      <c r="P92" s="40"/>
      <c r="W92" s="124" t="str">
        <f t="shared" si="10"/>
        <v/>
      </c>
      <c r="X92" s="23" t="str">
        <f t="shared" si="11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Psychiatrie stationär'!D:D,B93,'Grundlage Psychiatrie stationär'!G:G)&gt;0,SUMIF('Grundlage Psychiatrie stationär'!D:D,B93,'Grundlage Psychiatrie stationär'!G:G),)</f>
        <v>0</v>
      </c>
      <c r="F93" s="112">
        <f>IF(SUMIF('Grundlage Psychiatrie stationär'!D:D,B93,'Grundlage Psychiatrie stationär'!H:H)&gt;0,SUMIF('Grundlage Psychiatrie stationär'!D:D,B93,'Grundlage Psychiatrie stationär'!H:H),)</f>
        <v>0</v>
      </c>
      <c r="G93" s="112" t="str">
        <f>IF(SUMIF('Grundlage Psychiatrie stationär'!D:D,B93,'Grundlage Psychiatrie stationär'!I:I)&gt;0,SUMIF('Grundlage Psychiatrie stationär'!D:D,B93,'Grundlage Psychiatrie stationär'!I:I),"")</f>
        <v/>
      </c>
      <c r="H93" s="112" t="str">
        <f>IF(SUMIF('Grundlage Psychiatrie stationär'!D:D,B93,'Grundlage Psychiatrie stationär'!J:J)&gt;0,SUMIF('Grundlage Psychiatrie stationär'!D:D,B93,'Grundlage Psychiatrie stationär'!J:J),"")</f>
        <v/>
      </c>
      <c r="I93" s="130" t="str">
        <f>IF(SUMIF('Grundlage Psychiatrie stationär'!D:D,B93,'Grundlage Psychiatrie stationär'!K:K)&gt;0,SUMIF('Grundlage Psychiatrie stationär'!D:D,B93,'Grundlage Psychiatrie stationär'!K:K),"")</f>
        <v/>
      </c>
      <c r="J93" s="130" t="str">
        <f>IF(SUMIF('Grundlage Psychiatrie stationär'!D:D,B93,'Grundlage Psychiatrie stationär'!L:L)&gt;0,SUMIF('Grundlage Psychiatrie stationär'!D:D,B93,'Grundlage Psychiatrie stationär'!L:L),"")</f>
        <v/>
      </c>
      <c r="K93" s="40"/>
      <c r="L93" s="61" t="str">
        <f t="shared" si="8"/>
        <v>-</v>
      </c>
      <c r="M93" s="61" t="str">
        <f t="shared" si="9"/>
        <v>-</v>
      </c>
      <c r="N93" s="40"/>
      <c r="O93" s="40"/>
      <c r="P93" s="40"/>
      <c r="W93" s="124" t="str">
        <f t="shared" si="10"/>
        <v/>
      </c>
      <c r="X93" s="23" t="str">
        <f t="shared" si="11"/>
        <v>gleich</v>
      </c>
    </row>
    <row r="94" spans="1:24" hidden="1" x14ac:dyDescent="0.2">
      <c r="A94" s="20" t="s">
        <v>40</v>
      </c>
      <c r="B94" s="21" t="s">
        <v>41</v>
      </c>
      <c r="C94" s="21" t="s">
        <v>21</v>
      </c>
      <c r="D94" s="21" t="s">
        <v>27</v>
      </c>
      <c r="E94" s="112">
        <f>IF(SUMIF('Grundlage Psychiatrie stationär'!D:D,B94,'Grundlage Psychiatrie stationär'!G:G)&gt;0,SUMIF('Grundlage Psychiatrie stationär'!D:D,B94,'Grundlage Psychiatrie stationär'!G:G),)</f>
        <v>0</v>
      </c>
      <c r="F94" s="112">
        <f>IF(SUMIF('Grundlage Psychiatrie stationär'!D:D,B94,'Grundlage Psychiatrie stationär'!H:H)&gt;0,SUMIF('Grundlage Psychiatrie stationär'!D:D,B94,'Grundlage Psychiatrie stationär'!H:H),)</f>
        <v>0</v>
      </c>
      <c r="G94" s="112" t="str">
        <f>IF(SUMIF('Grundlage Psychiatrie stationär'!D:D,B94,'Grundlage Psychiatrie stationär'!I:I)&gt;0,SUMIF('Grundlage Psychiatrie stationär'!D:D,B94,'Grundlage Psychiatrie stationär'!I:I),"")</f>
        <v/>
      </c>
      <c r="H94" s="112" t="str">
        <f>IF(SUMIF('Grundlage Psychiatrie stationär'!D:D,B94,'Grundlage Psychiatrie stationär'!J:J)&gt;0,SUMIF('Grundlage Psychiatrie stationär'!D:D,B94,'Grundlage Psychiatrie stationär'!J:J),"")</f>
        <v/>
      </c>
      <c r="I94" s="130" t="str">
        <f>IF(SUMIF('Grundlage Psychiatrie stationär'!D:D,B94,'Grundlage Psychiatrie stationär'!K:K)&gt;0,SUMIF('Grundlage Psychiatrie stationär'!D:D,B94,'Grundlage Psychiatrie stationär'!K:K),"")</f>
        <v/>
      </c>
      <c r="J94" s="130" t="str">
        <f>IF(SUMIF('Grundlage Psychiatrie stationär'!D:D,B94,'Grundlage Psychiatrie stationär'!L:L)&gt;0,SUMIF('Grundlage Psychiatrie stationär'!D:D,B94,'Grundlage Psychiatrie stationär'!L:L),"")</f>
        <v/>
      </c>
      <c r="K94" s="40"/>
      <c r="L94" s="61" t="str">
        <f t="shared" si="8"/>
        <v>-</v>
      </c>
      <c r="M94" s="61" t="str">
        <f t="shared" si="9"/>
        <v>-</v>
      </c>
      <c r="N94" s="40"/>
      <c r="O94" s="40"/>
      <c r="P94" s="40"/>
      <c r="W94" s="124" t="str">
        <f t="shared" si="10"/>
        <v/>
      </c>
      <c r="X94" s="23" t="str">
        <f t="shared" si="11"/>
        <v>gleich</v>
      </c>
    </row>
    <row r="95" spans="1:24" hidden="1" x14ac:dyDescent="0.2">
      <c r="A95" s="21" t="s">
        <v>57</v>
      </c>
      <c r="B95" s="21" t="s">
        <v>58</v>
      </c>
      <c r="C95" s="21" t="s">
        <v>21</v>
      </c>
      <c r="D95" s="21" t="s">
        <v>27</v>
      </c>
      <c r="E95" s="112">
        <f>IF(SUMIF('Grundlage Psychiatrie stationär'!D:D,B95,'Grundlage Psychiatrie stationär'!G:G)&gt;0,SUMIF('Grundlage Psychiatrie stationär'!D:D,B95,'Grundlage Psychiatrie stationär'!G:G),)</f>
        <v>0</v>
      </c>
      <c r="F95" s="112">
        <f>IF(SUMIF('Grundlage Psychiatrie stationär'!D:D,B95,'Grundlage Psychiatrie stationär'!H:H)&gt;0,SUMIF('Grundlage Psychiatrie stationär'!D:D,B95,'Grundlage Psychiatrie stationär'!H:H),)</f>
        <v>0</v>
      </c>
      <c r="G95" s="112" t="str">
        <f>IF(SUMIF('Grundlage Psychiatrie stationär'!D:D,B95,'Grundlage Psychiatrie stationär'!I:I)&gt;0,SUMIF('Grundlage Psychiatrie stationär'!D:D,B95,'Grundlage Psychiatrie stationär'!I:I),"")</f>
        <v/>
      </c>
      <c r="H95" s="112" t="str">
        <f>IF(SUMIF('Grundlage Psychiatrie stationär'!D:D,B95,'Grundlage Psychiatrie stationär'!J:J)&gt;0,SUMIF('Grundlage Psychiatrie stationär'!D:D,B95,'Grundlage Psychiatrie stationär'!J:J),"")</f>
        <v/>
      </c>
      <c r="I95" s="130" t="str">
        <f>IF(SUMIF('Grundlage Psychiatrie stationär'!D:D,B95,'Grundlage Psychiatrie stationär'!K:K)&gt;0,SUMIF('Grundlage Psychiatrie stationär'!D:D,B95,'Grundlage Psychiatrie stationär'!K:K),"")</f>
        <v/>
      </c>
      <c r="J95" s="130" t="str">
        <f>IF(SUMIF('Grundlage Psychiatrie stationär'!D:D,B95,'Grundlage Psychiatrie stationär'!L:L)&gt;0,SUMIF('Grundlage Psychiatrie stationär'!D:D,B95,'Grundlage Psychiatrie stationär'!L:L),"")</f>
        <v/>
      </c>
      <c r="K95" s="40"/>
      <c r="L95" s="61" t="str">
        <f t="shared" si="8"/>
        <v>-</v>
      </c>
      <c r="M95" s="61" t="str">
        <f t="shared" si="9"/>
        <v>-</v>
      </c>
      <c r="N95" s="40"/>
      <c r="O95" s="40"/>
      <c r="P95" s="40"/>
      <c r="W95" s="124" t="str">
        <f t="shared" si="10"/>
        <v/>
      </c>
      <c r="X95" s="23" t="str">
        <f t="shared" si="11"/>
        <v>gleich</v>
      </c>
    </row>
    <row r="96" spans="1:24" hidden="1" x14ac:dyDescent="0.2">
      <c r="A96" s="21" t="s">
        <v>79</v>
      </c>
      <c r="B96" s="21" t="s">
        <v>80</v>
      </c>
      <c r="C96" s="21" t="s">
        <v>21</v>
      </c>
      <c r="D96" s="21" t="s">
        <v>27</v>
      </c>
      <c r="E96" s="112">
        <f>IF(SUMIF('Grundlage Psychiatrie stationär'!D:D,B96,'Grundlage Psychiatrie stationär'!G:G)&gt;0,SUMIF('Grundlage Psychiatrie stationär'!D:D,B96,'Grundlage Psychiatrie stationär'!G:G),)</f>
        <v>0</v>
      </c>
      <c r="F96" s="112">
        <f>IF(SUMIF('Grundlage Psychiatrie stationär'!D:D,B96,'Grundlage Psychiatrie stationär'!H:H)&gt;0,SUMIF('Grundlage Psychiatrie stationär'!D:D,B96,'Grundlage Psychiatrie stationär'!H:H),)</f>
        <v>0</v>
      </c>
      <c r="G96" s="112" t="str">
        <f>IF(SUMIF('Grundlage Psychiatrie stationär'!D:D,B96,'Grundlage Psychiatrie stationär'!I:I)&gt;0,SUMIF('Grundlage Psychiatrie stationär'!D:D,B96,'Grundlage Psychiatrie stationär'!I:I),"")</f>
        <v/>
      </c>
      <c r="H96" s="112" t="str">
        <f>IF(SUMIF('Grundlage Psychiatrie stationär'!D:D,B96,'Grundlage Psychiatrie stationär'!J:J)&gt;0,SUMIF('Grundlage Psychiatrie stationär'!D:D,B96,'Grundlage Psychiatrie stationär'!J:J),"")</f>
        <v/>
      </c>
      <c r="I96" s="130" t="str">
        <f>IF(SUMIF('Grundlage Psychiatrie stationär'!D:D,B96,'Grundlage Psychiatrie stationär'!K:K)&gt;0,SUMIF('Grundlage Psychiatrie stationär'!D:D,B96,'Grundlage Psychiatrie stationär'!K:K),"")</f>
        <v/>
      </c>
      <c r="J96" s="130" t="str">
        <f>IF(SUMIF('Grundlage Psychiatrie stationär'!D:D,B96,'Grundlage Psychiatrie stationär'!L:L)&gt;0,SUMIF('Grundlage Psychiatrie stationär'!D:D,B96,'Grundlage Psychiatrie stationär'!L:L),"")</f>
        <v/>
      </c>
      <c r="K96" s="40"/>
      <c r="L96" s="61" t="str">
        <f t="shared" si="8"/>
        <v>-</v>
      </c>
      <c r="M96" s="61" t="str">
        <f t="shared" si="9"/>
        <v>-</v>
      </c>
      <c r="N96" s="40"/>
      <c r="O96" s="40"/>
      <c r="P96" s="40"/>
      <c r="W96" s="124" t="str">
        <f t="shared" si="10"/>
        <v/>
      </c>
      <c r="X96" s="23" t="str">
        <f t="shared" si="11"/>
        <v>gleich</v>
      </c>
    </row>
    <row r="97" spans="1:24" hidden="1" x14ac:dyDescent="0.2">
      <c r="A97" s="21" t="s">
        <v>311</v>
      </c>
      <c r="B97" s="21" t="s">
        <v>311</v>
      </c>
      <c r="C97" s="21" t="s">
        <v>99</v>
      </c>
      <c r="D97" s="21" t="s">
        <v>308</v>
      </c>
      <c r="E97" s="112">
        <f>IF(SUMIF('Grundlage Psychiatrie stationär'!D:D,B97,'Grundlage Psychiatrie stationär'!G:G)&gt;0,SUMIF('Grundlage Psychiatrie stationär'!D:D,B97,'Grundlage Psychiatrie stationär'!G:G),)</f>
        <v>0</v>
      </c>
      <c r="F97" s="112">
        <f>IF(SUMIF('Grundlage Psychiatrie stationär'!D:D,B97,'Grundlage Psychiatrie stationär'!H:H)&gt;0,SUMIF('Grundlage Psychiatrie stationär'!D:D,B97,'Grundlage Psychiatrie stationär'!H:H),)</f>
        <v>0</v>
      </c>
      <c r="G97" s="112" t="str">
        <f>IF(SUMIF('Grundlage Psychiatrie stationär'!D:D,B97,'Grundlage Psychiatrie stationär'!I:I)&gt;0,SUMIF('Grundlage Psychiatrie stationär'!D:D,B97,'Grundlage Psychiatrie stationär'!I:I),"")</f>
        <v/>
      </c>
      <c r="H97" s="112" t="str">
        <f>IF(SUMIF('Grundlage Psychiatrie stationär'!D:D,B97,'Grundlage Psychiatrie stationär'!J:J)&gt;0,SUMIF('Grundlage Psychiatrie stationär'!D:D,B97,'Grundlage Psychiatrie stationär'!J:J),"")</f>
        <v/>
      </c>
      <c r="I97" s="130" t="str">
        <f>IF(SUMIF('Grundlage Psychiatrie stationär'!D:D,B97,'Grundlage Psychiatrie stationär'!K:K)&gt;0,SUMIF('Grundlage Psychiatrie stationär'!D:D,B97,'Grundlage Psychiatrie stationär'!K:K),"")</f>
        <v/>
      </c>
      <c r="J97" s="130" t="str">
        <f>IF(SUMIF('Grundlage Psychiatrie stationär'!D:D,B97,'Grundlage Psychiatrie stationär'!L:L)&gt;0,SUMIF('Grundlage Psychiatrie stationär'!D:D,B97,'Grundlage Psychiatrie stationär'!L:L),"")</f>
        <v/>
      </c>
      <c r="K97" s="40"/>
      <c r="L97" s="61" t="str">
        <f t="shared" si="8"/>
        <v>-</v>
      </c>
      <c r="M97" s="61" t="str">
        <f t="shared" si="9"/>
        <v>-</v>
      </c>
      <c r="N97" s="40"/>
      <c r="O97" s="40"/>
      <c r="P97" s="40"/>
      <c r="W97" s="124" t="str">
        <f t="shared" si="10"/>
        <v/>
      </c>
      <c r="X97" s="23" t="str">
        <f t="shared" si="11"/>
        <v>gleich</v>
      </c>
    </row>
    <row r="98" spans="1:24" hidden="1" x14ac:dyDescent="0.2">
      <c r="A98" s="21" t="s">
        <v>296</v>
      </c>
      <c r="B98" s="21" t="s">
        <v>297</v>
      </c>
      <c r="C98" s="21" t="s">
        <v>114</v>
      </c>
      <c r="D98" s="21" t="s">
        <v>45</v>
      </c>
      <c r="E98" s="112">
        <f>IF(SUMIF('Grundlage Psychiatrie stationär'!D:D,B98,'Grundlage Psychiatrie stationär'!G:G)&gt;0,SUMIF('Grundlage Psychiatrie stationär'!D:D,B98,'Grundlage Psychiatrie stationär'!G:G),)</f>
        <v>0</v>
      </c>
      <c r="F98" s="112">
        <f>IF(SUMIF('Grundlage Psychiatrie stationär'!D:D,B98,'Grundlage Psychiatrie stationär'!H:H)&gt;0,SUMIF('Grundlage Psychiatrie stationär'!D:D,B98,'Grundlage Psychiatrie stationär'!H:H),)</f>
        <v>0</v>
      </c>
      <c r="G98" s="112" t="str">
        <f>IF(SUMIF('Grundlage Psychiatrie stationär'!D:D,B98,'Grundlage Psychiatrie stationär'!I:I)&gt;0,SUMIF('Grundlage Psychiatrie stationär'!D:D,B98,'Grundlage Psychiatrie stationär'!I:I),"")</f>
        <v/>
      </c>
      <c r="H98" s="112" t="str">
        <f>IF(SUMIF('Grundlage Psychiatrie stationär'!D:D,B98,'Grundlage Psychiatrie stationär'!J:J)&gt;0,SUMIF('Grundlage Psychiatrie stationär'!D:D,B98,'Grundlage Psychiatrie stationär'!J:J),"")</f>
        <v/>
      </c>
      <c r="I98" s="130" t="str">
        <f>IF(SUMIF('Grundlage Psychiatrie stationär'!D:D,B98,'Grundlage Psychiatrie stationär'!K:K)&gt;0,SUMIF('Grundlage Psychiatrie stationär'!D:D,B98,'Grundlage Psychiatrie stationär'!K:K),"")</f>
        <v/>
      </c>
      <c r="J98" s="130" t="str">
        <f>IF(SUMIF('Grundlage Psychiatrie stationär'!D:D,B98,'Grundlage Psychiatrie stationär'!L:L)&gt;0,SUMIF('Grundlage Psychiatrie stationär'!D:D,B98,'Grundlage Psychiatrie stationär'!L:L),"")</f>
        <v/>
      </c>
      <c r="K98" s="40"/>
      <c r="L98" s="61" t="str">
        <f t="shared" si="8"/>
        <v>-</v>
      </c>
      <c r="M98" s="61" t="str">
        <f t="shared" si="9"/>
        <v>-</v>
      </c>
      <c r="N98" s="40"/>
      <c r="O98" s="40"/>
      <c r="P98" s="40"/>
      <c r="W98" s="124" t="str">
        <f t="shared" si="10"/>
        <v/>
      </c>
      <c r="X98" s="23" t="str">
        <f t="shared" si="11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112">
        <f>IF(SUMIF('Grundlage Psychiatrie stationär'!D:D,B99,'Grundlage Psychiatrie stationär'!G:G)&gt;0,SUMIF('Grundlage Psychiatrie stationär'!D:D,B99,'Grundlage Psychiatrie stationär'!G:G),)</f>
        <v>0</v>
      </c>
      <c r="F99" s="112">
        <f>IF(SUMIF('Grundlage Psychiatrie stationär'!D:D,B99,'Grundlage Psychiatrie stationär'!H:H)&gt;0,SUMIF('Grundlage Psychiatrie stationär'!D:D,B99,'Grundlage Psychiatrie stationär'!H:H),)</f>
        <v>0</v>
      </c>
      <c r="G99" s="112" t="str">
        <f>IF(SUMIF('Grundlage Psychiatrie stationär'!D:D,B99,'Grundlage Psychiatrie stationär'!I:I)&gt;0,SUMIF('Grundlage Psychiatrie stationär'!D:D,B99,'Grundlage Psychiatrie stationär'!I:I),"")</f>
        <v/>
      </c>
      <c r="H99" s="112" t="str">
        <f>IF(SUMIF('Grundlage Psychiatrie stationär'!D:D,B99,'Grundlage Psychiatrie stationär'!J:J)&gt;0,SUMIF('Grundlage Psychiatrie stationär'!D:D,B99,'Grundlage Psychiatrie stationär'!J:J),"")</f>
        <v/>
      </c>
      <c r="I99" s="130" t="str">
        <f>IF(SUMIF('Grundlage Psychiatrie stationär'!D:D,B99,'Grundlage Psychiatrie stationär'!K:K)&gt;0,SUMIF('Grundlage Psychiatrie stationär'!D:D,B99,'Grundlage Psychiatrie stationär'!K:K),"")</f>
        <v/>
      </c>
      <c r="J99" s="130" t="str">
        <f>IF(SUMIF('Grundlage Psychiatrie stationär'!D:D,B99,'Grundlage Psychiatrie stationär'!L:L)&gt;0,SUMIF('Grundlage Psychiatrie stationär'!D:D,B99,'Grundlage Psychiatrie stationär'!L:L),"")</f>
        <v/>
      </c>
      <c r="K99" s="40"/>
      <c r="L99" s="61" t="str">
        <f t="shared" si="8"/>
        <v>-</v>
      </c>
      <c r="M99" s="61" t="str">
        <f t="shared" si="9"/>
        <v>-</v>
      </c>
      <c r="N99" s="40"/>
      <c r="O99" s="40"/>
      <c r="P99" s="40"/>
      <c r="W99" s="124" t="str">
        <f t="shared" si="10"/>
        <v/>
      </c>
      <c r="X99" s="23" t="str">
        <f t="shared" si="11"/>
        <v>gleich</v>
      </c>
    </row>
    <row r="100" spans="1:24" hidden="1" x14ac:dyDescent="0.2">
      <c r="A100" s="21" t="s">
        <v>223</v>
      </c>
      <c r="B100" s="21" t="s">
        <v>224</v>
      </c>
      <c r="C100" s="21" t="s">
        <v>70</v>
      </c>
      <c r="D100" s="21" t="s">
        <v>45</v>
      </c>
      <c r="E100" s="112">
        <f>IF(SUMIF('Grundlage Psychiatrie stationär'!D:D,B100,'Grundlage Psychiatrie stationär'!G:G)&gt;0,SUMIF('Grundlage Psychiatrie stationär'!D:D,B100,'Grundlage Psychiatrie stationär'!G:G),)</f>
        <v>0</v>
      </c>
      <c r="F100" s="112">
        <f>IF(SUMIF('Grundlage Psychiatrie stationär'!D:D,B100,'Grundlage Psychiatrie stationär'!H:H)&gt;0,SUMIF('Grundlage Psychiatrie stationär'!D:D,B100,'Grundlage Psychiatrie stationär'!H:H),)</f>
        <v>0</v>
      </c>
      <c r="G100" s="112" t="str">
        <f>IF(SUMIF('Grundlage Psychiatrie stationär'!D:D,B100,'Grundlage Psychiatrie stationär'!I:I)&gt;0,SUMIF('Grundlage Psychiatrie stationär'!D:D,B100,'Grundlage Psychiatrie stationär'!I:I),"")</f>
        <v/>
      </c>
      <c r="H100" s="112" t="str">
        <f>IF(SUMIF('Grundlage Psychiatrie stationär'!D:D,B100,'Grundlage Psychiatrie stationär'!J:J)&gt;0,SUMIF('Grundlage Psychiatrie stationär'!D:D,B100,'Grundlage Psychiatrie stationär'!J:J),"")</f>
        <v/>
      </c>
      <c r="I100" s="130" t="str">
        <f>IF(SUMIF('Grundlage Psychiatrie stationär'!D:D,B100,'Grundlage Psychiatrie stationär'!K:K)&gt;0,SUMIF('Grundlage Psychiatrie stationär'!D:D,B100,'Grundlage Psychiatrie stationär'!K:K),"")</f>
        <v/>
      </c>
      <c r="J100" s="130" t="str">
        <f>IF(SUMIF('Grundlage Psychiatrie stationär'!D:D,B100,'Grundlage Psychiatrie stationär'!L:L)&gt;0,SUMIF('Grundlage Psychiatrie stationär'!D:D,B100,'Grundlage Psychiatrie stationär'!L:L),"")</f>
        <v/>
      </c>
      <c r="K100" s="40"/>
      <c r="L100" s="61" t="str">
        <f t="shared" si="8"/>
        <v>-</v>
      </c>
      <c r="M100" s="61" t="str">
        <f t="shared" si="9"/>
        <v>-</v>
      </c>
      <c r="N100" s="40"/>
      <c r="O100" s="40"/>
      <c r="P100" s="40"/>
      <c r="W100" s="124" t="str">
        <f t="shared" si="10"/>
        <v/>
      </c>
      <c r="X100" s="23" t="str">
        <f t="shared" si="11"/>
        <v>gleich</v>
      </c>
    </row>
    <row r="101" spans="1:24" hidden="1" x14ac:dyDescent="0.2">
      <c r="A101" s="21" t="s">
        <v>217</v>
      </c>
      <c r="B101" s="21" t="s">
        <v>218</v>
      </c>
      <c r="C101" s="21" t="s">
        <v>70</v>
      </c>
      <c r="D101" s="21" t="s">
        <v>45</v>
      </c>
      <c r="E101" s="112">
        <f>IF(SUMIF('Grundlage Psychiatrie stationär'!D:D,B101,'Grundlage Psychiatrie stationär'!G:G)&gt;0,SUMIF('Grundlage Psychiatrie stationär'!D:D,B101,'Grundlage Psychiatrie stationär'!G:G),)</f>
        <v>0</v>
      </c>
      <c r="F101" s="112">
        <f>IF(SUMIF('Grundlage Psychiatrie stationär'!D:D,B101,'Grundlage Psychiatrie stationär'!H:H)&gt;0,SUMIF('Grundlage Psychiatrie stationär'!D:D,B101,'Grundlage Psychiatrie stationär'!H:H),)</f>
        <v>0</v>
      </c>
      <c r="G101" s="112" t="str">
        <f>IF(SUMIF('Grundlage Psychiatrie stationär'!D:D,B101,'Grundlage Psychiatrie stationär'!I:I)&gt;0,SUMIF('Grundlage Psychiatrie stationär'!D:D,B101,'Grundlage Psychiatrie stationär'!I:I),"")</f>
        <v/>
      </c>
      <c r="H101" s="112" t="str">
        <f>IF(SUMIF('Grundlage Psychiatrie stationär'!D:D,B101,'Grundlage Psychiatrie stationär'!J:J)&gt;0,SUMIF('Grundlage Psychiatrie stationär'!D:D,B101,'Grundlage Psychiatrie stationär'!J:J),"")</f>
        <v/>
      </c>
      <c r="I101" s="130" t="str">
        <f>IF(SUMIF('Grundlage Psychiatrie stationär'!D:D,B101,'Grundlage Psychiatrie stationär'!K:K)&gt;0,SUMIF('Grundlage Psychiatrie stationär'!D:D,B101,'Grundlage Psychiatrie stationär'!K:K),"")</f>
        <v/>
      </c>
      <c r="J101" s="130" t="str">
        <f>IF(SUMIF('Grundlage Psychiatrie stationär'!D:D,B101,'Grundlage Psychiatrie stationär'!L:L)&gt;0,SUMIF('Grundlage Psychiatrie stationär'!D:D,B101,'Grundlage Psychiatrie stationär'!L:L),"")</f>
        <v/>
      </c>
      <c r="K101" s="40"/>
      <c r="L101" s="61" t="str">
        <f t="shared" si="8"/>
        <v>-</v>
      </c>
      <c r="M101" s="61" t="str">
        <f t="shared" si="9"/>
        <v>-</v>
      </c>
      <c r="N101" s="40"/>
      <c r="O101" s="40"/>
      <c r="P101" s="40"/>
      <c r="W101" s="124" t="str">
        <f t="shared" si="10"/>
        <v/>
      </c>
      <c r="X101" s="23" t="str">
        <f t="shared" si="11"/>
        <v>gleich</v>
      </c>
    </row>
    <row r="102" spans="1:24" hidden="1" x14ac:dyDescent="0.2">
      <c r="A102" s="21" t="s">
        <v>161</v>
      </c>
      <c r="B102" s="21" t="s">
        <v>162</v>
      </c>
      <c r="C102" s="21" t="s">
        <v>70</v>
      </c>
      <c r="D102" s="21" t="s">
        <v>45</v>
      </c>
      <c r="E102" s="112">
        <f>IF(SUMIF('Grundlage Psychiatrie stationär'!D:D,B102,'Grundlage Psychiatrie stationär'!G:G)&gt;0,SUMIF('Grundlage Psychiatrie stationär'!D:D,B102,'Grundlage Psychiatrie stationär'!G:G),)</f>
        <v>0</v>
      </c>
      <c r="F102" s="112">
        <f>IF(SUMIF('Grundlage Psychiatrie stationär'!D:D,B102,'Grundlage Psychiatrie stationär'!H:H)&gt;0,SUMIF('Grundlage Psychiatrie stationär'!D:D,B102,'Grundlage Psychiatrie stationär'!H:H),)</f>
        <v>0</v>
      </c>
      <c r="G102" s="112" t="str">
        <f>IF(SUMIF('Grundlage Psychiatrie stationär'!D:D,B102,'Grundlage Psychiatrie stationär'!I:I)&gt;0,SUMIF('Grundlage Psychiatrie stationär'!D:D,B102,'Grundlage Psychiatrie stationär'!I:I),"")</f>
        <v/>
      </c>
      <c r="H102" s="112" t="str">
        <f>IF(SUMIF('Grundlage Psychiatrie stationär'!D:D,B102,'Grundlage Psychiatrie stationär'!J:J)&gt;0,SUMIF('Grundlage Psychiatrie stationär'!D:D,B102,'Grundlage Psychiatrie stationär'!J:J),"")</f>
        <v/>
      </c>
      <c r="I102" s="130" t="str">
        <f>IF(SUMIF('Grundlage Psychiatrie stationär'!D:D,B102,'Grundlage Psychiatrie stationär'!K:K)&gt;0,SUMIF('Grundlage Psychiatrie stationär'!D:D,B102,'Grundlage Psychiatrie stationär'!K:K),"")</f>
        <v/>
      </c>
      <c r="J102" s="130" t="str">
        <f>IF(SUMIF('Grundlage Psychiatrie stationär'!D:D,B102,'Grundlage Psychiatrie stationär'!L:L)&gt;0,SUMIF('Grundlage Psychiatrie stationär'!D:D,B102,'Grundlage Psychiatrie stationär'!L:L),"")</f>
        <v/>
      </c>
      <c r="K102" s="40"/>
      <c r="L102" s="61" t="str">
        <f t="shared" si="8"/>
        <v>-</v>
      </c>
      <c r="M102" s="61" t="str">
        <f t="shared" si="9"/>
        <v>-</v>
      </c>
      <c r="N102" s="40"/>
      <c r="O102" s="40"/>
      <c r="P102" s="40"/>
      <c r="W102" s="124" t="str">
        <f t="shared" si="10"/>
        <v/>
      </c>
      <c r="X102" s="23" t="str">
        <f t="shared" si="11"/>
        <v>gleich</v>
      </c>
    </row>
    <row r="103" spans="1:24" hidden="1" x14ac:dyDescent="0.2">
      <c r="A103" s="21" t="s">
        <v>233</v>
      </c>
      <c r="B103" s="21" t="s">
        <v>234</v>
      </c>
      <c r="C103" s="21" t="s">
        <v>70</v>
      </c>
      <c r="D103" s="21" t="s">
        <v>27</v>
      </c>
      <c r="E103" s="112">
        <f>IF(SUMIF('Grundlage Psychiatrie stationär'!D:D,B103,'Grundlage Psychiatrie stationär'!G:G)&gt;0,SUMIF('Grundlage Psychiatrie stationär'!D:D,B103,'Grundlage Psychiatrie stationär'!G:G),)</f>
        <v>0</v>
      </c>
      <c r="F103" s="112">
        <f>IF(SUMIF('Grundlage Psychiatrie stationär'!D:D,B103,'Grundlage Psychiatrie stationär'!H:H)&gt;0,SUMIF('Grundlage Psychiatrie stationär'!D:D,B103,'Grundlage Psychiatrie stationär'!H:H),)</f>
        <v>0</v>
      </c>
      <c r="G103" s="112" t="str">
        <f>IF(SUMIF('Grundlage Psychiatrie stationär'!D:D,B103,'Grundlage Psychiatrie stationär'!I:I)&gt;0,SUMIF('Grundlage Psychiatrie stationär'!D:D,B103,'Grundlage Psychiatrie stationär'!I:I),"")</f>
        <v/>
      </c>
      <c r="H103" s="112" t="str">
        <f>IF(SUMIF('Grundlage Psychiatrie stationär'!D:D,B103,'Grundlage Psychiatrie stationär'!J:J)&gt;0,SUMIF('Grundlage Psychiatrie stationär'!D:D,B103,'Grundlage Psychiatrie stationär'!J:J),"")</f>
        <v/>
      </c>
      <c r="I103" s="130" t="str">
        <f>IF(SUMIF('Grundlage Psychiatrie stationär'!D:D,B103,'Grundlage Psychiatrie stationär'!K:K)&gt;0,SUMIF('Grundlage Psychiatrie stationär'!D:D,B103,'Grundlage Psychiatrie stationär'!K:K),"")</f>
        <v/>
      </c>
      <c r="J103" s="130" t="str">
        <f>IF(SUMIF('Grundlage Psychiatrie stationär'!D:D,B103,'Grundlage Psychiatrie stationär'!L:L)&gt;0,SUMIF('Grundlage Psychiatrie stationär'!D:D,B103,'Grundlage Psychiatrie stationär'!L:L),"")</f>
        <v/>
      </c>
      <c r="K103" s="40"/>
      <c r="L103" s="61" t="str">
        <f t="shared" si="8"/>
        <v>-</v>
      </c>
      <c r="M103" s="61" t="str">
        <f t="shared" si="9"/>
        <v>-</v>
      </c>
      <c r="N103" s="40"/>
      <c r="O103" s="40"/>
      <c r="P103" s="40"/>
      <c r="W103" s="124" t="str">
        <f t="shared" si="10"/>
        <v/>
      </c>
      <c r="X103" s="23" t="str">
        <f t="shared" si="11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Psychiatrie stationär'!D:D,B104,'Grundlage Psychiatrie stationär'!G:G)&gt;0,SUMIF('Grundlage Psychiatrie stationär'!D:D,B104,'Grundlage Psychiatrie stationär'!G:G),)</f>
        <v>0</v>
      </c>
      <c r="F104" s="112">
        <f>IF(SUMIF('Grundlage Psychiatrie stationär'!D:D,B104,'Grundlage Psychiatrie stationär'!H:H)&gt;0,SUMIF('Grundlage Psychiatrie stationär'!D:D,B104,'Grundlage Psychiatrie stationär'!H:H),)</f>
        <v>0</v>
      </c>
      <c r="G104" s="112" t="str">
        <f>IF(SUMIF('Grundlage Psychiatrie stationär'!D:D,B104,'Grundlage Psychiatrie stationär'!I:I)&gt;0,SUMIF('Grundlage Psychiatrie stationär'!D:D,B104,'Grundlage Psychiatrie stationär'!I:I),"")</f>
        <v/>
      </c>
      <c r="H104" s="112" t="str">
        <f>IF(SUMIF('Grundlage Psychiatrie stationär'!D:D,B104,'Grundlage Psychiatrie stationär'!J:J)&gt;0,SUMIF('Grundlage Psychiatrie stationär'!D:D,B104,'Grundlage Psychiatrie stationär'!J:J),"")</f>
        <v/>
      </c>
      <c r="I104" s="130" t="str">
        <f>IF(SUMIF('Grundlage Psychiatrie stationär'!D:D,B104,'Grundlage Psychiatrie stationär'!K:K)&gt;0,SUMIF('Grundlage Psychiatrie stationär'!D:D,B104,'Grundlage Psychiatrie stationär'!K:K),"")</f>
        <v/>
      </c>
      <c r="J104" s="130" t="str">
        <f>IF(SUMIF('Grundlage Psychiatrie stationär'!D:D,B104,'Grundlage Psychiatrie stationär'!L:L)&gt;0,SUMIF('Grundlage Psychiatrie stationär'!D:D,B104,'Grundlage Psychiatrie stationär'!L:L),"")</f>
        <v/>
      </c>
      <c r="K104" s="40"/>
      <c r="L104" s="61" t="str">
        <f t="shared" si="8"/>
        <v>-</v>
      </c>
      <c r="M104" s="61" t="str">
        <f t="shared" si="9"/>
        <v>-</v>
      </c>
      <c r="N104" s="40"/>
      <c r="O104" s="40"/>
      <c r="P104" s="40"/>
      <c r="W104" s="124" t="str">
        <f t="shared" si="10"/>
        <v/>
      </c>
      <c r="X104" s="23" t="str">
        <f t="shared" si="11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Psychiatrie stationär'!D:D,B105,'Grundlage Psychiatrie stationär'!G:G)&gt;0,SUMIF('Grundlage Psychiatrie stationär'!D:D,B105,'Grundlage Psychiatrie stationär'!G:G),)</f>
        <v>0</v>
      </c>
      <c r="F105" s="112">
        <f>IF(SUMIF('Grundlage Psychiatrie stationär'!D:D,B105,'Grundlage Psychiatrie stationär'!H:H)&gt;0,SUMIF('Grundlage Psychiatrie stationär'!D:D,B105,'Grundlage Psychiatrie stationär'!H:H),)</f>
        <v>0</v>
      </c>
      <c r="G105" s="112" t="str">
        <f>IF(SUMIF('Grundlage Psychiatrie stationär'!D:D,B105,'Grundlage Psychiatrie stationär'!I:I)&gt;0,SUMIF('Grundlage Psychiatrie stationär'!D:D,B105,'Grundlage Psychiatrie stationär'!I:I),"")</f>
        <v/>
      </c>
      <c r="H105" s="112" t="str">
        <f>IF(SUMIF('Grundlage Psychiatrie stationär'!D:D,B105,'Grundlage Psychiatrie stationär'!J:J)&gt;0,SUMIF('Grundlage Psychiatrie stationär'!D:D,B105,'Grundlage Psychiatrie stationär'!J:J),"")</f>
        <v/>
      </c>
      <c r="I105" s="130" t="str">
        <f>IF(SUMIF('Grundlage Psychiatrie stationär'!D:D,B105,'Grundlage Psychiatrie stationär'!K:K)&gt;0,SUMIF('Grundlage Psychiatrie stationär'!D:D,B105,'Grundlage Psychiatrie stationär'!K:K),"")</f>
        <v/>
      </c>
      <c r="J105" s="130" t="str">
        <f>IF(SUMIF('Grundlage Psychiatrie stationär'!D:D,B105,'Grundlage Psychiatrie stationär'!L:L)&gt;0,SUMIF('Grundlage Psychiatrie stationär'!D:D,B105,'Grundlage Psychiatrie stationär'!L:L),"")</f>
        <v/>
      </c>
      <c r="K105" s="40"/>
      <c r="L105" s="61" t="str">
        <f t="shared" si="8"/>
        <v>-</v>
      </c>
      <c r="M105" s="61" t="str">
        <f t="shared" si="9"/>
        <v>-</v>
      </c>
      <c r="N105" s="40"/>
      <c r="O105" s="40"/>
      <c r="P105" s="40"/>
      <c r="W105" s="124" t="str">
        <f t="shared" si="10"/>
        <v/>
      </c>
      <c r="X105" s="23" t="str">
        <f t="shared" si="11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Psychiatrie stationär'!D:D,B106,'Grundlage Psychiatrie stationär'!G:G)&gt;0,SUMIF('Grundlage Psychiatrie stationär'!D:D,B106,'Grundlage Psychiatrie stationär'!G:G),)</f>
        <v>0</v>
      </c>
      <c r="F106" s="112">
        <f>IF(SUMIF('Grundlage Psychiatrie stationär'!D:D,B106,'Grundlage Psychiatrie stationär'!H:H)&gt;0,SUMIF('Grundlage Psychiatrie stationär'!D:D,B106,'Grundlage Psychiatrie stationär'!H:H),)</f>
        <v>0</v>
      </c>
      <c r="G106" s="112" t="str">
        <f>IF(SUMIF('Grundlage Psychiatrie stationär'!D:D,B106,'Grundlage Psychiatrie stationär'!I:I)&gt;0,SUMIF('Grundlage Psychiatrie stationär'!D:D,B106,'Grundlage Psychiatrie stationär'!I:I),"")</f>
        <v/>
      </c>
      <c r="H106" s="112" t="str">
        <f>IF(SUMIF('Grundlage Psychiatrie stationär'!D:D,B106,'Grundlage Psychiatrie stationär'!J:J)&gt;0,SUMIF('Grundlage Psychiatrie stationär'!D:D,B106,'Grundlage Psychiatrie stationär'!J:J),"")</f>
        <v/>
      </c>
      <c r="I106" s="130" t="str">
        <f>IF(SUMIF('Grundlage Psychiatrie stationär'!D:D,B106,'Grundlage Psychiatrie stationär'!K:K)&gt;0,SUMIF('Grundlage Psychiatrie stationär'!D:D,B106,'Grundlage Psychiatrie stationär'!K:K),"")</f>
        <v/>
      </c>
      <c r="J106" s="130" t="str">
        <f>IF(SUMIF('Grundlage Psychiatrie stationär'!D:D,B106,'Grundlage Psychiatrie stationär'!L:L)&gt;0,SUMIF('Grundlage Psychiatrie stationär'!D:D,B106,'Grundlage Psychiatrie stationär'!L:L),"")</f>
        <v/>
      </c>
      <c r="K106" s="40"/>
      <c r="L106" s="61" t="str">
        <f t="shared" si="8"/>
        <v>-</v>
      </c>
      <c r="M106" s="61" t="str">
        <f t="shared" si="9"/>
        <v>-</v>
      </c>
      <c r="N106" s="40"/>
      <c r="O106" s="40"/>
      <c r="P106" s="40"/>
      <c r="W106" s="124" t="str">
        <f t="shared" si="10"/>
        <v/>
      </c>
      <c r="X106" s="23" t="str">
        <f t="shared" si="11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Psychiatrie stationär'!D:D,B107,'Grundlage Psychiatrie stationär'!G:G)&gt;0,SUMIF('Grundlage Psychiatrie stationär'!D:D,B107,'Grundlage Psychiatrie stationär'!G:G),)</f>
        <v>0</v>
      </c>
      <c r="F107" s="112">
        <f>IF(SUMIF('Grundlage Psychiatrie stationär'!D:D,B107,'Grundlage Psychiatrie stationär'!H:H)&gt;0,SUMIF('Grundlage Psychiatrie stationär'!D:D,B107,'Grundlage Psychiatrie stationär'!H:H),)</f>
        <v>0</v>
      </c>
      <c r="G107" s="112" t="str">
        <f>IF(SUMIF('Grundlage Psychiatrie stationär'!D:D,B107,'Grundlage Psychiatrie stationär'!I:I)&gt;0,SUMIF('Grundlage Psychiatrie stationär'!D:D,B107,'Grundlage Psychiatrie stationär'!I:I),"")</f>
        <v/>
      </c>
      <c r="H107" s="112" t="str">
        <f>IF(SUMIF('Grundlage Psychiatrie stationär'!D:D,B107,'Grundlage Psychiatrie stationär'!J:J)&gt;0,SUMIF('Grundlage Psychiatrie stationär'!D:D,B107,'Grundlage Psychiatrie stationär'!J:J),"")</f>
        <v/>
      </c>
      <c r="I107" s="130" t="str">
        <f>IF(SUMIF('Grundlage Psychiatrie stationär'!D:D,B107,'Grundlage Psychiatrie stationär'!K:K)&gt;0,SUMIF('Grundlage Psychiatrie stationär'!D:D,B107,'Grundlage Psychiatrie stationär'!K:K),"")</f>
        <v/>
      </c>
      <c r="J107" s="130" t="str">
        <f>IF(SUMIF('Grundlage Psychiatrie stationär'!D:D,B107,'Grundlage Psychiatrie stationär'!L:L)&gt;0,SUMIF('Grundlage Psychiatrie stationär'!D:D,B107,'Grundlage Psychiatrie stationär'!L:L),"")</f>
        <v/>
      </c>
      <c r="K107" s="40"/>
      <c r="L107" s="61" t="str">
        <f t="shared" si="8"/>
        <v>-</v>
      </c>
      <c r="M107" s="61" t="str">
        <f t="shared" si="9"/>
        <v>-</v>
      </c>
      <c r="N107" s="40"/>
      <c r="O107" s="40"/>
      <c r="P107" s="40"/>
      <c r="W107" s="124" t="str">
        <f t="shared" si="10"/>
        <v/>
      </c>
      <c r="X107" s="23" t="str">
        <f t="shared" si="11"/>
        <v>gleich</v>
      </c>
    </row>
    <row r="108" spans="1:24" hidden="1" x14ac:dyDescent="0.2">
      <c r="A108" s="21" t="s">
        <v>281</v>
      </c>
      <c r="B108" s="21" t="s">
        <v>282</v>
      </c>
      <c r="C108" s="21" t="s">
        <v>70</v>
      </c>
      <c r="D108" s="21" t="s">
        <v>62</v>
      </c>
      <c r="E108" s="112">
        <f>IF(SUMIF('Grundlage Psychiatrie stationär'!D:D,B108,'Grundlage Psychiatrie stationär'!G:G)&gt;0,SUMIF('Grundlage Psychiatrie stationär'!D:D,B108,'Grundlage Psychiatrie stationär'!G:G),)</f>
        <v>0</v>
      </c>
      <c r="F108" s="112">
        <f>IF(SUMIF('Grundlage Psychiatrie stationär'!D:D,B108,'Grundlage Psychiatrie stationär'!H:H)&gt;0,SUMIF('Grundlage Psychiatrie stationär'!D:D,B108,'Grundlage Psychiatrie stationär'!H:H),)</f>
        <v>0</v>
      </c>
      <c r="G108" s="112" t="str">
        <f>IF(SUMIF('Grundlage Psychiatrie stationär'!D:D,B108,'Grundlage Psychiatrie stationär'!I:I)&gt;0,SUMIF('Grundlage Psychiatrie stationär'!D:D,B108,'Grundlage Psychiatrie stationär'!I:I),"")</f>
        <v/>
      </c>
      <c r="H108" s="112" t="str">
        <f>IF(SUMIF('Grundlage Psychiatrie stationär'!D:D,B108,'Grundlage Psychiatrie stationär'!J:J)&gt;0,SUMIF('Grundlage Psychiatrie stationär'!D:D,B108,'Grundlage Psychiatrie stationär'!J:J),"")</f>
        <v/>
      </c>
      <c r="I108" s="130" t="str">
        <f>IF(SUMIF('Grundlage Psychiatrie stationär'!D:D,B108,'Grundlage Psychiatrie stationär'!K:K)&gt;0,SUMIF('Grundlage Psychiatrie stationär'!D:D,B108,'Grundlage Psychiatrie stationär'!K:K),"")</f>
        <v/>
      </c>
      <c r="J108" s="130" t="str">
        <f>IF(SUMIF('Grundlage Psychiatrie stationär'!D:D,B108,'Grundlage Psychiatrie stationär'!L:L)&gt;0,SUMIF('Grundlage Psychiatrie stationär'!D:D,B108,'Grundlage Psychiatrie stationär'!L:L),"")</f>
        <v/>
      </c>
      <c r="K108" s="40"/>
      <c r="L108" s="61" t="str">
        <f t="shared" si="8"/>
        <v>-</v>
      </c>
      <c r="M108" s="61" t="str">
        <f t="shared" si="9"/>
        <v>-</v>
      </c>
      <c r="N108" s="40"/>
      <c r="O108" s="40"/>
      <c r="P108" s="40"/>
      <c r="W108" s="124" t="str">
        <f t="shared" si="10"/>
        <v/>
      </c>
      <c r="X108" s="23" t="str">
        <f t="shared" si="11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868342866.66944754</v>
      </c>
      <c r="F109" s="43">
        <f>SUM(F10:F108)</f>
        <v>539084079.07674634</v>
      </c>
      <c r="G109" s="43">
        <f>SUM(G10:G108)</f>
        <v>1292915.1093527209</v>
      </c>
      <c r="H109" s="43">
        <f>SUM(H10:H108)</f>
        <v>39962</v>
      </c>
      <c r="I109" s="63">
        <f>E109/L109</f>
        <v>749.30775480265572</v>
      </c>
      <c r="J109" s="63">
        <f>F109/M109</f>
        <v>706.46207261021493</v>
      </c>
      <c r="K109" s="62">
        <f>SUM(K10:K108)</f>
        <v>0</v>
      </c>
      <c r="L109" s="61">
        <f>SUM(L10:L108)</f>
        <v>1158860.1093527211</v>
      </c>
      <c r="M109" s="61">
        <f>SUM(M10:M108)</f>
        <v>763075.75449160999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26</v>
      </c>
      <c r="J111" s="147">
        <f>COUNT(J10:J108)</f>
        <v>20</v>
      </c>
      <c r="K111" s="62">
        <f>I111-'Grundlage Psychiatrie stationär'!K103</f>
        <v>-34</v>
      </c>
      <c r="L111" s="62">
        <f>J111-'Grundlage Psychiatrie stationär'!L103</f>
        <v>-37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1158860.1093527211</v>
      </c>
      <c r="J112" s="47">
        <f>M109</f>
        <v>763075.75449160999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590.34702798892999</v>
      </c>
      <c r="J113" s="50">
        <f>SMALL(J10:J108,1)</f>
        <v>594.34191446554996</v>
      </c>
      <c r="K113" s="62">
        <f>I113-'Grundlage Psychiatrie stationär'!K104</f>
        <v>589.34702798892999</v>
      </c>
      <c r="L113" s="62">
        <f>J113-'Grundlage Psychiatrie stationär'!L104</f>
        <v>593.34191446554996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654.52342259162992</v>
      </c>
      <c r="J114" s="47">
        <f>QUARTILE(J10:J108,1)</f>
        <v>641.38470077149498</v>
      </c>
      <c r="K114" s="62">
        <f>I114-'Grundlage Psychiatrie stationär'!K105</f>
        <v>653.52342259162992</v>
      </c>
      <c r="L114" s="62">
        <f>J114-'Grundlage Psychiatrie stationär'!L105</f>
        <v>640.38470077149498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821.83765755576849</v>
      </c>
      <c r="J115" s="50">
        <f>SUM(J10:J108)/J111</f>
        <v>780.5744215685454</v>
      </c>
      <c r="K115" s="62">
        <f>I115-'Grundlage Psychiatrie stationär'!K106</f>
        <v>820.83765755576849</v>
      </c>
      <c r="L115" s="62">
        <f>J115-'Grundlage Psychiatrie stationär'!L106</f>
        <v>779.5744215685454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708.69088728659995</v>
      </c>
      <c r="J116" s="47">
        <f>MEDIAN(J10:J108)</f>
        <v>686.4833778062</v>
      </c>
      <c r="K116" s="62">
        <f>I116-'Grundlage Psychiatrie stationär'!K107</f>
        <v>707.69088728659995</v>
      </c>
      <c r="L116" s="62">
        <f>J116-'Grundlage Psychiatrie stationär'!L107</f>
        <v>685.4833778062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844.15236620868245</v>
      </c>
      <c r="J117" s="50">
        <f>QUARTILE(J10:J108,3)</f>
        <v>818.46659265965752</v>
      </c>
      <c r="K117" s="62">
        <f>I117-'Grundlage Psychiatrie stationär'!K108</f>
        <v>843.15236620868245</v>
      </c>
      <c r="L117" s="62">
        <f>J117-'Grundlage Psychiatrie stationär'!L108</f>
        <v>817.46659265965752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1661.6658017172001</v>
      </c>
      <c r="J118" s="47">
        <f>LARGE(J10:J108,1)</f>
        <v>1539.3694380809</v>
      </c>
      <c r="K118" s="62">
        <f>I118-'Grundlage Psychiatrie stationär'!K109</f>
        <v>1659.6658017172001</v>
      </c>
      <c r="L118" s="62">
        <f>J118-'Grundlage Psychiatrie stationär'!L109</f>
        <v>1537.3694380809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749.30775480265572</v>
      </c>
      <c r="J119" s="64">
        <f>J109</f>
        <v>706.46207261021493</v>
      </c>
      <c r="K119" s="62">
        <f>I119-'Grundlage Psychiatrie stationär'!K111</f>
        <v>749.30775480265572</v>
      </c>
      <c r="L119" s="62">
        <f>J119-'Grundlage Psychiatrie stationär'!L111</f>
        <v>706.46207261021493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673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33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667</v>
      </c>
      <c r="F8" s="15" t="s">
        <v>668</v>
      </c>
      <c r="G8" s="15" t="s">
        <v>669</v>
      </c>
      <c r="H8" s="15" t="s">
        <v>670</v>
      </c>
      <c r="I8" s="15" t="s">
        <v>671</v>
      </c>
      <c r="J8" s="15" t="s">
        <v>672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8" t="s">
        <v>271</v>
      </c>
      <c r="B10" s="19" t="s">
        <v>272</v>
      </c>
      <c r="C10" s="19" t="s">
        <v>273</v>
      </c>
      <c r="D10" s="19" t="s">
        <v>27</v>
      </c>
      <c r="E10" s="59">
        <f>IF(SUMIF('Grundlage ger. Langzeit'!D:D,B10,'Grundlage ger. Langzeit'!G:G)&gt;0,SUMIF('Grundlage ger. Langzeit'!D:D,B10,'Grundlage ger. Langzeit'!G:G),)</f>
        <v>12217735.965307999</v>
      </c>
      <c r="F10" s="59">
        <f>IF(SUMIF('Grundlage ger. Langzeit'!D:D,B10,'Grundlage ger. Langzeit'!H:H)&gt;0,SUMIF('Grundlage ger. Langzeit'!D:D,B10,'Grundlage ger. Langzeit'!H:H),)</f>
        <v>12214485.075308001</v>
      </c>
      <c r="G10" s="59">
        <f>IF(SUMIF('Grundlage ger. Langzeit'!D:D,B10,'Grundlage ger. Langzeit'!I:I)&gt;0,SUMIF('Grundlage ger. Langzeit'!D:D,B10,'Grundlage ger. Langzeit'!I:I),"")</f>
        <v>35786</v>
      </c>
      <c r="H10" s="59">
        <f>IF(SUMIF('Grundlage ger. Langzeit'!D:D,B10,'Grundlage ger. Langzeit'!J:J)&gt;0,SUMIF('Grundlage ger. Langzeit'!D:D,B10,'Grundlage ger. Langzeit'!J:J),"")</f>
        <v>118</v>
      </c>
      <c r="I10" s="60">
        <f>IF(SUMIF('Grundlage ger. Langzeit'!D:D,B10,'Grundlage ger. Langzeit'!K:K)&gt;0,SUMIF('Grundlage ger. Langzeit'!D:D,B10,'Grundlage ger. Langzeit'!K:K),"")</f>
        <v>341.41105363292002</v>
      </c>
      <c r="J10" s="60">
        <f>IF(SUMIF('Grundlage ger. Langzeit'!D:D,B10,'Grundlage ger. Langzeit'!L:L)&gt;0,SUMIF('Grundlage ger. Langzeit'!D:D,B10,'Grundlage ger. Langzeit'!L:L),"")</f>
        <v>341.32021112467999</v>
      </c>
      <c r="K10" s="40"/>
      <c r="L10" s="61">
        <f t="shared" ref="L10:L40" si="0">IF(E10&gt;0,G10,"-")</f>
        <v>35786</v>
      </c>
      <c r="M10" s="61">
        <f t="shared" ref="M10:M40" si="1">IF(F10&gt;0,G10,"-")</f>
        <v>35786</v>
      </c>
      <c r="N10" s="40"/>
      <c r="O10" s="40"/>
      <c r="P10" s="40"/>
      <c r="W10" s="124">
        <f t="shared" ref="W10:W41" si="2">J10</f>
        <v>341.32021112467999</v>
      </c>
      <c r="X10" s="23" t="str">
        <f t="shared" ref="X10:X41" si="3">IF(J10&gt;0,IF(I10&gt;J10,"-",IF(I10=J10,"gleich","Kontrolle")),"")</f>
        <v>-</v>
      </c>
    </row>
    <row r="11" spans="1:24" x14ac:dyDescent="0.2">
      <c r="A11" s="20" t="s">
        <v>196</v>
      </c>
      <c r="B11" s="21" t="s">
        <v>197</v>
      </c>
      <c r="C11" s="21" t="s">
        <v>55</v>
      </c>
      <c r="D11" s="21" t="s">
        <v>106</v>
      </c>
      <c r="E11" s="112">
        <f>IF(SUMIF('Grundlage ger. Langzeit'!D:D,B11,'Grundlage ger. Langzeit'!G:G)&gt;0,SUMIF('Grundlage ger. Langzeit'!D:D,B11,'Grundlage ger. Langzeit'!G:G),)</f>
        <v>1480280.8570441999</v>
      </c>
      <c r="F11" s="112">
        <f>IF(SUMIF('Grundlage ger. Langzeit'!D:D,B11,'Grundlage ger. Langzeit'!H:H)&gt;0,SUMIF('Grundlage ger. Langzeit'!D:D,B11,'Grundlage ger. Langzeit'!H:H),)</f>
        <v>0</v>
      </c>
      <c r="G11" s="112">
        <f>IF(SUMIF('Grundlage ger. Langzeit'!D:D,B11,'Grundlage ger. Langzeit'!I:I)&gt;0,SUMIF('Grundlage ger. Langzeit'!D:D,B11,'Grundlage ger. Langzeit'!I:I),"")</f>
        <v>1950</v>
      </c>
      <c r="H11" s="112">
        <f>IF(SUMIF('Grundlage ger. Langzeit'!D:D,B11,'Grundlage ger. Langzeit'!J:J)&gt;0,SUMIF('Grundlage ger. Langzeit'!D:D,B11,'Grundlage ger. Langzeit'!J:J),"")</f>
        <v>14</v>
      </c>
      <c r="I11" s="130">
        <f>IF(SUMIF('Grundlage ger. Langzeit'!D:D,B11,'Grundlage ger. Langzeit'!K:K)&gt;0,SUMIF('Grundlage ger. Langzeit'!D:D,B11,'Grundlage ger. Langzeit'!K:K),"")</f>
        <v>759.11838822776997</v>
      </c>
      <c r="J11" s="130" t="str">
        <f>IF(SUMIF('Grundlage ger. Langzeit'!D:D,B11,'Grundlage ger. Langzeit'!L:L)&gt;0,SUMIF('Grundlage ger. Langzeit'!D:D,B11,'Grundlage ger. Langzeit'!L:L),"")</f>
        <v/>
      </c>
      <c r="K11" s="40"/>
      <c r="L11" s="61">
        <f t="shared" si="0"/>
        <v>1950</v>
      </c>
      <c r="M11" s="61" t="str">
        <f t="shared" si="1"/>
        <v>-</v>
      </c>
      <c r="N11" s="40"/>
      <c r="O11" s="40"/>
      <c r="P11" s="40"/>
      <c r="W11" s="124" t="str">
        <f t="shared" si="2"/>
        <v/>
      </c>
      <c r="X11" s="23" t="str">
        <f t="shared" si="3"/>
        <v>Kontrolle</v>
      </c>
    </row>
    <row r="12" spans="1:24" x14ac:dyDescent="0.2">
      <c r="A12" s="20" t="s">
        <v>199</v>
      </c>
      <c r="B12" s="21" t="s">
        <v>200</v>
      </c>
      <c r="C12" s="21" t="s">
        <v>55</v>
      </c>
      <c r="D12" s="21" t="s">
        <v>188</v>
      </c>
      <c r="E12" s="112">
        <f>IF(SUMIF('Grundlage ger. Langzeit'!D:D,B12,'Grundlage ger. Langzeit'!G:G)&gt;0,SUMIF('Grundlage ger. Langzeit'!D:D,B12,'Grundlage ger. Langzeit'!G:G),)</f>
        <v>6603227.9335190998</v>
      </c>
      <c r="F12" s="112">
        <f>IF(SUMIF('Grundlage ger. Langzeit'!D:D,B12,'Grundlage ger. Langzeit'!H:H)&gt;0,SUMIF('Grundlage ger. Langzeit'!D:D,B12,'Grundlage ger. Langzeit'!H:H),)</f>
        <v>0</v>
      </c>
      <c r="G12" s="112">
        <f>IF(SUMIF('Grundlage ger. Langzeit'!D:D,B12,'Grundlage ger. Langzeit'!I:I)&gt;0,SUMIF('Grundlage ger. Langzeit'!D:D,B12,'Grundlage ger. Langzeit'!I:I),"")</f>
        <v>10861</v>
      </c>
      <c r="H12" s="112">
        <f>IF(SUMIF('Grundlage ger. Langzeit'!D:D,B12,'Grundlage ger. Langzeit'!J:J)&gt;0,SUMIF('Grundlage ger. Langzeit'!D:D,B12,'Grundlage ger. Langzeit'!J:J),"")</f>
        <v>73</v>
      </c>
      <c r="I12" s="130">
        <f>IF(SUMIF('Grundlage ger. Langzeit'!D:D,B12,'Grundlage ger. Langzeit'!K:K)&gt;0,SUMIF('Grundlage ger. Langzeit'!D:D,B12,'Grundlage ger. Langzeit'!K:K),"")</f>
        <v>607.97605501510998</v>
      </c>
      <c r="J12" s="130" t="str">
        <f>IF(SUMIF('Grundlage ger. Langzeit'!D:D,B12,'Grundlage ger. Langzeit'!L:L)&gt;0,SUMIF('Grundlage ger. Langzeit'!D:D,B12,'Grundlage ger. Langzeit'!L:L),"")</f>
        <v/>
      </c>
      <c r="K12" s="40"/>
      <c r="L12" s="61">
        <f t="shared" si="0"/>
        <v>10861</v>
      </c>
      <c r="M12" s="61" t="str">
        <f t="shared" si="1"/>
        <v>-</v>
      </c>
      <c r="N12" s="40"/>
      <c r="O12" s="40"/>
      <c r="P12" s="40"/>
      <c r="W12" s="124" t="str">
        <f t="shared" si="2"/>
        <v/>
      </c>
      <c r="X12" s="23" t="str">
        <f t="shared" si="3"/>
        <v>Kontrolle</v>
      </c>
    </row>
    <row r="13" spans="1:24" x14ac:dyDescent="0.2">
      <c r="A13" s="20" t="s">
        <v>202</v>
      </c>
      <c r="B13" s="21" t="s">
        <v>203</v>
      </c>
      <c r="C13" s="21" t="s">
        <v>55</v>
      </c>
      <c r="D13" s="21" t="s">
        <v>45</v>
      </c>
      <c r="E13" s="112">
        <f>IF(SUMIF('Grundlage ger. Langzeit'!D:D,B13,'Grundlage ger. Langzeit'!G:G)&gt;0,SUMIF('Grundlage ger. Langzeit'!D:D,B13,'Grundlage ger. Langzeit'!G:G),)</f>
        <v>76571.062380838004</v>
      </c>
      <c r="F13" s="112">
        <f>IF(SUMIF('Grundlage ger. Langzeit'!D:D,B13,'Grundlage ger. Langzeit'!H:H)&gt;0,SUMIF('Grundlage ger. Langzeit'!D:D,B13,'Grundlage ger. Langzeit'!H:H),)</f>
        <v>72412.052380837995</v>
      </c>
      <c r="G13" s="112">
        <f>IF(SUMIF('Grundlage ger. Langzeit'!D:D,B13,'Grundlage ger. Langzeit'!I:I)&gt;0,SUMIF('Grundlage ger. Langzeit'!D:D,B13,'Grundlage ger. Langzeit'!I:I),"")</f>
        <v>88</v>
      </c>
      <c r="H13" s="112">
        <f>IF(SUMIF('Grundlage ger. Langzeit'!D:D,B13,'Grundlage ger. Langzeit'!J:J)&gt;0,SUMIF('Grundlage ger. Langzeit'!D:D,B13,'Grundlage ger. Langzeit'!J:J),"")</f>
        <v>5</v>
      </c>
      <c r="I13" s="130">
        <f>IF(SUMIF('Grundlage ger. Langzeit'!D:D,B13,'Grundlage ger. Langzeit'!K:K)&gt;0,SUMIF('Grundlage ger. Langzeit'!D:D,B13,'Grundlage ger. Langzeit'!K:K),"")</f>
        <v>870.12570887315997</v>
      </c>
      <c r="J13" s="130">
        <f>IF(SUMIF('Grundlage ger. Langzeit'!D:D,B13,'Grundlage ger. Langzeit'!L:L)&gt;0,SUMIF('Grundlage ger. Langzeit'!D:D,B13,'Grundlage ger. Langzeit'!L:L),"")</f>
        <v>822.86423160043</v>
      </c>
      <c r="K13" s="40"/>
      <c r="L13" s="61">
        <f t="shared" si="0"/>
        <v>88</v>
      </c>
      <c r="M13" s="61">
        <f t="shared" si="1"/>
        <v>88</v>
      </c>
      <c r="N13" s="40"/>
      <c r="O13" s="40"/>
      <c r="P13" s="40"/>
      <c r="W13" s="124">
        <f t="shared" si="2"/>
        <v>822.86423160043</v>
      </c>
      <c r="X13" s="23" t="str">
        <f t="shared" si="3"/>
        <v>-</v>
      </c>
    </row>
    <row r="14" spans="1:24" x14ac:dyDescent="0.2">
      <c r="A14" s="20" t="s">
        <v>239</v>
      </c>
      <c r="B14" s="21" t="s">
        <v>240</v>
      </c>
      <c r="C14" s="21" t="s">
        <v>55</v>
      </c>
      <c r="D14" s="21" t="s">
        <v>45</v>
      </c>
      <c r="E14" s="112">
        <f>IF(SUMIF('Grundlage ger. Langzeit'!D:D,B14,'Grundlage ger. Langzeit'!G:G)&gt;0,SUMIF('Grundlage ger. Langzeit'!D:D,B14,'Grundlage ger. Langzeit'!G:G),)</f>
        <v>16819776.059835002</v>
      </c>
      <c r="F14" s="112">
        <f>IF(SUMIF('Grundlage ger. Langzeit'!D:D,B14,'Grundlage ger. Langzeit'!H:H)&gt;0,SUMIF('Grundlage ger. Langzeit'!D:D,B14,'Grundlage ger. Langzeit'!H:H),)</f>
        <v>16382556.92928</v>
      </c>
      <c r="G14" s="112">
        <f>IF(SUMIF('Grundlage ger. Langzeit'!D:D,B14,'Grundlage ger. Langzeit'!I:I)&gt;0,SUMIF('Grundlage ger. Langzeit'!D:D,B14,'Grundlage ger. Langzeit'!I:I),"")</f>
        <v>45674</v>
      </c>
      <c r="H14" s="112">
        <f>IF(SUMIF('Grundlage ger. Langzeit'!D:D,B14,'Grundlage ger. Langzeit'!J:J)&gt;0,SUMIF('Grundlage ger. Langzeit'!D:D,B14,'Grundlage ger. Langzeit'!J:J),"")</f>
        <v>179</v>
      </c>
      <c r="I14" s="130">
        <f>IF(SUMIF('Grundlage ger. Langzeit'!D:D,B14,'Grundlage ger. Langzeit'!K:K)&gt;0,SUMIF('Grundlage ger. Langzeit'!D:D,B14,'Grundlage ger. Langzeit'!K:K),"")</f>
        <v>368.25712790285002</v>
      </c>
      <c r="J14" s="130">
        <f>IF(SUMIF('Grundlage ger. Langzeit'!D:D,B14,'Grundlage ger. Langzeit'!L:L)&gt;0,SUMIF('Grundlage ger. Langzeit'!D:D,B14,'Grundlage ger. Langzeit'!L:L),"")</f>
        <v>358.68452356439002</v>
      </c>
      <c r="K14" s="40"/>
      <c r="L14" s="61">
        <f t="shared" si="0"/>
        <v>45674</v>
      </c>
      <c r="M14" s="61">
        <f t="shared" si="1"/>
        <v>45674</v>
      </c>
      <c r="N14" s="40"/>
      <c r="O14" s="40"/>
      <c r="P14" s="40"/>
      <c r="W14" s="124">
        <f t="shared" si="2"/>
        <v>358.68452356439002</v>
      </c>
      <c r="X14" s="23" t="str">
        <f t="shared" si="3"/>
        <v>-</v>
      </c>
    </row>
    <row r="15" spans="1:24" x14ac:dyDescent="0.2">
      <c r="A15" s="20" t="s">
        <v>53</v>
      </c>
      <c r="B15" s="21" t="s">
        <v>54</v>
      </c>
      <c r="C15" s="21" t="s">
        <v>55</v>
      </c>
      <c r="D15" s="21" t="s">
        <v>45</v>
      </c>
      <c r="E15" s="112">
        <f>IF(SUMIF('Grundlage ger. Langzeit'!D:D,B15,'Grundlage ger. Langzeit'!G:G)&gt;0,SUMIF('Grundlage ger. Langzeit'!D:D,B15,'Grundlage ger. Langzeit'!G:G),)</f>
        <v>29314.773769959</v>
      </c>
      <c r="F15" s="112">
        <f>IF(SUMIF('Grundlage ger. Langzeit'!D:D,B15,'Grundlage ger. Langzeit'!H:H)&gt;0,SUMIF('Grundlage ger. Langzeit'!D:D,B15,'Grundlage ger. Langzeit'!H:H),)</f>
        <v>28629.383602528</v>
      </c>
      <c r="G15" s="112">
        <f>IF(SUMIF('Grundlage ger. Langzeit'!D:D,B15,'Grundlage ger. Langzeit'!I:I)&gt;0,SUMIF('Grundlage ger. Langzeit'!D:D,B15,'Grundlage ger. Langzeit'!I:I),"")</f>
        <v>34</v>
      </c>
      <c r="H15" s="112">
        <f>IF(SUMIF('Grundlage ger. Langzeit'!D:D,B15,'Grundlage ger. Langzeit'!J:J)&gt;0,SUMIF('Grundlage ger. Langzeit'!D:D,B15,'Grundlage ger. Langzeit'!J:J),"")</f>
        <v>4</v>
      </c>
      <c r="I15" s="130">
        <f>IF(SUMIF('Grundlage ger. Langzeit'!D:D,B15,'Grundlage ger. Langzeit'!K:K)&gt;0,SUMIF('Grundlage ger. Langzeit'!D:D,B15,'Grundlage ger. Langzeit'!K:K),"")</f>
        <v>862.19922852820002</v>
      </c>
      <c r="J15" s="130">
        <f>IF(SUMIF('Grundlage ger. Langzeit'!D:D,B15,'Grundlage ger. Langzeit'!L:L)&gt;0,SUMIF('Grundlage ger. Langzeit'!D:D,B15,'Grundlage ger. Langzeit'!L:L),"")</f>
        <v>842.04069419200005</v>
      </c>
      <c r="K15" s="40"/>
      <c r="L15" s="61">
        <f t="shared" si="0"/>
        <v>34</v>
      </c>
      <c r="M15" s="61">
        <f t="shared" si="1"/>
        <v>34</v>
      </c>
      <c r="N15" s="40"/>
      <c r="O15" s="40"/>
      <c r="P15" s="40"/>
      <c r="W15" s="124">
        <f t="shared" si="2"/>
        <v>842.04069419200005</v>
      </c>
      <c r="X15" s="23" t="str">
        <f t="shared" si="3"/>
        <v>-</v>
      </c>
    </row>
    <row r="16" spans="1:24" x14ac:dyDescent="0.2">
      <c r="A16" s="20" t="s">
        <v>275</v>
      </c>
      <c r="B16" s="21" t="s">
        <v>276</v>
      </c>
      <c r="C16" s="21" t="s">
        <v>55</v>
      </c>
      <c r="D16" s="21" t="s">
        <v>45</v>
      </c>
      <c r="E16" s="112">
        <f>IF(SUMIF('Grundlage ger. Langzeit'!D:D,B16,'Grundlage ger. Langzeit'!G:G)&gt;0,SUMIF('Grundlage ger. Langzeit'!D:D,B16,'Grundlage ger. Langzeit'!G:G),)</f>
        <v>873255.24872580997</v>
      </c>
      <c r="F16" s="112">
        <f>IF(SUMIF('Grundlage ger. Langzeit'!D:D,B16,'Grundlage ger. Langzeit'!H:H)&gt;0,SUMIF('Grundlage ger. Langzeit'!D:D,B16,'Grundlage ger. Langzeit'!H:H),)</f>
        <v>838356.90636348003</v>
      </c>
      <c r="G16" s="112">
        <f>IF(SUMIF('Grundlage ger. Langzeit'!D:D,B16,'Grundlage ger. Langzeit'!I:I)&gt;0,SUMIF('Grundlage ger. Langzeit'!D:D,B16,'Grundlage ger. Langzeit'!I:I),"")</f>
        <v>1094</v>
      </c>
      <c r="H16" s="112">
        <f>IF(SUMIF('Grundlage ger. Langzeit'!D:D,B16,'Grundlage ger. Langzeit'!J:J)&gt;0,SUMIF('Grundlage ger. Langzeit'!D:D,B16,'Grundlage ger. Langzeit'!J:J),"")</f>
        <v>118</v>
      </c>
      <c r="I16" s="130">
        <f>IF(SUMIF('Grundlage ger. Langzeit'!D:D,B16,'Grundlage ger. Langzeit'!K:K)&gt;0,SUMIF('Grundlage ger. Langzeit'!D:D,B16,'Grundlage ger. Langzeit'!K:K),"")</f>
        <v>798.22234801262005</v>
      </c>
      <c r="J16" s="130">
        <f>IF(SUMIF('Grundlage ger. Langzeit'!D:D,B16,'Grundlage ger. Langzeit'!L:L)&gt;0,SUMIF('Grundlage ger. Langzeit'!D:D,B16,'Grundlage ger. Langzeit'!L:L),"")</f>
        <v>766.32258351324003</v>
      </c>
      <c r="K16" s="40"/>
      <c r="L16" s="61">
        <f t="shared" si="0"/>
        <v>1094</v>
      </c>
      <c r="M16" s="61">
        <f t="shared" si="1"/>
        <v>1094</v>
      </c>
      <c r="N16" s="40"/>
      <c r="O16" s="40"/>
      <c r="P16" s="40"/>
      <c r="W16" s="124">
        <f t="shared" si="2"/>
        <v>766.32258351324003</v>
      </c>
      <c r="X16" s="23" t="str">
        <f t="shared" si="3"/>
        <v>-</v>
      </c>
    </row>
    <row r="17" spans="1:24" x14ac:dyDescent="0.2">
      <c r="A17" s="20" t="s">
        <v>122</v>
      </c>
      <c r="B17" s="21" t="s">
        <v>123</v>
      </c>
      <c r="C17" s="21" t="s">
        <v>110</v>
      </c>
      <c r="D17" s="21" t="s">
        <v>45</v>
      </c>
      <c r="E17" s="112">
        <f>IF(SUMIF('Grundlage ger. Langzeit'!D:D,B17,'Grundlage ger. Langzeit'!G:G)&gt;0,SUMIF('Grundlage ger. Langzeit'!D:D,B17,'Grundlage ger. Langzeit'!G:G),)</f>
        <v>6380380.7335545002</v>
      </c>
      <c r="F17" s="112">
        <f>IF(SUMIF('Grundlage ger. Langzeit'!D:D,B17,'Grundlage ger. Langzeit'!H:H)&gt;0,SUMIF('Grundlage ger. Langzeit'!D:D,B17,'Grundlage ger. Langzeit'!H:H),)</f>
        <v>0</v>
      </c>
      <c r="G17" s="112">
        <f>IF(SUMIF('Grundlage ger. Langzeit'!D:D,B17,'Grundlage ger. Langzeit'!I:I)&gt;0,SUMIF('Grundlage ger. Langzeit'!D:D,B17,'Grundlage ger. Langzeit'!I:I),"")</f>
        <v>10353</v>
      </c>
      <c r="H17" s="112">
        <f>IF(SUMIF('Grundlage ger. Langzeit'!D:D,B17,'Grundlage ger. Langzeit'!J:J)&gt;0,SUMIF('Grundlage ger. Langzeit'!D:D,B17,'Grundlage ger. Langzeit'!J:J),"")</f>
        <v>286</v>
      </c>
      <c r="I17" s="130">
        <f>IF(SUMIF('Grundlage ger. Langzeit'!D:D,B17,'Grundlage ger. Langzeit'!K:K)&gt;0,SUMIF('Grundlage ger. Langzeit'!D:D,B17,'Grundlage ger. Langzeit'!K:K),"")</f>
        <v>616.28327379064001</v>
      </c>
      <c r="J17" s="130" t="str">
        <f>IF(SUMIF('Grundlage ger. Langzeit'!D:D,B17,'Grundlage ger. Langzeit'!L:L)&gt;0,SUMIF('Grundlage ger. Langzeit'!D:D,B17,'Grundlage ger. Langzeit'!L:L),"")</f>
        <v/>
      </c>
      <c r="K17" s="40"/>
      <c r="L17" s="61">
        <f t="shared" si="0"/>
        <v>10353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0" t="s">
        <v>304</v>
      </c>
      <c r="B18" s="21" t="s">
        <v>304</v>
      </c>
      <c r="C18" s="21" t="s">
        <v>16</v>
      </c>
      <c r="D18" s="21" t="s">
        <v>251</v>
      </c>
      <c r="E18" s="112">
        <f>IF(SUMIF('Grundlage ger. Langzeit'!D:D,B18,'Grundlage ger. Langzeit'!G:G)&gt;0,SUMIF('Grundlage ger. Langzeit'!D:D,B18,'Grundlage ger. Langzeit'!G:G),)</f>
        <v>2731113.5149635002</v>
      </c>
      <c r="F18" s="112">
        <f>IF(SUMIF('Grundlage ger. Langzeit'!D:D,B18,'Grundlage ger. Langzeit'!H:H)&gt;0,SUMIF('Grundlage ger. Langzeit'!D:D,B18,'Grundlage ger. Langzeit'!H:H),)</f>
        <v>2624195.0806319001</v>
      </c>
      <c r="G18" s="112">
        <f>IF(SUMIF('Grundlage ger. Langzeit'!D:D,B18,'Grundlage ger. Langzeit'!I:I)&gt;0,SUMIF('Grundlage ger. Langzeit'!D:D,B18,'Grundlage ger. Langzeit'!I:I),"")</f>
        <v>7302</v>
      </c>
      <c r="H18" s="112" t="str">
        <f>IF(SUMIF('Grundlage ger. Langzeit'!D:D,B18,'Grundlage ger. Langzeit'!J:J)&gt;0,SUMIF('Grundlage ger. Langzeit'!D:D,B18,'Grundlage ger. Langzeit'!J:J),"")</f>
        <v/>
      </c>
      <c r="I18" s="130">
        <f>IF(SUMIF('Grundlage ger. Langzeit'!D:D,B18,'Grundlage ger. Langzeit'!K:K)&gt;0,SUMIF('Grundlage ger. Langzeit'!D:D,B18,'Grundlage ger. Langzeit'!K:K),"")</f>
        <v>374.02266707250999</v>
      </c>
      <c r="J18" s="130">
        <f>IF(SUMIF('Grundlage ger. Langzeit'!D:D,B18,'Grundlage ger. Langzeit'!L:L)&gt;0,SUMIF('Grundlage ger. Langzeit'!D:D,B18,'Grundlage ger. Langzeit'!L:L),"")</f>
        <v>359.38031780771001</v>
      </c>
      <c r="K18" s="40"/>
      <c r="L18" s="61">
        <f t="shared" si="0"/>
        <v>7302</v>
      </c>
      <c r="M18" s="61">
        <f t="shared" si="1"/>
        <v>7302</v>
      </c>
      <c r="N18" s="40"/>
      <c r="O18" s="40"/>
      <c r="P18" s="40"/>
      <c r="W18" s="124">
        <f t="shared" si="2"/>
        <v>359.38031780771001</v>
      </c>
      <c r="X18" s="23" t="str">
        <f t="shared" si="3"/>
        <v>-</v>
      </c>
    </row>
    <row r="19" spans="1:24" x14ac:dyDescent="0.2">
      <c r="A19" s="20" t="s">
        <v>287</v>
      </c>
      <c r="B19" s="21" t="s">
        <v>288</v>
      </c>
      <c r="C19" s="21" t="s">
        <v>16</v>
      </c>
      <c r="D19" s="21" t="s">
        <v>188</v>
      </c>
      <c r="E19" s="112">
        <f>IF(SUMIF('Grundlage ger. Langzeit'!D:D,B19,'Grundlage ger. Langzeit'!G:G)&gt;0,SUMIF('Grundlage ger. Langzeit'!D:D,B19,'Grundlage ger. Langzeit'!G:G),)</f>
        <v>711615.86358024005</v>
      </c>
      <c r="F19" s="112">
        <f>IF(SUMIF('Grundlage ger. Langzeit'!D:D,B19,'Grundlage ger. Langzeit'!H:H)&gt;0,SUMIF('Grundlage ger. Langzeit'!D:D,B19,'Grundlage ger. Langzeit'!H:H),)</f>
        <v>686488.05358024</v>
      </c>
      <c r="G19" s="112">
        <f>IF(SUMIF('Grundlage ger. Langzeit'!D:D,B19,'Grundlage ger. Langzeit'!I:I)&gt;0,SUMIF('Grundlage ger. Langzeit'!D:D,B19,'Grundlage ger. Langzeit'!I:I),"")</f>
        <v>1395</v>
      </c>
      <c r="H19" s="112">
        <f>IF(SUMIF('Grundlage ger. Langzeit'!D:D,B19,'Grundlage ger. Langzeit'!J:J)&gt;0,SUMIF('Grundlage ger. Langzeit'!D:D,B19,'Grundlage ger. Langzeit'!J:J),"")</f>
        <v>17</v>
      </c>
      <c r="I19" s="130">
        <f>IF(SUMIF('Grundlage ger. Langzeit'!D:D,B19,'Grundlage ger. Langzeit'!K:K)&gt;0,SUMIF('Grundlage ger. Langzeit'!D:D,B19,'Grundlage ger. Langzeit'!K:K),"")</f>
        <v>510.11889862382998</v>
      </c>
      <c r="J19" s="130">
        <f>IF(SUMIF('Grundlage ger. Langzeit'!D:D,B19,'Grundlage ger. Langzeit'!L:L)&gt;0,SUMIF('Grundlage ger. Langzeit'!D:D,B19,'Grundlage ger. Langzeit'!L:L),"")</f>
        <v>492.10613159873998</v>
      </c>
      <c r="K19" s="40"/>
      <c r="L19" s="61">
        <f t="shared" si="0"/>
        <v>1395</v>
      </c>
      <c r="M19" s="61">
        <f t="shared" si="1"/>
        <v>1395</v>
      </c>
      <c r="N19" s="40"/>
      <c r="O19" s="40"/>
      <c r="P19" s="40"/>
      <c r="W19" s="124">
        <f t="shared" si="2"/>
        <v>492.10613159873998</v>
      </c>
      <c r="X19" s="23" t="str">
        <f t="shared" si="3"/>
        <v>-</v>
      </c>
    </row>
    <row r="20" spans="1:24" x14ac:dyDescent="0.2">
      <c r="A20" s="20" t="s">
        <v>72</v>
      </c>
      <c r="B20" s="21" t="s">
        <v>73</v>
      </c>
      <c r="C20" s="21" t="s">
        <v>74</v>
      </c>
      <c r="D20" s="21" t="s">
        <v>45</v>
      </c>
      <c r="E20" s="112">
        <f>IF(SUMIF('Grundlage ger. Langzeit'!D:D,B20,'Grundlage ger. Langzeit'!G:G)&gt;0,SUMIF('Grundlage ger. Langzeit'!D:D,B20,'Grundlage ger. Langzeit'!G:G),)</f>
        <v>0</v>
      </c>
      <c r="F20" s="112">
        <f>IF(SUMIF('Grundlage ger. Langzeit'!D:D,B20,'Grundlage ger. Langzeit'!H:H)&gt;0,SUMIF('Grundlage ger. Langzeit'!D:D,B20,'Grundlage ger. Langzeit'!H:H),)</f>
        <v>2677505.9274713001</v>
      </c>
      <c r="G20" s="112">
        <f>IF(SUMIF('Grundlage ger. Langzeit'!D:D,B20,'Grundlage ger. Langzeit'!I:I)&gt;0,SUMIF('Grundlage ger. Langzeit'!D:D,B20,'Grundlage ger. Langzeit'!I:I),"")</f>
        <v>3772</v>
      </c>
      <c r="H20" s="112">
        <f>IF(SUMIF('Grundlage ger. Langzeit'!D:D,B20,'Grundlage ger. Langzeit'!J:J)&gt;0,SUMIF('Grundlage ger. Langzeit'!D:D,B20,'Grundlage ger. Langzeit'!J:J),"")</f>
        <v>216</v>
      </c>
      <c r="I20" s="130" t="str">
        <f>IF(SUMIF('Grundlage ger. Langzeit'!D:D,B20,'Grundlage ger. Langzeit'!K:K)&gt;0,SUMIF('Grundlage ger. Langzeit'!D:D,B20,'Grundlage ger. Langzeit'!K:K),"")</f>
        <v/>
      </c>
      <c r="J20" s="130">
        <f>IF(SUMIF('Grundlage ger. Langzeit'!D:D,B20,'Grundlage ger. Langzeit'!L:L)&gt;0,SUMIF('Grundlage ger. Langzeit'!D:D,B20,'Grundlage ger. Langzeit'!L:L),"")</f>
        <v>709.83720240491004</v>
      </c>
      <c r="K20" s="40"/>
      <c r="L20" s="61" t="str">
        <f t="shared" si="0"/>
        <v>-</v>
      </c>
      <c r="M20" s="61">
        <f t="shared" si="1"/>
        <v>3772</v>
      </c>
      <c r="N20" s="40"/>
      <c r="O20" s="40"/>
      <c r="P20" s="40"/>
      <c r="W20" s="124">
        <f t="shared" si="2"/>
        <v>709.83720240491004</v>
      </c>
      <c r="X20" s="23" t="str">
        <f t="shared" si="3"/>
        <v>-</v>
      </c>
    </row>
    <row r="21" spans="1:24" x14ac:dyDescent="0.2">
      <c r="A21" s="20" t="s">
        <v>93</v>
      </c>
      <c r="B21" s="21" t="s">
        <v>94</v>
      </c>
      <c r="C21" s="21" t="s">
        <v>95</v>
      </c>
      <c r="D21" s="21" t="s">
        <v>22</v>
      </c>
      <c r="E21" s="112">
        <f>IF(SUMIF('Grundlage ger. Langzeit'!D:D,B21,'Grundlage ger. Langzeit'!G:G)&gt;0,SUMIF('Grundlage ger. Langzeit'!D:D,B21,'Grundlage ger. Langzeit'!G:G),)</f>
        <v>57650652.741997004</v>
      </c>
      <c r="F21" s="112">
        <f>IF(SUMIF('Grundlage ger. Langzeit'!D:D,B21,'Grundlage ger. Langzeit'!H:H)&gt;0,SUMIF('Grundlage ger. Langzeit'!D:D,B21,'Grundlage ger. Langzeit'!H:H),)</f>
        <v>0</v>
      </c>
      <c r="G21" s="112">
        <f>IF(SUMIF('Grundlage ger. Langzeit'!D:D,B21,'Grundlage ger. Langzeit'!I:I)&gt;0,SUMIF('Grundlage ger. Langzeit'!D:D,B21,'Grundlage ger. Langzeit'!I:I),"")</f>
        <v>75053.477777777996</v>
      </c>
      <c r="H21" s="112">
        <f>IF(SUMIF('Grundlage ger. Langzeit'!D:D,B21,'Grundlage ger. Langzeit'!J:J)&gt;0,SUMIF('Grundlage ger. Langzeit'!D:D,B21,'Grundlage ger. Langzeit'!J:J),"")</f>
        <v>586</v>
      </c>
      <c r="I21" s="130">
        <f>IF(SUMIF('Grundlage ger. Langzeit'!D:D,B21,'Grundlage ger. Langzeit'!K:K)&gt;0,SUMIF('Grundlage ger. Langzeit'!D:D,B21,'Grundlage ger. Langzeit'!K:K),"")</f>
        <v>768.12766641796998</v>
      </c>
      <c r="J21" s="130" t="str">
        <f>IF(SUMIF('Grundlage ger. Langzeit'!D:D,B21,'Grundlage ger. Langzeit'!L:L)&gt;0,SUMIF('Grundlage ger. Langzeit'!D:D,B21,'Grundlage ger. Langzeit'!L:L),"")</f>
        <v/>
      </c>
      <c r="K21" s="40"/>
      <c r="L21" s="61">
        <f t="shared" si="0"/>
        <v>75053.477777777996</v>
      </c>
      <c r="M21" s="61" t="str">
        <f t="shared" si="1"/>
        <v>-</v>
      </c>
      <c r="N21" s="40"/>
      <c r="O21" s="40"/>
      <c r="P21" s="40"/>
      <c r="W21" s="124" t="str">
        <f t="shared" si="2"/>
        <v/>
      </c>
      <c r="X21" s="23" t="str">
        <f t="shared" si="3"/>
        <v>Kontrolle</v>
      </c>
    </row>
    <row r="22" spans="1:24" x14ac:dyDescent="0.2">
      <c r="A22" s="20" t="s">
        <v>314</v>
      </c>
      <c r="B22" s="21" t="s">
        <v>314</v>
      </c>
      <c r="C22" s="21" t="s">
        <v>95</v>
      </c>
      <c r="D22" s="21" t="s">
        <v>308</v>
      </c>
      <c r="E22" s="112">
        <f>IF(SUMIF('Grundlage ger. Langzeit'!D:D,B22,'Grundlage ger. Langzeit'!G:G)&gt;0,SUMIF('Grundlage ger. Langzeit'!D:D,B22,'Grundlage ger. Langzeit'!G:G),)</f>
        <v>1263681.2278853001</v>
      </c>
      <c r="F22" s="112">
        <f>IF(SUMIF('Grundlage ger. Langzeit'!D:D,B22,'Grundlage ger. Langzeit'!H:H)&gt;0,SUMIF('Grundlage ger. Langzeit'!D:D,B22,'Grundlage ger. Langzeit'!H:H),)</f>
        <v>1247078.0578852999</v>
      </c>
      <c r="G22" s="112">
        <f>IF(SUMIF('Grundlage ger. Langzeit'!D:D,B22,'Grundlage ger. Langzeit'!I:I)&gt;0,SUMIF('Grundlage ger. Langzeit'!D:D,B22,'Grundlage ger. Langzeit'!I:I),"")</f>
        <v>1566</v>
      </c>
      <c r="H22" s="112">
        <f>IF(SUMIF('Grundlage ger. Langzeit'!D:D,B22,'Grundlage ger. Langzeit'!J:J)&gt;0,SUMIF('Grundlage ger. Langzeit'!D:D,B22,'Grundlage ger. Langzeit'!J:J),"")</f>
        <v>31</v>
      </c>
      <c r="I22" s="130">
        <f>IF(SUMIF('Grundlage ger. Langzeit'!D:D,B22,'Grundlage ger. Langzeit'!K:K)&gt;0,SUMIF('Grundlage ger. Langzeit'!D:D,B22,'Grundlage ger. Langzeit'!K:K),"")</f>
        <v>806.94842138265994</v>
      </c>
      <c r="J22" s="130">
        <f>IF(SUMIF('Grundlage ger. Langzeit'!D:D,B22,'Grundlage ger. Langzeit'!L:L)&gt;0,SUMIF('Grundlage ger. Langzeit'!D:D,B22,'Grundlage ger. Langzeit'!L:L),"")</f>
        <v>796.34614168917994</v>
      </c>
      <c r="K22" s="40"/>
      <c r="L22" s="61">
        <f t="shared" si="0"/>
        <v>1566</v>
      </c>
      <c r="M22" s="61">
        <f t="shared" si="1"/>
        <v>1566</v>
      </c>
      <c r="N22" s="40"/>
      <c r="O22" s="40"/>
      <c r="P22" s="40"/>
      <c r="W22" s="124">
        <f t="shared" si="2"/>
        <v>796.34614168917994</v>
      </c>
      <c r="X22" s="23" t="str">
        <f t="shared" si="3"/>
        <v>-</v>
      </c>
    </row>
    <row r="23" spans="1:24" x14ac:dyDescent="0.2">
      <c r="A23" s="20" t="s">
        <v>186</v>
      </c>
      <c r="B23" s="21" t="s">
        <v>187</v>
      </c>
      <c r="C23" s="21" t="s">
        <v>34</v>
      </c>
      <c r="D23" s="21" t="s">
        <v>188</v>
      </c>
      <c r="E23" s="112">
        <f>IF(SUMIF('Grundlage ger. Langzeit'!D:D,B23,'Grundlage ger. Langzeit'!G:G)&gt;0,SUMIF('Grundlage ger. Langzeit'!D:D,B23,'Grundlage ger. Langzeit'!G:G),)</f>
        <v>549730.68869339</v>
      </c>
      <c r="F23" s="112">
        <f>IF(SUMIF('Grundlage ger. Langzeit'!D:D,B23,'Grundlage ger. Langzeit'!H:H)&gt;0,SUMIF('Grundlage ger. Langzeit'!D:D,B23,'Grundlage ger. Langzeit'!H:H),)</f>
        <v>486758.23780099</v>
      </c>
      <c r="G23" s="112">
        <f>IF(SUMIF('Grundlage ger. Langzeit'!D:D,B23,'Grundlage ger. Langzeit'!I:I)&gt;0,SUMIF('Grundlage ger. Langzeit'!D:D,B23,'Grundlage ger. Langzeit'!I:I),"")</f>
        <v>1568</v>
      </c>
      <c r="H23" s="112">
        <f>IF(SUMIF('Grundlage ger. Langzeit'!D:D,B23,'Grundlage ger. Langzeit'!J:J)&gt;0,SUMIF('Grundlage ger. Langzeit'!D:D,B23,'Grundlage ger. Langzeit'!J:J),"")</f>
        <v>6</v>
      </c>
      <c r="I23" s="130">
        <f>IF(SUMIF('Grundlage ger. Langzeit'!D:D,B23,'Grundlage ger. Langzeit'!K:K)&gt;0,SUMIF('Grundlage ger. Langzeit'!D:D,B23,'Grundlage ger. Langzeit'!K:K),"")</f>
        <v>350.59355146261998</v>
      </c>
      <c r="J23" s="130">
        <f>IF(SUMIF('Grundlage ger. Langzeit'!D:D,B23,'Grundlage ger. Langzeit'!L:L)&gt;0,SUMIF('Grundlage ger. Langzeit'!D:D,B23,'Grundlage ger. Langzeit'!L:L),"")</f>
        <v>310.43254961797999</v>
      </c>
      <c r="K23" s="40"/>
      <c r="L23" s="61">
        <f t="shared" si="0"/>
        <v>1568</v>
      </c>
      <c r="M23" s="61">
        <f t="shared" si="1"/>
        <v>1568</v>
      </c>
      <c r="N23" s="40"/>
      <c r="O23" s="40"/>
      <c r="P23" s="40"/>
      <c r="W23" s="124">
        <f t="shared" si="2"/>
        <v>310.43254961797999</v>
      </c>
      <c r="X23" s="23" t="str">
        <f t="shared" si="3"/>
        <v>-</v>
      </c>
    </row>
    <row r="24" spans="1:24" x14ac:dyDescent="0.2">
      <c r="A24" s="20" t="s">
        <v>82</v>
      </c>
      <c r="B24" s="21" t="s">
        <v>83</v>
      </c>
      <c r="C24" s="21" t="s">
        <v>84</v>
      </c>
      <c r="D24" s="21" t="s">
        <v>27</v>
      </c>
      <c r="E24" s="112">
        <f>IF(SUMIF('Grundlage ger. Langzeit'!D:D,B24,'Grundlage ger. Langzeit'!G:G)&gt;0,SUMIF('Grundlage ger. Langzeit'!D:D,B24,'Grundlage ger. Langzeit'!G:G),)</f>
        <v>25083519.312729001</v>
      </c>
      <c r="F24" s="112">
        <f>IF(SUMIF('Grundlage ger. Langzeit'!D:D,B24,'Grundlage ger. Langzeit'!H:H)&gt;0,SUMIF('Grundlage ger. Langzeit'!D:D,B24,'Grundlage ger. Langzeit'!H:H),)</f>
        <v>23040522.002728999</v>
      </c>
      <c r="G24" s="112">
        <f>IF(SUMIF('Grundlage ger. Langzeit'!D:D,B24,'Grundlage ger. Langzeit'!I:I)&gt;0,SUMIF('Grundlage ger. Langzeit'!D:D,B24,'Grundlage ger. Langzeit'!I:I),"")</f>
        <v>71896</v>
      </c>
      <c r="H24" s="112">
        <f>IF(SUMIF('Grundlage ger. Langzeit'!D:D,B24,'Grundlage ger. Langzeit'!J:J)&gt;0,SUMIF('Grundlage ger. Langzeit'!D:D,B24,'Grundlage ger. Langzeit'!J:J),"")</f>
        <v>301</v>
      </c>
      <c r="I24" s="130">
        <f>IF(SUMIF('Grundlage ger. Langzeit'!D:D,B24,'Grundlage ger. Langzeit'!K:K)&gt;0,SUMIF('Grundlage ger. Langzeit'!D:D,B24,'Grundlage ger. Langzeit'!K:K),"")</f>
        <v>348.88615935141002</v>
      </c>
      <c r="J24" s="130">
        <f>IF(SUMIF('Grundlage ger. Langzeit'!D:D,B24,'Grundlage ger. Langzeit'!L:L)&gt;0,SUMIF('Grundlage ger. Langzeit'!D:D,B24,'Grundlage ger. Langzeit'!L:L),"")</f>
        <v>320.47015136764998</v>
      </c>
      <c r="K24" s="40"/>
      <c r="L24" s="61">
        <f t="shared" si="0"/>
        <v>71896</v>
      </c>
      <c r="M24" s="61">
        <f t="shared" si="1"/>
        <v>71896</v>
      </c>
      <c r="N24" s="40"/>
      <c r="O24" s="40"/>
      <c r="P24" s="40"/>
      <c r="W24" s="124">
        <f t="shared" si="2"/>
        <v>320.47015136764998</v>
      </c>
      <c r="X24" s="23" t="str">
        <f t="shared" si="3"/>
        <v>-</v>
      </c>
    </row>
    <row r="25" spans="1:24" x14ac:dyDescent="0.2">
      <c r="A25" s="20" t="s">
        <v>171</v>
      </c>
      <c r="B25" s="21" t="s">
        <v>172</v>
      </c>
      <c r="C25" s="21" t="s">
        <v>169</v>
      </c>
      <c r="D25" s="21" t="s">
        <v>106</v>
      </c>
      <c r="E25" s="112">
        <f>IF(SUMIF('Grundlage ger. Langzeit'!D:D,B25,'Grundlage ger. Langzeit'!G:G)&gt;0,SUMIF('Grundlage ger. Langzeit'!D:D,B25,'Grundlage ger. Langzeit'!G:G),)</f>
        <v>7006228.3073845999</v>
      </c>
      <c r="F25" s="112">
        <f>IF(SUMIF('Grundlage ger. Langzeit'!D:D,B25,'Grundlage ger. Langzeit'!H:H)&gt;0,SUMIF('Grundlage ger. Langzeit'!D:D,B25,'Grundlage ger. Langzeit'!H:H),)</f>
        <v>0</v>
      </c>
      <c r="G25" s="112">
        <f>IF(SUMIF('Grundlage ger. Langzeit'!D:D,B25,'Grundlage ger. Langzeit'!I:I)&gt;0,SUMIF('Grundlage ger. Langzeit'!D:D,B25,'Grundlage ger. Langzeit'!I:I),"")</f>
        <v>12539</v>
      </c>
      <c r="H25" s="112">
        <f>IF(SUMIF('Grundlage ger. Langzeit'!D:D,B25,'Grundlage ger. Langzeit'!J:J)&gt;0,SUMIF('Grundlage ger. Langzeit'!D:D,B25,'Grundlage ger. Langzeit'!J:J),"")</f>
        <v>74</v>
      </c>
      <c r="I25" s="130">
        <f>IF(SUMIF('Grundlage ger. Langzeit'!D:D,B25,'Grundlage ger. Langzeit'!K:K)&gt;0,SUMIF('Grundlage ger. Langzeit'!D:D,B25,'Grundlage ger. Langzeit'!K:K),"")</f>
        <v>558.75494914941999</v>
      </c>
      <c r="J25" s="130" t="str">
        <f>IF(SUMIF('Grundlage ger. Langzeit'!D:D,B25,'Grundlage ger. Langzeit'!L:L)&gt;0,SUMIF('Grundlage ger. Langzeit'!D:D,B25,'Grundlage ger. Langzeit'!L:L),"")</f>
        <v/>
      </c>
      <c r="K25" s="40"/>
      <c r="L25" s="61">
        <f t="shared" si="0"/>
        <v>12539</v>
      </c>
      <c r="M25" s="61" t="str">
        <f t="shared" si="1"/>
        <v>-</v>
      </c>
      <c r="N25" s="40"/>
      <c r="O25" s="40"/>
      <c r="P25" s="40"/>
      <c r="W25" s="124" t="str">
        <f t="shared" si="2"/>
        <v/>
      </c>
      <c r="X25" s="23" t="str">
        <f t="shared" si="3"/>
        <v>Kontrolle</v>
      </c>
    </row>
    <row r="26" spans="1:24" x14ac:dyDescent="0.2">
      <c r="A26" s="20" t="s">
        <v>139</v>
      </c>
      <c r="B26" s="21" t="s">
        <v>140</v>
      </c>
      <c r="C26" s="21" t="s">
        <v>141</v>
      </c>
      <c r="D26" s="21" t="s">
        <v>17</v>
      </c>
      <c r="E26" s="112">
        <f>IF(SUMIF('Grundlage ger. Langzeit'!D:D,B26,'Grundlage ger. Langzeit'!G:G)&gt;0,SUMIF('Grundlage ger. Langzeit'!D:D,B26,'Grundlage ger. Langzeit'!G:G),)</f>
        <v>12832.648218422</v>
      </c>
      <c r="F26" s="112">
        <f>IF(SUMIF('Grundlage ger. Langzeit'!D:D,B26,'Grundlage ger. Langzeit'!H:H)&gt;0,SUMIF('Grundlage ger. Langzeit'!D:D,B26,'Grundlage ger. Langzeit'!H:H),)</f>
        <v>12775.358218421999</v>
      </c>
      <c r="G26" s="112">
        <f>IF(SUMIF('Grundlage ger. Langzeit'!D:D,B26,'Grundlage ger. Langzeit'!I:I)&gt;0,SUMIF('Grundlage ger. Langzeit'!D:D,B26,'Grundlage ger. Langzeit'!I:I),"")</f>
        <v>23</v>
      </c>
      <c r="H26" s="112">
        <f>IF(SUMIF('Grundlage ger. Langzeit'!D:D,B26,'Grundlage ger. Langzeit'!J:J)&gt;0,SUMIF('Grundlage ger. Langzeit'!D:D,B26,'Grundlage ger. Langzeit'!J:J),"")</f>
        <v>1</v>
      </c>
      <c r="I26" s="130">
        <f>IF(SUMIF('Grundlage ger. Langzeit'!D:D,B26,'Grundlage ger. Langzeit'!K:K)&gt;0,SUMIF('Grundlage ger. Langzeit'!D:D,B26,'Grundlage ger. Langzeit'!K:K),"")</f>
        <v>557.94122688791003</v>
      </c>
      <c r="J26" s="130">
        <f>IF(SUMIF('Grundlage ger. Langzeit'!D:D,B26,'Grundlage ger. Langzeit'!L:L)&gt;0,SUMIF('Grundlage ger. Langzeit'!D:D,B26,'Grundlage ger. Langzeit'!L:L),"")</f>
        <v>555.45035732269002</v>
      </c>
      <c r="K26" s="40"/>
      <c r="L26" s="61">
        <f t="shared" si="0"/>
        <v>23</v>
      </c>
      <c r="M26" s="61">
        <f t="shared" si="1"/>
        <v>23</v>
      </c>
      <c r="N26" s="40"/>
      <c r="O26" s="40"/>
      <c r="P26" s="40"/>
      <c r="W26" s="124">
        <f t="shared" si="2"/>
        <v>555.45035732269002</v>
      </c>
      <c r="X26" s="23" t="str">
        <f t="shared" si="3"/>
        <v>-</v>
      </c>
    </row>
    <row r="27" spans="1:24" x14ac:dyDescent="0.2">
      <c r="A27" s="20" t="s">
        <v>150</v>
      </c>
      <c r="B27" s="21" t="s">
        <v>151</v>
      </c>
      <c r="C27" s="21" t="s">
        <v>152</v>
      </c>
      <c r="D27" s="21" t="s">
        <v>27</v>
      </c>
      <c r="E27" s="112">
        <f>IF(SUMIF('Grundlage ger. Langzeit'!D:D,B27,'Grundlage ger. Langzeit'!G:G)&gt;0,SUMIF('Grundlage ger. Langzeit'!D:D,B27,'Grundlage ger. Langzeit'!G:G),)</f>
        <v>21723755.955364</v>
      </c>
      <c r="F27" s="112">
        <f>IF(SUMIF('Grundlage ger. Langzeit'!D:D,B27,'Grundlage ger. Langzeit'!H:H)&gt;0,SUMIF('Grundlage ger. Langzeit'!D:D,B27,'Grundlage ger. Langzeit'!H:H),)</f>
        <v>0</v>
      </c>
      <c r="G27" s="112">
        <f>IF(SUMIF('Grundlage ger. Langzeit'!D:D,B27,'Grundlage ger. Langzeit'!I:I)&gt;0,SUMIF('Grundlage ger. Langzeit'!D:D,B27,'Grundlage ger. Langzeit'!I:I),"")</f>
        <v>44752</v>
      </c>
      <c r="H27" s="112">
        <f>IF(SUMIF('Grundlage ger. Langzeit'!D:D,B27,'Grundlage ger. Langzeit'!J:J)&gt;0,SUMIF('Grundlage ger. Langzeit'!D:D,B27,'Grundlage ger. Langzeit'!J:J),"")</f>
        <v>325</v>
      </c>
      <c r="I27" s="130">
        <f>IF(SUMIF('Grundlage ger. Langzeit'!D:D,B27,'Grundlage ger. Langzeit'!K:K)&gt;0,SUMIF('Grundlage ger. Langzeit'!D:D,B27,'Grundlage ger. Langzeit'!K:K),"")</f>
        <v>485.42536546666003</v>
      </c>
      <c r="J27" s="130" t="str">
        <f>IF(SUMIF('Grundlage ger. Langzeit'!D:D,B27,'Grundlage ger. Langzeit'!L:L)&gt;0,SUMIF('Grundlage ger. Langzeit'!D:D,B27,'Grundlage ger. Langzeit'!L:L),"")</f>
        <v/>
      </c>
      <c r="K27" s="40"/>
      <c r="L27" s="61">
        <f t="shared" si="0"/>
        <v>44752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0" t="s">
        <v>242</v>
      </c>
      <c r="B28" s="21" t="s">
        <v>243</v>
      </c>
      <c r="C28" s="21" t="s">
        <v>244</v>
      </c>
      <c r="D28" s="21" t="s">
        <v>45</v>
      </c>
      <c r="E28" s="112">
        <f>IF(SUMIF('Grundlage ger. Langzeit'!D:D,B28,'Grundlage ger. Langzeit'!G:G)&gt;0,SUMIF('Grundlage ger. Langzeit'!D:D,B28,'Grundlage ger. Langzeit'!G:G),)</f>
        <v>10804021.345473001</v>
      </c>
      <c r="F28" s="112">
        <f>IF(SUMIF('Grundlage ger. Langzeit'!D:D,B28,'Grundlage ger. Langzeit'!H:H)&gt;0,SUMIF('Grundlage ger. Langzeit'!D:D,B28,'Grundlage ger. Langzeit'!H:H),)</f>
        <v>10804021.345473001</v>
      </c>
      <c r="G28" s="112">
        <f>IF(SUMIF('Grundlage ger. Langzeit'!D:D,B28,'Grundlage ger. Langzeit'!I:I)&gt;0,SUMIF('Grundlage ger. Langzeit'!D:D,B28,'Grundlage ger. Langzeit'!I:I),"")</f>
        <v>20219</v>
      </c>
      <c r="H28" s="112">
        <f>IF(SUMIF('Grundlage ger. Langzeit'!D:D,B28,'Grundlage ger. Langzeit'!J:J)&gt;0,SUMIF('Grundlage ger. Langzeit'!D:D,B28,'Grundlage ger. Langzeit'!J:J),"")</f>
        <v>431</v>
      </c>
      <c r="I28" s="130">
        <f>IF(SUMIF('Grundlage ger. Langzeit'!D:D,B28,'Grundlage ger. Langzeit'!K:K)&gt;0,SUMIF('Grundlage ger. Langzeit'!D:D,B28,'Grundlage ger. Langzeit'!K:K),"")</f>
        <v>534.34993548012994</v>
      </c>
      <c r="J28" s="130">
        <f>IF(SUMIF('Grundlage ger. Langzeit'!D:D,B28,'Grundlage ger. Langzeit'!L:L)&gt;0,SUMIF('Grundlage ger. Langzeit'!D:D,B28,'Grundlage ger. Langzeit'!L:L),"")</f>
        <v>534.34993548012994</v>
      </c>
      <c r="K28" s="40"/>
      <c r="L28" s="61">
        <f t="shared" si="0"/>
        <v>20219</v>
      </c>
      <c r="M28" s="61">
        <f t="shared" si="1"/>
        <v>20219</v>
      </c>
      <c r="N28" s="40"/>
      <c r="O28" s="40"/>
      <c r="P28" s="40"/>
      <c r="W28" s="124">
        <f t="shared" si="2"/>
        <v>534.34993548012994</v>
      </c>
      <c r="X28" s="23" t="str">
        <f t="shared" si="3"/>
        <v>gleich</v>
      </c>
    </row>
    <row r="29" spans="1:24" x14ac:dyDescent="0.2">
      <c r="A29" s="20" t="s">
        <v>259</v>
      </c>
      <c r="B29" s="21" t="s">
        <v>260</v>
      </c>
      <c r="C29" s="22" t="s">
        <v>127</v>
      </c>
      <c r="D29" s="21" t="s">
        <v>45</v>
      </c>
      <c r="E29" s="112">
        <f>IF(SUMIF('Grundlage ger. Langzeit'!D:D,B29,'Grundlage ger. Langzeit'!G:G)&gt;0,SUMIF('Grundlage ger. Langzeit'!D:D,B29,'Grundlage ger. Langzeit'!G:G),)</f>
        <v>0</v>
      </c>
      <c r="F29" s="112">
        <f>IF(SUMIF('Grundlage ger. Langzeit'!D:D,B29,'Grundlage ger. Langzeit'!H:H)&gt;0,SUMIF('Grundlage ger. Langzeit'!D:D,B29,'Grundlage ger. Langzeit'!H:H),)</f>
        <v>3657878.4788392</v>
      </c>
      <c r="G29" s="112">
        <f>IF(SUMIF('Grundlage ger. Langzeit'!D:D,B29,'Grundlage ger. Langzeit'!I:I)&gt;0,SUMIF('Grundlage ger. Langzeit'!D:D,B29,'Grundlage ger. Langzeit'!I:I),"")</f>
        <v>14004</v>
      </c>
      <c r="H29" s="146"/>
      <c r="I29" s="130" t="str">
        <f>IF(SUMIF('Grundlage ger. Langzeit'!D:D,B29,'Grundlage ger. Langzeit'!K:K)&gt;0,SUMIF('Grundlage ger. Langzeit'!D:D,B29,'Grundlage ger. Langzeit'!K:K),"")</f>
        <v/>
      </c>
      <c r="J29" s="130">
        <f>IF(SUMIF('Grundlage ger. Langzeit'!D:D,B29,'Grundlage ger. Langzeit'!L:L)&gt;0,SUMIF('Grundlage ger. Langzeit'!D:D,B29,'Grundlage ger. Langzeit'!L:L),"")</f>
        <v>261.20240494424002</v>
      </c>
      <c r="K29" s="40"/>
      <c r="L29" s="61" t="str">
        <f t="shared" si="0"/>
        <v>-</v>
      </c>
      <c r="M29" s="61">
        <f t="shared" si="1"/>
        <v>14004</v>
      </c>
      <c r="N29" s="40"/>
      <c r="O29" s="40"/>
      <c r="P29" s="40"/>
      <c r="W29" s="124">
        <f t="shared" si="2"/>
        <v>261.20240494424002</v>
      </c>
      <c r="X29" s="23" t="str">
        <f t="shared" si="3"/>
        <v>-</v>
      </c>
    </row>
    <row r="30" spans="1:24" x14ac:dyDescent="0.2">
      <c r="A30" s="20" t="s">
        <v>154</v>
      </c>
      <c r="B30" s="21" t="s">
        <v>155</v>
      </c>
      <c r="C30" s="21" t="s">
        <v>156</v>
      </c>
      <c r="D30" s="21" t="s">
        <v>17</v>
      </c>
      <c r="E30" s="112">
        <f>IF(SUMIF('Grundlage ger. Langzeit'!D:D,B30,'Grundlage ger. Langzeit'!G:G)&gt;0,SUMIF('Grundlage ger. Langzeit'!D:D,B30,'Grundlage ger. Langzeit'!G:G),)</f>
        <v>0</v>
      </c>
      <c r="F30" s="112">
        <f>IF(SUMIF('Grundlage ger. Langzeit'!D:D,B30,'Grundlage ger. Langzeit'!H:H)&gt;0,SUMIF('Grundlage ger. Langzeit'!D:D,B30,'Grundlage ger. Langzeit'!H:H),)</f>
        <v>4715165.0106592001</v>
      </c>
      <c r="G30" s="112">
        <f>IF(SUMIF('Grundlage ger. Langzeit'!D:D,B30,'Grundlage ger. Langzeit'!I:I)&gt;0,SUMIF('Grundlage ger. Langzeit'!D:D,B30,'Grundlage ger. Langzeit'!I:I),"")</f>
        <v>14444</v>
      </c>
      <c r="H30" s="112">
        <f>IF(SUMIF('Grundlage ger. Langzeit'!D:D,B30,'Grundlage ger. Langzeit'!J:J)&gt;0,SUMIF('Grundlage ger. Langzeit'!D:D,B30,'Grundlage ger. Langzeit'!J:J),"")</f>
        <v>148</v>
      </c>
      <c r="I30" s="130" t="str">
        <f>IF(SUMIF('Grundlage ger. Langzeit'!D:D,B30,'Grundlage ger. Langzeit'!K:K)&gt;0,SUMIF('Grundlage ger. Langzeit'!D:D,B30,'Grundlage ger. Langzeit'!K:K),"")</f>
        <v/>
      </c>
      <c r="J30" s="130">
        <f>IF(SUMIF('Grundlage ger. Langzeit'!D:D,B30,'Grundlage ger. Langzeit'!L:L)&gt;0,SUMIF('Grundlage ger. Langzeit'!D:D,B30,'Grundlage ger. Langzeit'!L:L),"")</f>
        <v>326.44454518549003</v>
      </c>
      <c r="K30" s="40"/>
      <c r="L30" s="61" t="str">
        <f t="shared" si="0"/>
        <v>-</v>
      </c>
      <c r="M30" s="61">
        <f t="shared" si="1"/>
        <v>14444</v>
      </c>
      <c r="N30" s="40"/>
      <c r="O30" s="40"/>
      <c r="P30" s="40"/>
      <c r="W30" s="124">
        <f t="shared" si="2"/>
        <v>326.44454518549003</v>
      </c>
      <c r="X30" s="23" t="str">
        <f t="shared" si="3"/>
        <v>-</v>
      </c>
    </row>
    <row r="31" spans="1:24" x14ac:dyDescent="0.2">
      <c r="A31" s="20" t="s">
        <v>19</v>
      </c>
      <c r="B31" s="21" t="s">
        <v>20</v>
      </c>
      <c r="C31" s="21" t="s">
        <v>21</v>
      </c>
      <c r="D31" s="21" t="s">
        <v>22</v>
      </c>
      <c r="E31" s="112">
        <f>IF(SUMIF('Grundlage ger. Langzeit'!D:D,B31,'Grundlage ger. Langzeit'!G:G)&gt;0,SUMIF('Grundlage ger. Langzeit'!D:D,B31,'Grundlage ger. Langzeit'!G:G),)</f>
        <v>28696414.001185</v>
      </c>
      <c r="F31" s="112">
        <f>IF(SUMIF('Grundlage ger. Langzeit'!D:D,B31,'Grundlage ger. Langzeit'!H:H)&gt;0,SUMIF('Grundlage ger. Langzeit'!D:D,B31,'Grundlage ger. Langzeit'!H:H),)</f>
        <v>28038768.705102999</v>
      </c>
      <c r="G31" s="112">
        <f>IF(SUMIF('Grundlage ger. Langzeit'!D:D,B31,'Grundlage ger. Langzeit'!I:I)&gt;0,SUMIF('Grundlage ger. Langzeit'!D:D,B31,'Grundlage ger. Langzeit'!I:I),"")</f>
        <v>31038.533436049998</v>
      </c>
      <c r="H31" s="112">
        <f>IF(SUMIF('Grundlage ger. Langzeit'!D:D,B31,'Grundlage ger. Langzeit'!J:J)&gt;0,SUMIF('Grundlage ger. Langzeit'!D:D,B31,'Grundlage ger. Langzeit'!J:J),"")</f>
        <v>1803</v>
      </c>
      <c r="I31" s="130">
        <f>IF(SUMIF('Grundlage ger. Langzeit'!D:D,B31,'Grundlage ger. Langzeit'!K:K)&gt;0,SUMIF('Grundlage ger. Langzeit'!D:D,B31,'Grundlage ger. Langzeit'!K:K),"")</f>
        <v>924.54155607285998</v>
      </c>
      <c r="J31" s="130">
        <f>IF(SUMIF('Grundlage ger. Langzeit'!D:D,B31,'Grundlage ger. Langzeit'!L:L)&gt;0,SUMIF('Grundlage ger. Langzeit'!D:D,B31,'Grundlage ger. Langzeit'!L:L),"")</f>
        <v>903.35352869917995</v>
      </c>
      <c r="K31" s="40"/>
      <c r="L31" s="61">
        <f t="shared" si="0"/>
        <v>31038.533436049998</v>
      </c>
      <c r="M31" s="61">
        <f t="shared" si="1"/>
        <v>31038.533436049998</v>
      </c>
      <c r="N31" s="40"/>
      <c r="O31" s="40"/>
      <c r="P31" s="40"/>
      <c r="W31" s="124">
        <f t="shared" si="2"/>
        <v>903.35352869917995</v>
      </c>
      <c r="X31" s="23" t="str">
        <f t="shared" si="3"/>
        <v>-</v>
      </c>
    </row>
    <row r="32" spans="1:24" x14ac:dyDescent="0.2">
      <c r="A32" s="20" t="s">
        <v>40</v>
      </c>
      <c r="B32" s="21" t="s">
        <v>41</v>
      </c>
      <c r="C32" s="21" t="s">
        <v>21</v>
      </c>
      <c r="D32" s="21" t="s">
        <v>27</v>
      </c>
      <c r="E32" s="112">
        <f>IF(SUMIF('Grundlage ger. Langzeit'!D:D,B32,'Grundlage ger. Langzeit'!G:G)&gt;0,SUMIF('Grundlage ger. Langzeit'!D:D,B32,'Grundlage ger. Langzeit'!G:G),)</f>
        <v>0</v>
      </c>
      <c r="F32" s="112">
        <f>IF(SUMIF('Grundlage ger. Langzeit'!D:D,B32,'Grundlage ger. Langzeit'!H:H)&gt;0,SUMIF('Grundlage ger. Langzeit'!D:D,B32,'Grundlage ger. Langzeit'!H:H),)</f>
        <v>6890027.8367517004</v>
      </c>
      <c r="G32" s="112">
        <f>IF(SUMIF('Grundlage ger. Langzeit'!D:D,B32,'Grundlage ger. Langzeit'!I:I)&gt;0,SUMIF('Grundlage ger. Langzeit'!D:D,B32,'Grundlage ger. Langzeit'!I:I),"")</f>
        <v>16093</v>
      </c>
      <c r="H32" s="112" t="str">
        <f>IF(SUMIF('Grundlage ger. Langzeit'!D:D,B32,'Grundlage ger. Langzeit'!J:J)&gt;0,SUMIF('Grundlage ger. Langzeit'!D:D,B32,'Grundlage ger. Langzeit'!J:J),"")</f>
        <v/>
      </c>
      <c r="I32" s="130" t="str">
        <f>IF(SUMIF('Grundlage ger. Langzeit'!D:D,B32,'Grundlage ger. Langzeit'!K:K)&gt;0,SUMIF('Grundlage ger. Langzeit'!D:D,B32,'Grundlage ger. Langzeit'!K:K),"")</f>
        <v/>
      </c>
      <c r="J32" s="130">
        <f>IF(SUMIF('Grundlage ger. Langzeit'!D:D,B32,'Grundlage ger. Langzeit'!L:L)&gt;0,SUMIF('Grundlage ger. Langzeit'!D:D,B32,'Grundlage ger. Langzeit'!L:L),"")</f>
        <v>428.13818658743998</v>
      </c>
      <c r="K32" s="40"/>
      <c r="L32" s="61" t="str">
        <f t="shared" si="0"/>
        <v>-</v>
      </c>
      <c r="M32" s="61">
        <f t="shared" si="1"/>
        <v>16093</v>
      </c>
      <c r="N32" s="40"/>
      <c r="O32" s="40"/>
      <c r="P32" s="40"/>
      <c r="W32" s="124">
        <f t="shared" si="2"/>
        <v>428.13818658743998</v>
      </c>
      <c r="X32" s="23" t="str">
        <f t="shared" si="3"/>
        <v>-</v>
      </c>
    </row>
    <row r="33" spans="1:24" x14ac:dyDescent="0.2">
      <c r="A33" s="20" t="s">
        <v>43</v>
      </c>
      <c r="B33" s="21" t="s">
        <v>44</v>
      </c>
      <c r="C33" s="21" t="s">
        <v>21</v>
      </c>
      <c r="D33" s="21" t="s">
        <v>45</v>
      </c>
      <c r="E33" s="112">
        <f>IF(SUMIF('Grundlage ger. Langzeit'!D:D,B33,'Grundlage ger. Langzeit'!G:G)&gt;0,SUMIF('Grundlage ger. Langzeit'!D:D,B33,'Grundlage ger. Langzeit'!G:G),)</f>
        <v>23799440.661724001</v>
      </c>
      <c r="F33" s="112">
        <f>IF(SUMIF('Grundlage ger. Langzeit'!D:D,B33,'Grundlage ger. Langzeit'!H:H)&gt;0,SUMIF('Grundlage ger. Langzeit'!D:D,B33,'Grundlage ger. Langzeit'!H:H),)</f>
        <v>21771216.201724</v>
      </c>
      <c r="G33" s="112">
        <f>IF(SUMIF('Grundlage ger. Langzeit'!D:D,B33,'Grundlage ger. Langzeit'!I:I)&gt;0,SUMIF('Grundlage ger. Langzeit'!D:D,B33,'Grundlage ger. Langzeit'!I:I),"")</f>
        <v>60875</v>
      </c>
      <c r="H33" s="112">
        <f>IF(SUMIF('Grundlage ger. Langzeit'!D:D,B33,'Grundlage ger. Langzeit'!J:J)&gt;0,SUMIF('Grundlage ger. Langzeit'!D:D,B33,'Grundlage ger. Langzeit'!J:J),"")</f>
        <v>643</v>
      </c>
      <c r="I33" s="130">
        <f>IF(SUMIF('Grundlage ger. Langzeit'!D:D,B33,'Grundlage ger. Langzeit'!K:K)&gt;0,SUMIF('Grundlage ger. Langzeit'!D:D,B33,'Grundlage ger. Langzeit'!K:K),"")</f>
        <v>390.95590409403002</v>
      </c>
      <c r="J33" s="130">
        <f>IF(SUMIF('Grundlage ger. Langzeit'!D:D,B33,'Grundlage ger. Langzeit'!L:L)&gt;0,SUMIF('Grundlage ger. Langzeit'!D:D,B33,'Grundlage ger. Langzeit'!L:L),"")</f>
        <v>357.63804848827999</v>
      </c>
      <c r="K33" s="40"/>
      <c r="L33" s="61">
        <f t="shared" si="0"/>
        <v>60875</v>
      </c>
      <c r="M33" s="61">
        <f t="shared" si="1"/>
        <v>60875</v>
      </c>
      <c r="N33" s="40"/>
      <c r="O33" s="40"/>
      <c r="P33" s="40"/>
      <c r="W33" s="124">
        <f t="shared" si="2"/>
        <v>357.63804848827999</v>
      </c>
      <c r="X33" s="23" t="str">
        <f t="shared" si="3"/>
        <v>-</v>
      </c>
    </row>
    <row r="34" spans="1:24" x14ac:dyDescent="0.2">
      <c r="A34" s="20" t="s">
        <v>57</v>
      </c>
      <c r="B34" s="21" t="s">
        <v>58</v>
      </c>
      <c r="C34" s="21" t="s">
        <v>21</v>
      </c>
      <c r="D34" s="21" t="s">
        <v>27</v>
      </c>
      <c r="E34" s="112">
        <f>IF(SUMIF('Grundlage ger. Langzeit'!D:D,B34,'Grundlage ger. Langzeit'!G:G)&gt;0,SUMIF('Grundlage ger. Langzeit'!D:D,B34,'Grundlage ger. Langzeit'!G:G),)</f>
        <v>2929736.3569785999</v>
      </c>
      <c r="F34" s="112">
        <f>IF(SUMIF('Grundlage ger. Langzeit'!D:D,B34,'Grundlage ger. Langzeit'!H:H)&gt;0,SUMIF('Grundlage ger. Langzeit'!D:D,B34,'Grundlage ger. Langzeit'!H:H),)</f>
        <v>2929736.3569785999</v>
      </c>
      <c r="G34" s="112">
        <f>IF(SUMIF('Grundlage ger. Langzeit'!D:D,B34,'Grundlage ger. Langzeit'!I:I)&gt;0,SUMIF('Grundlage ger. Langzeit'!D:D,B34,'Grundlage ger. Langzeit'!I:I),"")</f>
        <v>8529</v>
      </c>
      <c r="H34" s="112">
        <f>IF(SUMIF('Grundlage ger. Langzeit'!D:D,B34,'Grundlage ger. Langzeit'!J:J)&gt;0,SUMIF('Grundlage ger. Langzeit'!D:D,B34,'Grundlage ger. Langzeit'!J:J),"")</f>
        <v>32</v>
      </c>
      <c r="I34" s="130">
        <f>IF(SUMIF('Grundlage ger. Langzeit'!D:D,B34,'Grundlage ger. Langzeit'!K:K)&gt;0,SUMIF('Grundlage ger. Langzeit'!D:D,B34,'Grundlage ger. Langzeit'!K:K),"")</f>
        <v>343.50291440716001</v>
      </c>
      <c r="J34" s="130">
        <f>IF(SUMIF('Grundlage ger. Langzeit'!D:D,B34,'Grundlage ger. Langzeit'!L:L)&gt;0,SUMIF('Grundlage ger. Langzeit'!D:D,B34,'Grundlage ger. Langzeit'!L:L),"")</f>
        <v>343.50291440716001</v>
      </c>
      <c r="K34" s="40"/>
      <c r="L34" s="61">
        <f t="shared" si="0"/>
        <v>8529</v>
      </c>
      <c r="M34" s="61">
        <f t="shared" si="1"/>
        <v>8529</v>
      </c>
      <c r="N34" s="40"/>
      <c r="O34" s="40"/>
      <c r="P34" s="40"/>
      <c r="W34" s="124">
        <f t="shared" si="2"/>
        <v>343.50291440716001</v>
      </c>
      <c r="X34" s="23" t="str">
        <f t="shared" si="3"/>
        <v>gleich</v>
      </c>
    </row>
    <row r="35" spans="1:24" x14ac:dyDescent="0.2">
      <c r="A35" s="20" t="s">
        <v>79</v>
      </c>
      <c r="B35" s="21" t="s">
        <v>80</v>
      </c>
      <c r="C35" s="21" t="s">
        <v>21</v>
      </c>
      <c r="D35" s="21" t="s">
        <v>27</v>
      </c>
      <c r="E35" s="112">
        <f>IF(SUMIF('Grundlage ger. Langzeit'!D:D,B35,'Grundlage ger. Langzeit'!G:G)&gt;0,SUMIF('Grundlage ger. Langzeit'!D:D,B35,'Grundlage ger. Langzeit'!G:G),)</f>
        <v>1706997.0877392001</v>
      </c>
      <c r="F35" s="112">
        <f>IF(SUMIF('Grundlage ger. Langzeit'!D:D,B35,'Grundlage ger. Langzeit'!H:H)&gt;0,SUMIF('Grundlage ger. Langzeit'!D:D,B35,'Grundlage ger. Langzeit'!H:H),)</f>
        <v>0</v>
      </c>
      <c r="G35" s="112">
        <f>IF(SUMIF('Grundlage ger. Langzeit'!D:D,B35,'Grundlage ger. Langzeit'!I:I)&gt;0,SUMIF('Grundlage ger. Langzeit'!D:D,B35,'Grundlage ger. Langzeit'!I:I),"")</f>
        <v>4204</v>
      </c>
      <c r="H35" s="112">
        <f>IF(SUMIF('Grundlage ger. Langzeit'!D:D,B35,'Grundlage ger. Langzeit'!J:J)&gt;0,SUMIF('Grundlage ger. Langzeit'!D:D,B35,'Grundlage ger. Langzeit'!J:J),"")</f>
        <v>144</v>
      </c>
      <c r="I35" s="130">
        <f>IF(SUMIF('Grundlage ger. Langzeit'!D:D,B35,'Grundlage ger. Langzeit'!K:K)&gt;0,SUMIF('Grundlage ger. Langzeit'!D:D,B35,'Grundlage ger. Langzeit'!K:K),"")</f>
        <v>406.04117215489998</v>
      </c>
      <c r="J35" s="130" t="str">
        <f>IF(SUMIF('Grundlage ger. Langzeit'!D:D,B35,'Grundlage ger. Langzeit'!L:L)&gt;0,SUMIF('Grundlage ger. Langzeit'!D:D,B35,'Grundlage ger. Langzeit'!L:L),"")</f>
        <v/>
      </c>
      <c r="K35" s="40"/>
      <c r="L35" s="61">
        <f t="shared" si="0"/>
        <v>4204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Kontrolle</v>
      </c>
    </row>
    <row r="36" spans="1:24" x14ac:dyDescent="0.2">
      <c r="A36" s="20" t="s">
        <v>90</v>
      </c>
      <c r="B36" s="21" t="s">
        <v>91</v>
      </c>
      <c r="C36" s="21" t="s">
        <v>21</v>
      </c>
      <c r="D36" s="21" t="s">
        <v>45</v>
      </c>
      <c r="E36" s="112">
        <f>IF(SUMIF('Grundlage ger. Langzeit'!D:D,B36,'Grundlage ger. Langzeit'!G:G)&gt;0,SUMIF('Grundlage ger. Langzeit'!D:D,B36,'Grundlage ger. Langzeit'!G:G),)</f>
        <v>1383905.4193966</v>
      </c>
      <c r="F36" s="112">
        <f>IF(SUMIF('Grundlage ger. Langzeit'!D:D,B36,'Grundlage ger. Langzeit'!H:H)&gt;0,SUMIF('Grundlage ger. Langzeit'!D:D,B36,'Grundlage ger. Langzeit'!H:H),)</f>
        <v>0</v>
      </c>
      <c r="G36" s="112">
        <f>IF(SUMIF('Grundlage ger. Langzeit'!D:D,B36,'Grundlage ger. Langzeit'!I:I)&gt;0,SUMIF('Grundlage ger. Langzeit'!D:D,B36,'Grundlage ger. Langzeit'!I:I),"")</f>
        <v>2116</v>
      </c>
      <c r="H36" s="112">
        <f>IF(SUMIF('Grundlage ger. Langzeit'!D:D,B36,'Grundlage ger. Langzeit'!J:J)&gt;0,SUMIF('Grundlage ger. Langzeit'!D:D,B36,'Grundlage ger. Langzeit'!J:J),"")</f>
        <v>93</v>
      </c>
      <c r="I36" s="130">
        <f>IF(SUMIF('Grundlage ger. Langzeit'!D:D,B36,'Grundlage ger. Langzeit'!K:K)&gt;0,SUMIF('Grundlage ger. Langzeit'!D:D,B36,'Grundlage ger. Langzeit'!K:K),"")</f>
        <v>654.01957438400996</v>
      </c>
      <c r="J36" s="130" t="str">
        <f>IF(SUMIF('Grundlage ger. Langzeit'!D:D,B36,'Grundlage ger. Langzeit'!L:L)&gt;0,SUMIF('Grundlage ger. Langzeit'!D:D,B36,'Grundlage ger. Langzeit'!L:L),"")</f>
        <v/>
      </c>
      <c r="K36" s="40"/>
      <c r="L36" s="61">
        <f t="shared" si="0"/>
        <v>2116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0" t="s">
        <v>97</v>
      </c>
      <c r="B37" s="21" t="s">
        <v>98</v>
      </c>
      <c r="C37" s="21" t="s">
        <v>99</v>
      </c>
      <c r="D37" s="21" t="s">
        <v>45</v>
      </c>
      <c r="E37" s="112">
        <f>IF(SUMIF('Grundlage ger. Langzeit'!D:D,B37,'Grundlage ger. Langzeit'!G:G)&gt;0,SUMIF('Grundlage ger. Langzeit'!D:D,B37,'Grundlage ger. Langzeit'!G:G),)</f>
        <v>7022421.7588122999</v>
      </c>
      <c r="F37" s="112">
        <f>IF(SUMIF('Grundlage ger. Langzeit'!D:D,B37,'Grundlage ger. Langzeit'!H:H)&gt;0,SUMIF('Grundlage ger. Langzeit'!D:D,B37,'Grundlage ger. Langzeit'!H:H),)</f>
        <v>6643824.1388122998</v>
      </c>
      <c r="G37" s="112">
        <f>IF(SUMIF('Grundlage ger. Langzeit'!D:D,B37,'Grundlage ger. Langzeit'!I:I)&gt;0,SUMIF('Grundlage ger. Langzeit'!D:D,B37,'Grundlage ger. Langzeit'!I:I),"")</f>
        <v>12465</v>
      </c>
      <c r="H37" s="112">
        <f>IF(SUMIF('Grundlage ger. Langzeit'!D:D,B37,'Grundlage ger. Langzeit'!J:J)&gt;0,SUMIF('Grundlage ger. Langzeit'!D:D,B37,'Grundlage ger. Langzeit'!J:J),"")</f>
        <v>218</v>
      </c>
      <c r="I37" s="130">
        <f>IF(SUMIF('Grundlage ger. Langzeit'!D:D,B37,'Grundlage ger. Langzeit'!K:K)&gt;0,SUMIF('Grundlage ger. Langzeit'!D:D,B37,'Grundlage ger. Langzeit'!K:K),"")</f>
        <v>563.37118000901</v>
      </c>
      <c r="J37" s="130">
        <f>IF(SUMIF('Grundlage ger. Langzeit'!D:D,B37,'Grundlage ger. Langzeit'!L:L)&gt;0,SUMIF('Grundlage ger. Langzeit'!D:D,B37,'Grundlage ger. Langzeit'!L:L),"")</f>
        <v>532.99832641896</v>
      </c>
      <c r="K37" s="40"/>
      <c r="L37" s="61">
        <f t="shared" si="0"/>
        <v>12465</v>
      </c>
      <c r="M37" s="61">
        <f t="shared" si="1"/>
        <v>12465</v>
      </c>
      <c r="N37" s="40"/>
      <c r="O37" s="40"/>
      <c r="P37" s="40"/>
      <c r="W37" s="124">
        <f t="shared" si="2"/>
        <v>532.99832641896</v>
      </c>
      <c r="X37" s="23" t="str">
        <f t="shared" si="3"/>
        <v>-</v>
      </c>
    </row>
    <row r="38" spans="1:24" x14ac:dyDescent="0.2">
      <c r="A38" s="20" t="s">
        <v>311</v>
      </c>
      <c r="B38" s="21" t="s">
        <v>311</v>
      </c>
      <c r="C38" s="21" t="s">
        <v>99</v>
      </c>
      <c r="D38" s="21" t="s">
        <v>308</v>
      </c>
      <c r="E38" s="112">
        <f>IF(SUMIF('Grundlage ger. Langzeit'!D:D,B38,'Grundlage ger. Langzeit'!G:G)&gt;0,SUMIF('Grundlage ger. Langzeit'!D:D,B38,'Grundlage ger. Langzeit'!G:G),)</f>
        <v>67469.797633530994</v>
      </c>
      <c r="F38" s="112">
        <f>IF(SUMIF('Grundlage ger. Langzeit'!D:D,B38,'Grundlage ger. Langzeit'!H:H)&gt;0,SUMIF('Grundlage ger. Langzeit'!D:D,B38,'Grundlage ger. Langzeit'!H:H),)</f>
        <v>67388.907633530995</v>
      </c>
      <c r="G38" s="112">
        <f>IF(SUMIF('Grundlage ger. Langzeit'!D:D,B38,'Grundlage ger. Langzeit'!I:I)&gt;0,SUMIF('Grundlage ger. Langzeit'!D:D,B38,'Grundlage ger. Langzeit'!I:I),"")</f>
        <v>106</v>
      </c>
      <c r="H38" s="112">
        <f>IF(SUMIF('Grundlage ger. Langzeit'!D:D,B38,'Grundlage ger. Langzeit'!J:J)&gt;0,SUMIF('Grundlage ger. Langzeit'!D:D,B38,'Grundlage ger. Langzeit'!J:J),"")</f>
        <v>2</v>
      </c>
      <c r="I38" s="130">
        <f>IF(SUMIF('Grundlage ger. Langzeit'!D:D,B38,'Grundlage ger. Langzeit'!K:K)&gt;0,SUMIF('Grundlage ger. Langzeit'!D:D,B38,'Grundlage ger. Langzeit'!K:K),"")</f>
        <v>636.50752484462998</v>
      </c>
      <c r="J38" s="130">
        <f>IF(SUMIF('Grundlage ger. Langzeit'!D:D,B38,'Grundlage ger. Langzeit'!L:L)&gt;0,SUMIF('Grundlage ger. Langzeit'!D:D,B38,'Grundlage ger. Langzeit'!L:L),"")</f>
        <v>635.74441163708002</v>
      </c>
      <c r="K38" s="40"/>
      <c r="L38" s="61">
        <f t="shared" si="0"/>
        <v>106</v>
      </c>
      <c r="M38" s="61">
        <f t="shared" si="1"/>
        <v>106</v>
      </c>
      <c r="N38" s="40"/>
      <c r="O38" s="40"/>
      <c r="P38" s="40"/>
      <c r="W38" s="124">
        <f t="shared" si="2"/>
        <v>635.74441163708002</v>
      </c>
      <c r="X38" s="23" t="str">
        <f t="shared" si="3"/>
        <v>-</v>
      </c>
    </row>
    <row r="39" spans="1:24" x14ac:dyDescent="0.2">
      <c r="A39" s="20" t="s">
        <v>158</v>
      </c>
      <c r="B39" s="21" t="s">
        <v>159</v>
      </c>
      <c r="C39" s="21" t="s">
        <v>70</v>
      </c>
      <c r="D39" s="21" t="s">
        <v>45</v>
      </c>
      <c r="E39" s="112">
        <f>IF(SUMIF('Grundlage ger. Langzeit'!D:D,B39,'Grundlage ger. Langzeit'!G:G)&gt;0,SUMIF('Grundlage ger. Langzeit'!D:D,B39,'Grundlage ger. Langzeit'!G:G),)</f>
        <v>125782.27086821001</v>
      </c>
      <c r="F39" s="112">
        <f>IF(SUMIF('Grundlage ger. Langzeit'!D:D,B39,'Grundlage ger. Langzeit'!H:H)&gt;0,SUMIF('Grundlage ger. Langzeit'!D:D,B39,'Grundlage ger. Langzeit'!H:H),)</f>
        <v>124154.69080549</v>
      </c>
      <c r="G39" s="112">
        <f>IF(SUMIF('Grundlage ger. Langzeit'!D:D,B39,'Grundlage ger. Langzeit'!I:I)&gt;0,SUMIF('Grundlage ger. Langzeit'!D:D,B39,'Grundlage ger. Langzeit'!I:I),"")</f>
        <v>167</v>
      </c>
      <c r="H39" s="112">
        <f>IF(SUMIF('Grundlage ger. Langzeit'!D:D,B39,'Grundlage ger. Langzeit'!J:J)&gt;0,SUMIF('Grundlage ger. Langzeit'!D:D,B39,'Grundlage ger. Langzeit'!J:J),"")</f>
        <v>17</v>
      </c>
      <c r="I39" s="130">
        <f>IF(SUMIF('Grundlage ger. Langzeit'!D:D,B39,'Grundlage ger. Langzeit'!K:K)&gt;0,SUMIF('Grundlage ger. Langzeit'!D:D,B39,'Grundlage ger. Langzeit'!K:K),"")</f>
        <v>753.18725070783</v>
      </c>
      <c r="J39" s="130">
        <f>IF(SUMIF('Grundlage ger. Langzeit'!D:D,B39,'Grundlage ger. Langzeit'!L:L)&gt;0,SUMIF('Grundlage ger. Langzeit'!D:D,B39,'Grundlage ger. Langzeit'!L:L),"")</f>
        <v>743.44126230835002</v>
      </c>
      <c r="K39" s="40"/>
      <c r="L39" s="61">
        <f t="shared" si="0"/>
        <v>167</v>
      </c>
      <c r="M39" s="61">
        <f t="shared" si="1"/>
        <v>167</v>
      </c>
      <c r="N39" s="40"/>
      <c r="O39" s="40"/>
      <c r="P39" s="40"/>
      <c r="W39" s="124">
        <f t="shared" si="2"/>
        <v>743.44126230835002</v>
      </c>
      <c r="X39" s="23" t="str">
        <f t="shared" si="3"/>
        <v>-</v>
      </c>
    </row>
    <row r="40" spans="1:24" x14ac:dyDescent="0.2">
      <c r="A40" s="20" t="s">
        <v>217</v>
      </c>
      <c r="B40" s="21" t="s">
        <v>218</v>
      </c>
      <c r="C40" s="21" t="s">
        <v>70</v>
      </c>
      <c r="D40" s="21" t="s">
        <v>45</v>
      </c>
      <c r="E40" s="112">
        <f>IF(SUMIF('Grundlage ger. Langzeit'!D:D,B40,'Grundlage ger. Langzeit'!G:G)&gt;0,SUMIF('Grundlage ger. Langzeit'!D:D,B40,'Grundlage ger. Langzeit'!G:G),)</f>
        <v>0</v>
      </c>
      <c r="F40" s="112">
        <f>IF(SUMIF('Grundlage ger. Langzeit'!D:D,B40,'Grundlage ger. Langzeit'!H:H)&gt;0,SUMIF('Grundlage ger. Langzeit'!D:D,B40,'Grundlage ger. Langzeit'!H:H),)</f>
        <v>14959.738573615999</v>
      </c>
      <c r="G40" s="112">
        <f>IF(SUMIF('Grundlage ger. Langzeit'!D:D,B40,'Grundlage ger. Langzeit'!I:I)&gt;0,SUMIF('Grundlage ger. Langzeit'!D:D,B40,'Grundlage ger. Langzeit'!I:I),"")</f>
        <v>21</v>
      </c>
      <c r="H40" s="112">
        <f>IF(SUMIF('Grundlage ger. Langzeit'!D:D,B40,'Grundlage ger. Langzeit'!J:J)&gt;0,SUMIF('Grundlage ger. Langzeit'!D:D,B40,'Grundlage ger. Langzeit'!J:J),"")</f>
        <v>1</v>
      </c>
      <c r="I40" s="130" t="str">
        <f>IF(SUMIF('Grundlage ger. Langzeit'!D:D,B40,'Grundlage ger. Langzeit'!K:K)&gt;0,SUMIF('Grundlage ger. Langzeit'!D:D,B40,'Grundlage ger. Langzeit'!K:K),"")</f>
        <v/>
      </c>
      <c r="J40" s="130">
        <f>IF(SUMIF('Grundlage ger. Langzeit'!D:D,B40,'Grundlage ger. Langzeit'!L:L)&gt;0,SUMIF('Grundlage ger. Langzeit'!D:D,B40,'Grundlage ger. Langzeit'!L:L),"")</f>
        <v>712.36850350552004</v>
      </c>
      <c r="K40" s="40"/>
      <c r="L40" s="61" t="str">
        <f t="shared" si="0"/>
        <v>-</v>
      </c>
      <c r="M40" s="61">
        <f t="shared" si="1"/>
        <v>21</v>
      </c>
      <c r="N40" s="40"/>
      <c r="O40" s="40"/>
      <c r="P40" s="40"/>
      <c r="W40" s="124">
        <f t="shared" si="2"/>
        <v>712.36850350552004</v>
      </c>
      <c r="X40" s="23" t="str">
        <f t="shared" si="3"/>
        <v>-</v>
      </c>
    </row>
    <row r="41" spans="1:24" hidden="1" x14ac:dyDescent="0.2">
      <c r="A41" s="20" t="s">
        <v>246</v>
      </c>
      <c r="B41" s="21" t="s">
        <v>247</v>
      </c>
      <c r="C41" s="21" t="s">
        <v>70</v>
      </c>
      <c r="D41" s="21" t="s">
        <v>45</v>
      </c>
      <c r="E41" s="112"/>
      <c r="F41" s="112"/>
      <c r="G41" s="112"/>
      <c r="H41" s="112"/>
      <c r="I41" s="130"/>
      <c r="J41" s="130"/>
      <c r="K41" s="40"/>
      <c r="L41" s="61"/>
      <c r="M41" s="61"/>
      <c r="N41" s="40"/>
      <c r="O41" s="40"/>
      <c r="P41" s="40"/>
      <c r="W41" s="124">
        <f t="shared" si="2"/>
        <v>0</v>
      </c>
      <c r="X41" s="23" t="str">
        <f t="shared" si="3"/>
        <v/>
      </c>
    </row>
    <row r="42" spans="1:24" x14ac:dyDescent="0.2">
      <c r="A42" s="20" t="s">
        <v>68</v>
      </c>
      <c r="B42" s="21" t="s">
        <v>69</v>
      </c>
      <c r="C42" s="21" t="s">
        <v>70</v>
      </c>
      <c r="D42" s="21" t="s">
        <v>45</v>
      </c>
      <c r="E42" s="112">
        <f>IF(SUMIF('Grundlage ger. Langzeit'!D:D,B42,'Grundlage ger. Langzeit'!G:G)&gt;0,SUMIF('Grundlage ger. Langzeit'!D:D,B42,'Grundlage ger. Langzeit'!G:G),)</f>
        <v>74457.453320960994</v>
      </c>
      <c r="F42" s="112">
        <f>IF(SUMIF('Grundlage ger. Langzeit'!D:D,B42,'Grundlage ger. Langzeit'!H:H)&gt;0,SUMIF('Grundlage ger. Langzeit'!D:D,B42,'Grundlage ger. Langzeit'!H:H),)</f>
        <v>67242.453320960994</v>
      </c>
      <c r="G42" s="112">
        <f>IF(SUMIF('Grundlage ger. Langzeit'!D:D,B42,'Grundlage ger. Langzeit'!I:I)&gt;0,SUMIF('Grundlage ger. Langzeit'!D:D,B42,'Grundlage ger. Langzeit'!I:I),"")</f>
        <v>117</v>
      </c>
      <c r="H42" s="112">
        <f>IF(SUMIF('Grundlage ger. Langzeit'!D:D,B42,'Grundlage ger. Langzeit'!J:J)&gt;0,SUMIF('Grundlage ger. Langzeit'!D:D,B42,'Grundlage ger. Langzeit'!J:J),"")</f>
        <v>11</v>
      </c>
      <c r="I42" s="130">
        <f>IF(SUMIF('Grundlage ger. Langzeit'!D:D,B42,'Grundlage ger. Langzeit'!K:K)&gt;0,SUMIF('Grundlage ger. Langzeit'!D:D,B42,'Grundlage ger. Langzeit'!K:K),"")</f>
        <v>636.38848992273995</v>
      </c>
      <c r="J42" s="130">
        <f>IF(SUMIF('Grundlage ger. Langzeit'!D:D,B42,'Grundlage ger. Langzeit'!L:L)&gt;0,SUMIF('Grundlage ger. Langzeit'!D:D,B42,'Grundlage ger. Langzeit'!L:L),"")</f>
        <v>574.72182325608003</v>
      </c>
      <c r="K42" s="40"/>
      <c r="L42" s="61">
        <f t="shared" ref="L42:L73" si="4">IF(E42&gt;0,G42,"-")</f>
        <v>117</v>
      </c>
      <c r="M42" s="61">
        <f t="shared" ref="M42:M73" si="5">IF(F42&gt;0,G42,"-")</f>
        <v>117</v>
      </c>
      <c r="N42" s="40"/>
      <c r="O42" s="40"/>
      <c r="P42" s="40"/>
      <c r="W42" s="124">
        <f t="shared" ref="W42:W73" si="6">J42</f>
        <v>574.72182325608003</v>
      </c>
      <c r="X42" s="23" t="str">
        <f t="shared" ref="X42:X73" si="7">IF(J42&gt;0,IF(I42&gt;J42,"-",IF(I42=J42,"gleich","Kontrolle")),"")</f>
        <v>-</v>
      </c>
    </row>
    <row r="43" spans="1:24" x14ac:dyDescent="0.2">
      <c r="A43" s="20" t="s">
        <v>268</v>
      </c>
      <c r="B43" s="21" t="s">
        <v>269</v>
      </c>
      <c r="C43" s="21" t="s">
        <v>70</v>
      </c>
      <c r="D43" s="21" t="s">
        <v>45</v>
      </c>
      <c r="E43" s="112">
        <f>IF(SUMIF('Grundlage ger. Langzeit'!D:D,B43,'Grundlage ger. Langzeit'!G:G)&gt;0,SUMIF('Grundlage ger. Langzeit'!D:D,B43,'Grundlage ger. Langzeit'!G:G),)</f>
        <v>0</v>
      </c>
      <c r="F43" s="112">
        <f>IF(SUMIF('Grundlage ger. Langzeit'!D:D,B43,'Grundlage ger. Langzeit'!H:H)&gt;0,SUMIF('Grundlage ger. Langzeit'!D:D,B43,'Grundlage ger. Langzeit'!H:H),)</f>
        <v>53780.829799143998</v>
      </c>
      <c r="G43" s="112">
        <f>IF(SUMIF('Grundlage ger. Langzeit'!D:D,B43,'Grundlage ger. Langzeit'!I:I)&gt;0,SUMIF('Grundlage ger. Langzeit'!D:D,B43,'Grundlage ger. Langzeit'!I:I),"")</f>
        <v>30</v>
      </c>
      <c r="H43" s="112">
        <f>IF(SUMIF('Grundlage ger. Langzeit'!D:D,B43,'Grundlage ger. Langzeit'!J:J)&gt;0,SUMIF('Grundlage ger. Langzeit'!D:D,B43,'Grundlage ger. Langzeit'!J:J),"")</f>
        <v>1</v>
      </c>
      <c r="I43" s="130" t="str">
        <f>IF(SUMIF('Grundlage ger. Langzeit'!D:D,B43,'Grundlage ger. Langzeit'!K:K)&gt;0,SUMIF('Grundlage ger. Langzeit'!D:D,B43,'Grundlage ger. Langzeit'!K:K),"")</f>
        <v/>
      </c>
      <c r="J43" s="130">
        <f>IF(SUMIF('Grundlage ger. Langzeit'!D:D,B43,'Grundlage ger. Langzeit'!L:L)&gt;0,SUMIF('Grundlage ger. Langzeit'!D:D,B43,'Grundlage ger. Langzeit'!L:L),"")</f>
        <v>1792.6943266380999</v>
      </c>
      <c r="K43" s="40"/>
      <c r="L43" s="61" t="str">
        <f t="shared" si="4"/>
        <v>-</v>
      </c>
      <c r="M43" s="61">
        <f t="shared" si="5"/>
        <v>30</v>
      </c>
      <c r="N43" s="40"/>
      <c r="O43" s="40"/>
      <c r="P43" s="40"/>
      <c r="W43" s="124">
        <f t="shared" si="6"/>
        <v>1792.6943266380999</v>
      </c>
      <c r="X43" s="23" t="str">
        <f t="shared" si="7"/>
        <v>-</v>
      </c>
    </row>
    <row r="44" spans="1:24" hidden="1" x14ac:dyDescent="0.2">
      <c r="A44" s="20" t="s">
        <v>64</v>
      </c>
      <c r="B44" s="21" t="s">
        <v>65</v>
      </c>
      <c r="C44" s="21" t="s">
        <v>66</v>
      </c>
      <c r="D44" s="21" t="s">
        <v>27</v>
      </c>
      <c r="E44" s="112">
        <f>IF(SUMIF('Grundlage ger. Langzeit'!D:D,B44,'Grundlage ger. Langzeit'!G:G)&gt;0,SUMIF('Grundlage ger. Langzeit'!D:D,B44,'Grundlage ger. Langzeit'!G:G),)</f>
        <v>0</v>
      </c>
      <c r="F44" s="112">
        <f>IF(SUMIF('Grundlage ger. Langzeit'!D:D,B44,'Grundlage ger. Langzeit'!H:H)&gt;0,SUMIF('Grundlage ger. Langzeit'!D:D,B44,'Grundlage ger. Langzeit'!H:H),)</f>
        <v>0</v>
      </c>
      <c r="G44" s="112" t="str">
        <f>IF(SUMIF('Grundlage ger. Langzeit'!D:D,B44,'Grundlage ger. Langzeit'!I:I)&gt;0,SUMIF('Grundlage ger. Langzeit'!D:D,B44,'Grundlage ger. Langzeit'!I:I),"")</f>
        <v/>
      </c>
      <c r="H44" s="112" t="str">
        <f>IF(SUMIF('Grundlage ger. Langzeit'!D:D,B44,'Grundlage ger. Langzeit'!J:J)&gt;0,SUMIF('Grundlage ger. Langzeit'!D:D,B44,'Grundlage ger. Langzeit'!J:J),"")</f>
        <v/>
      </c>
      <c r="I44" s="130" t="str">
        <f>IF(SUMIF('Grundlage ger. Langzeit'!D:D,B44,'Grundlage ger. Langzeit'!K:K)&gt;0,SUMIF('Grundlage ger. Langzeit'!D:D,B44,'Grundlage ger. Langzeit'!K:K),"")</f>
        <v/>
      </c>
      <c r="J44" s="130" t="str">
        <f>IF(SUMIF('Grundlage ger. Langzeit'!D:D,B44,'Grundlage ger. Langzeit'!L:L)&gt;0,SUMIF('Grundlage ger. Langzeit'!D:D,B44,'Grundlage ger. Langzeit'!L:L),"")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6"/>
        <v/>
      </c>
      <c r="X44" s="23" t="str">
        <f t="shared" si="7"/>
        <v>gleich</v>
      </c>
    </row>
    <row r="45" spans="1:24" hidden="1" x14ac:dyDescent="0.2">
      <c r="A45" s="20" t="s">
        <v>116</v>
      </c>
      <c r="B45" s="21" t="s">
        <v>117</v>
      </c>
      <c r="C45" s="21" t="s">
        <v>66</v>
      </c>
      <c r="D45" s="21" t="s">
        <v>45</v>
      </c>
      <c r="E45" s="112">
        <f>IF(SUMIF('Grundlage ger. Langzeit'!D:D,B45,'Grundlage ger. Langzeit'!G:G)&gt;0,SUMIF('Grundlage ger. Langzeit'!D:D,B45,'Grundlage ger. Langzeit'!G:G),)</f>
        <v>0</v>
      </c>
      <c r="F45" s="112">
        <f>IF(SUMIF('Grundlage ger. Langzeit'!D:D,B45,'Grundlage ger. Langzeit'!H:H)&gt;0,SUMIF('Grundlage ger. Langzeit'!D:D,B45,'Grundlage ger. Langzeit'!H:H),)</f>
        <v>0</v>
      </c>
      <c r="G45" s="112" t="str">
        <f>IF(SUMIF('Grundlage ger. Langzeit'!D:D,B45,'Grundlage ger. Langzeit'!I:I)&gt;0,SUMIF('Grundlage ger. Langzeit'!D:D,B45,'Grundlage ger. Langzeit'!I:I),"")</f>
        <v/>
      </c>
      <c r="H45" s="112" t="str">
        <f>IF(SUMIF('Grundlage ger. Langzeit'!D:D,B45,'Grundlage ger. Langzeit'!J:J)&gt;0,SUMIF('Grundlage ger. Langzeit'!D:D,B45,'Grundlage ger. Langzeit'!J:J),"")</f>
        <v/>
      </c>
      <c r="I45" s="130" t="str">
        <f>IF(SUMIF('Grundlage ger. Langzeit'!D:D,B45,'Grundlage ger. Langzeit'!K:K)&gt;0,SUMIF('Grundlage ger. Langzeit'!D:D,B45,'Grundlage ger. Langzeit'!K:K),"")</f>
        <v/>
      </c>
      <c r="J45" s="130" t="str">
        <f>IF(SUMIF('Grundlage ger. Langzeit'!D:D,B45,'Grundlage ger. Langzeit'!L:L)&gt;0,SUMIF('Grundlage ger. Langzeit'!D:D,B45,'Grundlage ger. Langzeit'!L:L),"")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6"/>
        <v/>
      </c>
      <c r="X45" s="23" t="str">
        <f t="shared" si="7"/>
        <v>gleich</v>
      </c>
    </row>
    <row r="46" spans="1:24" hidden="1" x14ac:dyDescent="0.2">
      <c r="A46" s="20" t="s">
        <v>119</v>
      </c>
      <c r="B46" s="21" t="s">
        <v>120</v>
      </c>
      <c r="C46" s="21" t="s">
        <v>66</v>
      </c>
      <c r="D46" s="21" t="s">
        <v>45</v>
      </c>
      <c r="E46" s="112">
        <f>IF(SUMIF('Grundlage ger. Langzeit'!D:D,B46,'Grundlage ger. Langzeit'!G:G)&gt;0,SUMIF('Grundlage ger. Langzeit'!D:D,B46,'Grundlage ger. Langzeit'!G:G),)</f>
        <v>0</v>
      </c>
      <c r="F46" s="112">
        <f>IF(SUMIF('Grundlage ger. Langzeit'!D:D,B46,'Grundlage ger. Langzeit'!H:H)&gt;0,SUMIF('Grundlage ger. Langzeit'!D:D,B46,'Grundlage ger. Langzeit'!H:H),)</f>
        <v>0</v>
      </c>
      <c r="G46" s="112" t="str">
        <f>IF(SUMIF('Grundlage ger. Langzeit'!D:D,B46,'Grundlage ger. Langzeit'!I:I)&gt;0,SUMIF('Grundlage ger. Langzeit'!D:D,B46,'Grundlage ger. Langzeit'!I:I),"")</f>
        <v/>
      </c>
      <c r="H46" s="112" t="str">
        <f>IF(SUMIF('Grundlage ger. Langzeit'!D:D,B46,'Grundlage ger. Langzeit'!J:J)&gt;0,SUMIF('Grundlage ger. Langzeit'!D:D,B46,'Grundlage ger. Langzeit'!J:J),"")</f>
        <v/>
      </c>
      <c r="I46" s="130" t="str">
        <f>IF(SUMIF('Grundlage ger. Langzeit'!D:D,B46,'Grundlage ger. Langzeit'!K:K)&gt;0,SUMIF('Grundlage ger. Langzeit'!D:D,B46,'Grundlage ger. Langzeit'!K:K),"")</f>
        <v/>
      </c>
      <c r="J46" s="130" t="str">
        <f>IF(SUMIF('Grundlage ger. Langzeit'!D:D,B46,'Grundlage ger. Langzeit'!L:L)&gt;0,SUMIF('Grundlage ger. Langzeit'!D:D,B46,'Grundlage ger. Langzeit'!L:L),"")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6"/>
        <v/>
      </c>
      <c r="X46" s="23" t="str">
        <f t="shared" si="7"/>
        <v>gleich</v>
      </c>
    </row>
    <row r="47" spans="1:24" hidden="1" x14ac:dyDescent="0.2">
      <c r="A47" s="20" t="s">
        <v>104</v>
      </c>
      <c r="B47" s="21" t="s">
        <v>105</v>
      </c>
      <c r="C47" s="21" t="s">
        <v>66</v>
      </c>
      <c r="D47" s="21" t="s">
        <v>106</v>
      </c>
      <c r="E47" s="112">
        <f>IF(SUMIF('Grundlage ger. Langzeit'!D:D,B47,'Grundlage ger. Langzeit'!G:G)&gt;0,SUMIF('Grundlage ger. Langzeit'!D:D,B47,'Grundlage ger. Langzeit'!G:G),)</f>
        <v>0</v>
      </c>
      <c r="F47" s="112">
        <f>IF(SUMIF('Grundlage ger. Langzeit'!D:D,B47,'Grundlage ger. Langzeit'!H:H)&gt;0,SUMIF('Grundlage ger. Langzeit'!D:D,B47,'Grundlage ger. Langzeit'!H:H),)</f>
        <v>0</v>
      </c>
      <c r="G47" s="112" t="str">
        <f>IF(SUMIF('Grundlage ger. Langzeit'!D:D,B47,'Grundlage ger. Langzeit'!I:I)&gt;0,SUMIF('Grundlage ger. Langzeit'!D:D,B47,'Grundlage ger. Langzeit'!I:I),"")</f>
        <v/>
      </c>
      <c r="H47" s="112" t="str">
        <f>IF(SUMIF('Grundlage ger. Langzeit'!D:D,B47,'Grundlage ger. Langzeit'!J:J)&gt;0,SUMIF('Grundlage ger. Langzeit'!D:D,B47,'Grundlage ger. Langzeit'!J:J),"")</f>
        <v/>
      </c>
      <c r="I47" s="130" t="str">
        <f>IF(SUMIF('Grundlage ger. Langzeit'!D:D,B47,'Grundlage ger. Langzeit'!K:K)&gt;0,SUMIF('Grundlage ger. Langzeit'!D:D,B47,'Grundlage ger. Langzeit'!K:K),"")</f>
        <v/>
      </c>
      <c r="J47" s="130" t="str">
        <f>IF(SUMIF('Grundlage ger. Langzeit'!D:D,B47,'Grundlage ger. Langzeit'!L:L)&gt;0,SUMIF('Grundlage ger. Langzeit'!D:D,B47,'Grundlage ger. Langzeit'!L:L),"")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6"/>
        <v/>
      </c>
      <c r="X47" s="23" t="str">
        <f t="shared" si="7"/>
        <v>gleich</v>
      </c>
    </row>
    <row r="48" spans="1:24" hidden="1" x14ac:dyDescent="0.2">
      <c r="A48" s="20" t="s">
        <v>147</v>
      </c>
      <c r="B48" s="21" t="s">
        <v>148</v>
      </c>
      <c r="C48" s="21" t="s">
        <v>66</v>
      </c>
      <c r="D48" s="21" t="s">
        <v>106</v>
      </c>
      <c r="E48" s="112">
        <f>IF(SUMIF('Grundlage ger. Langzeit'!D:D,B48,'Grundlage ger. Langzeit'!G:G)&gt;0,SUMIF('Grundlage ger. Langzeit'!D:D,B48,'Grundlage ger. Langzeit'!G:G),)</f>
        <v>0</v>
      </c>
      <c r="F48" s="112">
        <f>IF(SUMIF('Grundlage ger. Langzeit'!D:D,B48,'Grundlage ger. Langzeit'!H:H)&gt;0,SUMIF('Grundlage ger. Langzeit'!D:D,B48,'Grundlage ger. Langzeit'!H:H),)</f>
        <v>0</v>
      </c>
      <c r="G48" s="112" t="str">
        <f>IF(SUMIF('Grundlage ger. Langzeit'!D:D,B48,'Grundlage ger. Langzeit'!I:I)&gt;0,SUMIF('Grundlage ger. Langzeit'!D:D,B48,'Grundlage ger. Langzeit'!I:I),"")</f>
        <v/>
      </c>
      <c r="H48" s="112" t="str">
        <f>IF(SUMIF('Grundlage ger. Langzeit'!D:D,B48,'Grundlage ger. Langzeit'!J:J)&gt;0,SUMIF('Grundlage ger. Langzeit'!D:D,B48,'Grundlage ger. Langzeit'!J:J),"")</f>
        <v/>
      </c>
      <c r="I48" s="130" t="str">
        <f>IF(SUMIF('Grundlage ger. Langzeit'!D:D,B48,'Grundlage ger. Langzeit'!K:K)&gt;0,SUMIF('Grundlage ger. Langzeit'!D:D,B48,'Grundlage ger. Langzeit'!K:K),"")</f>
        <v/>
      </c>
      <c r="J48" s="130" t="str">
        <f>IF(SUMIF('Grundlage ger. Langzeit'!D:D,B48,'Grundlage ger. Langzeit'!L:L)&gt;0,SUMIF('Grundlage ger. Langzeit'!D:D,B48,'Grundlage ger. Langzeit'!L:L),"")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6"/>
        <v/>
      </c>
      <c r="X48" s="23" t="str">
        <f t="shared" si="7"/>
        <v>gleich</v>
      </c>
    </row>
    <row r="49" spans="1:24" hidden="1" x14ac:dyDescent="0.2">
      <c r="A49" s="20" t="s">
        <v>183</v>
      </c>
      <c r="B49" s="21" t="s">
        <v>184</v>
      </c>
      <c r="C49" s="21" t="s">
        <v>66</v>
      </c>
      <c r="D49" s="21" t="s">
        <v>106</v>
      </c>
      <c r="E49" s="112">
        <f>IF(SUMIF('Grundlage ger. Langzeit'!D:D,B49,'Grundlage ger. Langzeit'!G:G)&gt;0,SUMIF('Grundlage ger. Langzeit'!D:D,B49,'Grundlage ger. Langzeit'!G:G),)</f>
        <v>0</v>
      </c>
      <c r="F49" s="112">
        <f>IF(SUMIF('Grundlage ger. Langzeit'!D:D,B49,'Grundlage ger. Langzeit'!H:H)&gt;0,SUMIF('Grundlage ger. Langzeit'!D:D,B49,'Grundlage ger. Langzeit'!H:H),)</f>
        <v>0</v>
      </c>
      <c r="G49" s="112" t="str">
        <f>IF(SUMIF('Grundlage ger. Langzeit'!D:D,B49,'Grundlage ger. Langzeit'!I:I)&gt;0,SUMIF('Grundlage ger. Langzeit'!D:D,B49,'Grundlage ger. Langzeit'!I:I),"")</f>
        <v/>
      </c>
      <c r="H49" s="112" t="str">
        <f>IF(SUMIF('Grundlage ger. Langzeit'!D:D,B49,'Grundlage ger. Langzeit'!J:J)&gt;0,SUMIF('Grundlage ger. Langzeit'!D:D,B49,'Grundlage ger. Langzeit'!J:J),"")</f>
        <v/>
      </c>
      <c r="I49" s="130" t="str">
        <f>IF(SUMIF('Grundlage ger. Langzeit'!D:D,B49,'Grundlage ger. Langzeit'!K:K)&gt;0,SUMIF('Grundlage ger. Langzeit'!D:D,B49,'Grundlage ger. Langzeit'!K:K),"")</f>
        <v/>
      </c>
      <c r="J49" s="130" t="str">
        <f>IF(SUMIF('Grundlage ger. Langzeit'!D:D,B49,'Grundlage ger. Langzeit'!L:L)&gt;0,SUMIF('Grundlage ger. Langzeit'!D:D,B49,'Grundlage ger. Langzeit'!L:L),"")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6"/>
        <v/>
      </c>
      <c r="X49" s="23" t="str">
        <f t="shared" si="7"/>
        <v>gleich</v>
      </c>
    </row>
    <row r="50" spans="1:24" hidden="1" x14ac:dyDescent="0.2">
      <c r="A50" s="20" t="s">
        <v>205</v>
      </c>
      <c r="B50" s="21" t="s">
        <v>206</v>
      </c>
      <c r="C50" s="21" t="s">
        <v>66</v>
      </c>
      <c r="D50" s="21" t="s">
        <v>17</v>
      </c>
      <c r="E50" s="128"/>
      <c r="F50" s="128"/>
      <c r="G50" s="112" t="str">
        <f>IF(SUMIF('Grundlage ger. Langzeit'!D:D,B50,'Grundlage ger. Langzeit'!I:I)&gt;0,SUMIF('Grundlage ger. Langzeit'!D:D,B50,'Grundlage ger. Langzeit'!I:I),"")</f>
        <v/>
      </c>
      <c r="H50" s="112" t="str">
        <f>IF(SUMIF('Grundlage ger. Langzeit'!D:D,B50,'Grundlage ger. Langzeit'!J:J)&gt;0,SUMIF('Grundlage ger. Langzeit'!D:D,B50,'Grundlage ger. Langzeit'!J:J),"")</f>
        <v/>
      </c>
      <c r="I50" s="130" t="str">
        <f>IF(SUMIF('Grundlage ger. Langzeit'!D:D,B50,'Grundlage ger. Langzeit'!K:K)&gt;0,SUMIF('Grundlage ger. Langzeit'!D:D,B50,'Grundlage ger. Langzeit'!K:K),"")</f>
        <v/>
      </c>
      <c r="J50" s="130" t="str">
        <f>IF(SUMIF('Grundlage ger. Langzeit'!D:D,B50,'Grundlage ger. Langzeit'!L:L)&gt;0,SUMIF('Grundlage ger. Langzeit'!D:D,B50,'Grundlage ger. Langzeit'!L:L),"")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6"/>
        <v/>
      </c>
      <c r="X50" s="23" t="str">
        <f t="shared" si="7"/>
        <v>gleich</v>
      </c>
    </row>
    <row r="51" spans="1:24" hidden="1" x14ac:dyDescent="0.2">
      <c r="A51" s="20" t="s">
        <v>236</v>
      </c>
      <c r="B51" s="21" t="s">
        <v>237</v>
      </c>
      <c r="C51" s="21" t="s">
        <v>66</v>
      </c>
      <c r="D51" s="21" t="s">
        <v>17</v>
      </c>
      <c r="E51" s="128"/>
      <c r="F51" s="128"/>
      <c r="G51" s="112" t="str">
        <f>IF(SUMIF('Grundlage ger. Langzeit'!D:D,B51,'Grundlage ger. Langzeit'!I:I)&gt;0,SUMIF('Grundlage ger. Langzeit'!D:D,B51,'Grundlage ger. Langzeit'!I:I),"")</f>
        <v/>
      </c>
      <c r="H51" s="128"/>
      <c r="I51" s="130" t="str">
        <f>IF(SUMIF('Grundlage ger. Langzeit'!D:D,B51,'Grundlage ger. Langzeit'!K:K)&gt;0,SUMIF('Grundlage ger. Langzeit'!D:D,B51,'Grundlage ger. Langzeit'!K:K),"")</f>
        <v/>
      </c>
      <c r="J51" s="130" t="str">
        <f>IF(SUMIF('Grundlage ger. Langzeit'!D:D,B51,'Grundlage ger. Langzeit'!L:L)&gt;0,SUMIF('Grundlage ger. Langzeit'!D:D,B51,'Grundlage ger. Langzeit'!L:L),"")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6"/>
        <v/>
      </c>
      <c r="X51" s="23" t="str">
        <f t="shared" si="7"/>
        <v>gleich</v>
      </c>
    </row>
    <row r="52" spans="1:24" hidden="1" x14ac:dyDescent="0.2">
      <c r="A52" s="20" t="s">
        <v>177</v>
      </c>
      <c r="B52" s="21" t="s">
        <v>178</v>
      </c>
      <c r="C52" s="21" t="s">
        <v>66</v>
      </c>
      <c r="D52" s="21" t="s">
        <v>27</v>
      </c>
      <c r="E52" s="112">
        <f>IF(SUMIF('Grundlage ger. Langzeit'!D:D,B52,'Grundlage ger. Langzeit'!G:G)&gt;0,SUMIF('Grundlage ger. Langzeit'!D:D,B52,'Grundlage ger. Langzeit'!G:G),)</f>
        <v>0</v>
      </c>
      <c r="F52" s="112">
        <f>IF(SUMIF('Grundlage ger. Langzeit'!D:D,B52,'Grundlage ger. Langzeit'!H:H)&gt;0,SUMIF('Grundlage ger. Langzeit'!D:D,B52,'Grundlage ger. Langzeit'!H:H),)</f>
        <v>0</v>
      </c>
      <c r="G52" s="112" t="str">
        <f>IF(SUMIF('Grundlage ger. Langzeit'!D:D,B52,'Grundlage ger. Langzeit'!I:I)&gt;0,SUMIF('Grundlage ger. Langzeit'!D:D,B52,'Grundlage ger. Langzeit'!I:I),"")</f>
        <v/>
      </c>
      <c r="H52" s="112" t="str">
        <f>IF(SUMIF('Grundlage ger. Langzeit'!D:D,B52,'Grundlage ger. Langzeit'!J:J)&gt;0,SUMIF('Grundlage ger. Langzeit'!D:D,B52,'Grundlage ger. Langzeit'!J:J),"")</f>
        <v/>
      </c>
      <c r="I52" s="130" t="str">
        <f>IF(SUMIF('Grundlage ger. Langzeit'!D:D,B52,'Grundlage ger. Langzeit'!K:K)&gt;0,SUMIF('Grundlage ger. Langzeit'!D:D,B52,'Grundlage ger. Langzeit'!K:K),"")</f>
        <v/>
      </c>
      <c r="J52" s="130" t="str">
        <f>IF(SUMIF('Grundlage ger. Langzeit'!D:D,B52,'Grundlage ger. Langzeit'!L:L)&gt;0,SUMIF('Grundlage ger. Langzeit'!D:D,B52,'Grundlage ger. Langzeit'!L:L),"")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6"/>
        <v/>
      </c>
      <c r="X52" s="23" t="str">
        <f t="shared" si="7"/>
        <v>gleich</v>
      </c>
    </row>
    <row r="53" spans="1:24" hidden="1" x14ac:dyDescent="0.2">
      <c r="A53" s="20" t="s">
        <v>299</v>
      </c>
      <c r="B53" s="21" t="s">
        <v>300</v>
      </c>
      <c r="C53" s="21" t="s">
        <v>66</v>
      </c>
      <c r="D53" s="21" t="s">
        <v>27</v>
      </c>
      <c r="E53" s="112">
        <f>IF(SUMIF('Grundlage ger. Langzeit'!D:D,B53,'Grundlage ger. Langzeit'!G:G)&gt;0,SUMIF('Grundlage ger. Langzeit'!D:D,B53,'Grundlage ger. Langzeit'!G:G),)</f>
        <v>0</v>
      </c>
      <c r="F53" s="112">
        <f>IF(SUMIF('Grundlage ger. Langzeit'!D:D,B53,'Grundlage ger. Langzeit'!H:H)&gt;0,SUMIF('Grundlage ger. Langzeit'!D:D,B53,'Grundlage ger. Langzeit'!H:H),)</f>
        <v>0</v>
      </c>
      <c r="G53" s="112" t="str">
        <f>IF(SUMIF('Grundlage ger. Langzeit'!D:D,B53,'Grundlage ger. Langzeit'!I:I)&gt;0,SUMIF('Grundlage ger. Langzeit'!D:D,B53,'Grundlage ger. Langzeit'!I:I),"")</f>
        <v/>
      </c>
      <c r="H53" s="112" t="str">
        <f>IF(SUMIF('Grundlage ger. Langzeit'!D:D,B53,'Grundlage ger. Langzeit'!J:J)&gt;0,SUMIF('Grundlage ger. Langzeit'!D:D,B53,'Grundlage ger. Langzeit'!J:J),"")</f>
        <v/>
      </c>
      <c r="I53" s="130" t="str">
        <f>IF(SUMIF('Grundlage ger. Langzeit'!D:D,B53,'Grundlage ger. Langzeit'!K:K)&gt;0,SUMIF('Grundlage ger. Langzeit'!D:D,B53,'Grundlage ger. Langzeit'!K:K),"")</f>
        <v/>
      </c>
      <c r="J53" s="130" t="str">
        <f>IF(SUMIF('Grundlage ger. Langzeit'!D:D,B53,'Grundlage ger. Langzeit'!L:L)&gt;0,SUMIF('Grundlage ger. Langzeit'!D:D,B53,'Grundlage ger. Langzeit'!L:L),"")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6"/>
        <v/>
      </c>
      <c r="X53" s="23" t="str">
        <f t="shared" si="7"/>
        <v>gleich</v>
      </c>
    </row>
    <row r="54" spans="1:24" hidden="1" x14ac:dyDescent="0.2">
      <c r="A54" s="20" t="s">
        <v>307</v>
      </c>
      <c r="B54" s="21" t="s">
        <v>307</v>
      </c>
      <c r="C54" s="21" t="s">
        <v>66</v>
      </c>
      <c r="D54" s="21" t="s">
        <v>308</v>
      </c>
      <c r="E54" s="112">
        <f>IF(SUMIF('Grundlage ger. Langzeit'!D:D,B54,'Grundlage ger. Langzeit'!G:G)&gt;0,SUMIF('Grundlage ger. Langzeit'!D:D,B54,'Grundlage ger. Langzeit'!G:G),)</f>
        <v>0</v>
      </c>
      <c r="F54" s="112">
        <f>IF(SUMIF('Grundlage ger. Langzeit'!D:D,B54,'Grundlage ger. Langzeit'!H:H)&gt;0,SUMIF('Grundlage ger. Langzeit'!D:D,B54,'Grundlage ger. Langzeit'!H:H),)</f>
        <v>0</v>
      </c>
      <c r="G54" s="112" t="str">
        <f>IF(SUMIF('Grundlage ger. Langzeit'!D:D,B54,'Grundlage ger. Langzeit'!I:I)&gt;0,SUMIF('Grundlage ger. Langzeit'!D:D,B54,'Grundlage ger. Langzeit'!I:I),"")</f>
        <v/>
      </c>
      <c r="H54" s="112" t="str">
        <f>IF(SUMIF('Grundlage ger. Langzeit'!D:D,B54,'Grundlage ger. Langzeit'!J:J)&gt;0,SUMIF('Grundlage ger. Langzeit'!D:D,B54,'Grundlage ger. Langzeit'!J:J),"")</f>
        <v/>
      </c>
      <c r="I54" s="130" t="str">
        <f>IF(SUMIF('Grundlage ger. Langzeit'!D:D,B54,'Grundlage ger. Langzeit'!K:K)&gt;0,SUMIF('Grundlage ger. Langzeit'!D:D,B54,'Grundlage ger. Langzeit'!K:K),"")</f>
        <v/>
      </c>
      <c r="J54" s="130" t="str">
        <f>IF(SUMIF('Grundlage ger. Langzeit'!D:D,B54,'Grundlage ger. Langzeit'!L:L)&gt;0,SUMIF('Grundlage ger. Langzeit'!D:D,B54,'Grundlage ger. Langzeit'!L:L),"")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6"/>
        <v/>
      </c>
      <c r="X54" s="23" t="str">
        <f t="shared" si="7"/>
        <v>gleich</v>
      </c>
    </row>
    <row r="55" spans="1:24" hidden="1" x14ac:dyDescent="0.2">
      <c r="A55" s="20" t="s">
        <v>341</v>
      </c>
      <c r="B55" s="21" t="s">
        <v>341</v>
      </c>
      <c r="C55" s="21" t="s">
        <v>66</v>
      </c>
      <c r="D55" s="21" t="s">
        <v>308</v>
      </c>
      <c r="E55" s="112">
        <f>IF(SUMIF('Grundlage ger. Langzeit'!D:D,B55,'Grundlage ger. Langzeit'!G:G)&gt;0,SUMIF('Grundlage ger. Langzeit'!D:D,B55,'Grundlage ger. Langzeit'!G:G),)</f>
        <v>0</v>
      </c>
      <c r="F55" s="112">
        <f>IF(SUMIF('Grundlage ger. Langzeit'!D:D,B55,'Grundlage ger. Langzeit'!H:H)&gt;0,SUMIF('Grundlage ger. Langzeit'!D:D,B55,'Grundlage ger. Langzeit'!H:H),)</f>
        <v>0</v>
      </c>
      <c r="G55" s="112" t="str">
        <f>IF(SUMIF('Grundlage ger. Langzeit'!D:D,B55,'Grundlage ger. Langzeit'!I:I)&gt;0,SUMIF('Grundlage ger. Langzeit'!D:D,B55,'Grundlage ger. Langzeit'!I:I),"")</f>
        <v/>
      </c>
      <c r="H55" s="112" t="str">
        <f>IF(SUMIF('Grundlage ger. Langzeit'!D:D,B55,'Grundlage ger. Langzeit'!J:J)&gt;0,SUMIF('Grundlage ger. Langzeit'!D:D,B55,'Grundlage ger. Langzeit'!J:J),"")</f>
        <v/>
      </c>
      <c r="I55" s="130" t="str">
        <f>IF(SUMIF('Grundlage ger. Langzeit'!D:D,B55,'Grundlage ger. Langzeit'!K:K)&gt;0,SUMIF('Grundlage ger. Langzeit'!D:D,B55,'Grundlage ger. Langzeit'!K:K),"")</f>
        <v/>
      </c>
      <c r="J55" s="130" t="str">
        <f>IF(SUMIF('Grundlage ger. Langzeit'!D:D,B55,'Grundlage ger. Langzeit'!L:L)&gt;0,SUMIF('Grundlage ger. Langzeit'!D:D,B55,'Grundlage ger. Langzeit'!L:L),"")</f>
        <v/>
      </c>
      <c r="K55" s="40" t="s">
        <v>405</v>
      </c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6"/>
        <v/>
      </c>
      <c r="X55" s="23" t="str">
        <f t="shared" si="7"/>
        <v>gleich</v>
      </c>
    </row>
    <row r="56" spans="1:24" hidden="1" x14ac:dyDescent="0.2">
      <c r="A56" s="20" t="s">
        <v>101</v>
      </c>
      <c r="B56" s="21" t="s">
        <v>102</v>
      </c>
      <c r="C56" s="21" t="s">
        <v>55</v>
      </c>
      <c r="D56" s="21" t="s">
        <v>22</v>
      </c>
      <c r="E56" s="112">
        <f>IF(SUMIF('Grundlage ger. Langzeit'!D:D,B56,'Grundlage ger. Langzeit'!G:G)&gt;0,SUMIF('Grundlage ger. Langzeit'!D:D,B56,'Grundlage ger. Langzeit'!G:G),)</f>
        <v>0</v>
      </c>
      <c r="F56" s="112">
        <f>IF(SUMIF('Grundlage ger. Langzeit'!D:D,B56,'Grundlage ger. Langzeit'!H:H)&gt;0,SUMIF('Grundlage ger. Langzeit'!D:D,B56,'Grundlage ger. Langzeit'!H:H),)</f>
        <v>0</v>
      </c>
      <c r="G56" s="112" t="str">
        <f>IF(SUMIF('Grundlage ger. Langzeit'!D:D,B56,'Grundlage ger. Langzeit'!I:I)&gt;0,SUMIF('Grundlage ger. Langzeit'!D:D,B56,'Grundlage ger. Langzeit'!I:I),"")</f>
        <v/>
      </c>
      <c r="H56" s="112" t="str">
        <f>IF(SUMIF('Grundlage ger. Langzeit'!D:D,B56,'Grundlage ger. Langzeit'!J:J)&gt;0,SUMIF('Grundlage ger. Langzeit'!D:D,B56,'Grundlage ger. Langzeit'!J:J),"")</f>
        <v/>
      </c>
      <c r="I56" s="130" t="str">
        <f>IF(SUMIF('Grundlage ger. Langzeit'!D:D,B56,'Grundlage ger. Langzeit'!K:K)&gt;0,SUMIF('Grundlage ger. Langzeit'!D:D,B56,'Grundlage ger. Langzeit'!K:K),"")</f>
        <v/>
      </c>
      <c r="J56" s="130" t="str">
        <f>IF(SUMIF('Grundlage ger. Langzeit'!D:D,B56,'Grundlage ger. Langzeit'!L:L)&gt;0,SUMIF('Grundlage ger. Langzeit'!D:D,B56,'Grundlage ger. Langzeit'!L:L),"")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6"/>
        <v/>
      </c>
      <c r="X56" s="23" t="str">
        <f t="shared" si="7"/>
        <v>gleich</v>
      </c>
    </row>
    <row r="57" spans="1:24" hidden="1" x14ac:dyDescent="0.2">
      <c r="A57" s="20" t="s">
        <v>190</v>
      </c>
      <c r="B57" s="21" t="s">
        <v>191</v>
      </c>
      <c r="C57" s="21" t="s">
        <v>55</v>
      </c>
      <c r="D57" s="21" t="s">
        <v>106</v>
      </c>
      <c r="E57" s="112">
        <f>IF(SUMIF('Grundlage ger. Langzeit'!D:D,B57,'Grundlage ger. Langzeit'!G:G)&gt;0,SUMIF('Grundlage ger. Langzeit'!D:D,B57,'Grundlage ger. Langzeit'!G:G),)</f>
        <v>0</v>
      </c>
      <c r="F57" s="112">
        <f>IF(SUMIF('Grundlage ger. Langzeit'!D:D,B57,'Grundlage ger. Langzeit'!H:H)&gt;0,SUMIF('Grundlage ger. Langzeit'!D:D,B57,'Grundlage ger. Langzeit'!H:H),)</f>
        <v>0</v>
      </c>
      <c r="G57" s="112" t="str">
        <f>IF(SUMIF('Grundlage ger. Langzeit'!D:D,B57,'Grundlage ger. Langzeit'!I:I)&gt;0,SUMIF('Grundlage ger. Langzeit'!D:D,B57,'Grundlage ger. Langzeit'!I:I),"")</f>
        <v/>
      </c>
      <c r="H57" s="112" t="str">
        <f>IF(SUMIF('Grundlage ger. Langzeit'!D:D,B57,'Grundlage ger. Langzeit'!J:J)&gt;0,SUMIF('Grundlage ger. Langzeit'!D:D,B57,'Grundlage ger. Langzeit'!J:J),"")</f>
        <v/>
      </c>
      <c r="I57" s="130" t="str">
        <f>IF(SUMIF('Grundlage ger. Langzeit'!D:D,B57,'Grundlage ger. Langzeit'!K:K)&gt;0,SUMIF('Grundlage ger. Langzeit'!D:D,B57,'Grundlage ger. Langzeit'!K:K),"")</f>
        <v/>
      </c>
      <c r="J57" s="130" t="str">
        <f>IF(SUMIF('Grundlage ger. Langzeit'!D:D,B57,'Grundlage ger. Langzeit'!L:L)&gt;0,SUMIF('Grundlage ger. Langzeit'!D:D,B57,'Grundlage ger. Langzeit'!L:L),"")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6"/>
        <v/>
      </c>
      <c r="X57" s="23" t="str">
        <f t="shared" si="7"/>
        <v>gleich</v>
      </c>
    </row>
    <row r="58" spans="1:24" hidden="1" x14ac:dyDescent="0.2">
      <c r="A58" s="20" t="s">
        <v>253</v>
      </c>
      <c r="B58" s="21" t="s">
        <v>254</v>
      </c>
      <c r="C58" s="21" t="s">
        <v>55</v>
      </c>
      <c r="D58" s="21" t="s">
        <v>27</v>
      </c>
      <c r="E58" s="112">
        <f>IF(SUMIF('Grundlage ger. Langzeit'!D:D,B58,'Grundlage ger. Langzeit'!G:G)&gt;0,SUMIF('Grundlage ger. Langzeit'!D:D,B58,'Grundlage ger. Langzeit'!G:G),)</f>
        <v>0</v>
      </c>
      <c r="F58" s="112">
        <f>IF(SUMIF('Grundlage ger. Langzeit'!D:D,B58,'Grundlage ger. Langzeit'!H:H)&gt;0,SUMIF('Grundlage ger. Langzeit'!D:D,B58,'Grundlage ger. Langzeit'!H:H),)</f>
        <v>0</v>
      </c>
      <c r="G58" s="112" t="str">
        <f>IF(SUMIF('Grundlage ger. Langzeit'!D:D,B58,'Grundlage ger. Langzeit'!I:I)&gt;0,SUMIF('Grundlage ger. Langzeit'!D:D,B58,'Grundlage ger. Langzeit'!I:I),"")</f>
        <v/>
      </c>
      <c r="H58" s="112" t="str">
        <f>IF(SUMIF('Grundlage ger. Langzeit'!D:D,B58,'Grundlage ger. Langzeit'!J:J)&gt;0,SUMIF('Grundlage ger. Langzeit'!D:D,B58,'Grundlage ger. Langzeit'!J:J),"")</f>
        <v/>
      </c>
      <c r="I58" s="130" t="str">
        <f>IF(SUMIF('Grundlage ger. Langzeit'!D:D,B58,'Grundlage ger. Langzeit'!K:K)&gt;0,SUMIF('Grundlage ger. Langzeit'!D:D,B58,'Grundlage ger. Langzeit'!K:K),"")</f>
        <v/>
      </c>
      <c r="J58" s="130" t="str">
        <f>IF(SUMIF('Grundlage ger. Langzeit'!D:D,B58,'Grundlage ger. Langzeit'!L:L)&gt;0,SUMIF('Grundlage ger. Langzeit'!D:D,B58,'Grundlage ger. Langzeit'!L:L),"")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6"/>
        <v/>
      </c>
      <c r="X58" s="23" t="str">
        <f t="shared" si="7"/>
        <v>gleich</v>
      </c>
    </row>
    <row r="59" spans="1:24" hidden="1" x14ac:dyDescent="0.2">
      <c r="A59" s="20" t="s">
        <v>265</v>
      </c>
      <c r="B59" s="21" t="s">
        <v>266</v>
      </c>
      <c r="C59" s="21" t="s">
        <v>55</v>
      </c>
      <c r="D59" s="21" t="s">
        <v>45</v>
      </c>
      <c r="E59" s="112">
        <f>IF(SUMIF('Grundlage ger. Langzeit'!D:D,B59,'Grundlage ger. Langzeit'!G:G)&gt;0,SUMIF('Grundlage ger. Langzeit'!D:D,B59,'Grundlage ger. Langzeit'!G:G),)</f>
        <v>0</v>
      </c>
      <c r="F59" s="112">
        <f>IF(SUMIF('Grundlage ger. Langzeit'!D:D,B59,'Grundlage ger. Langzeit'!H:H)&gt;0,SUMIF('Grundlage ger. Langzeit'!D:D,B59,'Grundlage ger. Langzeit'!H:H),)</f>
        <v>0</v>
      </c>
      <c r="G59" s="112" t="str">
        <f>IF(SUMIF('Grundlage ger. Langzeit'!D:D,B59,'Grundlage ger. Langzeit'!I:I)&gt;0,SUMIF('Grundlage ger. Langzeit'!D:D,B59,'Grundlage ger. Langzeit'!I:I),"")</f>
        <v/>
      </c>
      <c r="H59" s="112" t="str">
        <f>IF(SUMIF('Grundlage ger. Langzeit'!D:D,B59,'Grundlage ger. Langzeit'!J:J)&gt;0,SUMIF('Grundlage ger. Langzeit'!D:D,B59,'Grundlage ger. Langzeit'!J:J),"")</f>
        <v/>
      </c>
      <c r="I59" s="130" t="str">
        <f>IF(SUMIF('Grundlage ger. Langzeit'!D:D,B59,'Grundlage ger. Langzeit'!K:K)&gt;0,SUMIF('Grundlage ger. Langzeit'!D:D,B59,'Grundlage ger. Langzeit'!K:K),"")</f>
        <v/>
      </c>
      <c r="J59" s="130" t="str">
        <f>IF(SUMIF('Grundlage ger. Langzeit'!D:D,B59,'Grundlage ger. Langzeit'!L:L)&gt;0,SUMIF('Grundlage ger. Langzeit'!D:D,B59,'Grundlage ger. Langzeit'!L:L),"")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6"/>
        <v/>
      </c>
      <c r="X59" s="23" t="str">
        <f t="shared" si="7"/>
        <v>gleich</v>
      </c>
    </row>
    <row r="60" spans="1:24" hidden="1" x14ac:dyDescent="0.2">
      <c r="A60" s="20" t="s">
        <v>323</v>
      </c>
      <c r="B60" s="21" t="s">
        <v>323</v>
      </c>
      <c r="C60" s="21" t="s">
        <v>55</v>
      </c>
      <c r="D60" s="21" t="s">
        <v>251</v>
      </c>
      <c r="E60" s="112">
        <f>IF(SUMIF('Grundlage ger. Langzeit'!D:D,B60,'Grundlage ger. Langzeit'!G:G)&gt;0,SUMIF('Grundlage ger. Langzeit'!D:D,B60,'Grundlage ger. Langzeit'!G:G),)</f>
        <v>0</v>
      </c>
      <c r="F60" s="112">
        <f>IF(SUMIF('Grundlage ger. Langzeit'!D:D,B60,'Grundlage ger. Langzeit'!H:H)&gt;0,SUMIF('Grundlage ger. Langzeit'!D:D,B60,'Grundlage ger. Langzeit'!H:H),)</f>
        <v>0</v>
      </c>
      <c r="G60" s="112" t="str">
        <f>IF(SUMIF('Grundlage ger. Langzeit'!D:D,B60,'Grundlage ger. Langzeit'!I:I)&gt;0,SUMIF('Grundlage ger. Langzeit'!D:D,B60,'Grundlage ger. Langzeit'!I:I),"")</f>
        <v/>
      </c>
      <c r="H60" s="112" t="str">
        <f>IF(SUMIF('Grundlage ger. Langzeit'!D:D,B60,'Grundlage ger. Langzeit'!J:J)&gt;0,SUMIF('Grundlage ger. Langzeit'!D:D,B60,'Grundlage ger. Langzeit'!J:J),"")</f>
        <v/>
      </c>
      <c r="I60" s="130" t="str">
        <f>IF(SUMIF('Grundlage ger. Langzeit'!D:D,B60,'Grundlage ger. Langzeit'!K:K)&gt;0,SUMIF('Grundlage ger. Langzeit'!D:D,B60,'Grundlage ger. Langzeit'!K:K),"")</f>
        <v/>
      </c>
      <c r="J60" s="130" t="str">
        <f>IF(SUMIF('Grundlage ger. Langzeit'!D:D,B60,'Grundlage ger. Langzeit'!L:L)&gt;0,SUMIF('Grundlage ger. Langzeit'!D:D,B60,'Grundlage ger. Langzeit'!L:L),"")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6"/>
        <v/>
      </c>
      <c r="X60" s="23" t="str">
        <f t="shared" si="7"/>
        <v>gleich</v>
      </c>
    </row>
    <row r="61" spans="1:24" hidden="1" x14ac:dyDescent="0.2">
      <c r="A61" s="20" t="s">
        <v>329</v>
      </c>
      <c r="B61" s="21" t="s">
        <v>329</v>
      </c>
      <c r="C61" s="21" t="s">
        <v>55</v>
      </c>
      <c r="D61" s="21" t="s">
        <v>17</v>
      </c>
      <c r="E61" s="112">
        <f>IF(SUMIF('Grundlage ger. Langzeit'!D:D,B61,'Grundlage ger. Langzeit'!G:G)&gt;0,SUMIF('Grundlage ger. Langzeit'!D:D,B61,'Grundlage ger. Langzeit'!G:G),)</f>
        <v>0</v>
      </c>
      <c r="F61" s="112">
        <f>IF(SUMIF('Grundlage ger. Langzeit'!D:D,B61,'Grundlage ger. Langzeit'!H:H)&gt;0,SUMIF('Grundlage ger. Langzeit'!D:D,B61,'Grundlage ger. Langzeit'!H:H),)</f>
        <v>0</v>
      </c>
      <c r="G61" s="112" t="str">
        <f>IF(SUMIF('Grundlage ger. Langzeit'!D:D,B61,'Grundlage ger. Langzeit'!I:I)&gt;0,SUMIF('Grundlage ger. Langzeit'!D:D,B61,'Grundlage ger. Langzeit'!I:I),"")</f>
        <v/>
      </c>
      <c r="H61" s="112" t="str">
        <f>IF(SUMIF('Grundlage ger. Langzeit'!D:D,B61,'Grundlage ger. Langzeit'!J:J)&gt;0,SUMIF('Grundlage ger. Langzeit'!D:D,B61,'Grundlage ger. Langzeit'!J:J),"")</f>
        <v/>
      </c>
      <c r="I61" s="130" t="str">
        <f>IF(SUMIF('Grundlage ger. Langzeit'!D:D,B61,'Grundlage ger. Langzeit'!K:K)&gt;0,SUMIF('Grundlage ger. Langzeit'!D:D,B61,'Grundlage ger. Langzeit'!K:K),"")</f>
        <v/>
      </c>
      <c r="J61" s="130" t="str">
        <f>IF(SUMIF('Grundlage ger. Langzeit'!D:D,B61,'Grundlage ger. Langzeit'!L:L)&gt;0,SUMIF('Grundlage ger. Langzeit'!D:D,B61,'Grundlage ger. Langzeit'!L:L),"")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6"/>
        <v/>
      </c>
      <c r="X61" s="23" t="str">
        <f t="shared" si="7"/>
        <v>gleich</v>
      </c>
    </row>
    <row r="62" spans="1:24" hidden="1" x14ac:dyDescent="0.2">
      <c r="A62" s="20" t="s">
        <v>284</v>
      </c>
      <c r="B62" s="21" t="s">
        <v>285</v>
      </c>
      <c r="C62" s="21" t="s">
        <v>55</v>
      </c>
      <c r="D62" s="21" t="s">
        <v>188</v>
      </c>
      <c r="E62" s="112">
        <f>IF(SUMIF('Grundlage ger. Langzeit'!D:D,B62,'Grundlage ger. Langzeit'!G:G)&gt;0,SUMIF('Grundlage ger. Langzeit'!D:D,B62,'Grundlage ger. Langzeit'!G:G),)</f>
        <v>0</v>
      </c>
      <c r="F62" s="112">
        <f>IF(SUMIF('Grundlage ger. Langzeit'!D:D,B62,'Grundlage ger. Langzeit'!H:H)&gt;0,SUMIF('Grundlage ger. Langzeit'!D:D,B62,'Grundlage ger. Langzeit'!H:H),)</f>
        <v>0</v>
      </c>
      <c r="G62" s="112" t="str">
        <f>IF(SUMIF('Grundlage ger. Langzeit'!D:D,B62,'Grundlage ger. Langzeit'!I:I)&gt;0,SUMIF('Grundlage ger. Langzeit'!D:D,B62,'Grundlage ger. Langzeit'!I:I),"")</f>
        <v/>
      </c>
      <c r="H62" s="112" t="str">
        <f>IF(SUMIF('Grundlage ger. Langzeit'!D:D,B62,'Grundlage ger. Langzeit'!J:J)&gt;0,SUMIF('Grundlage ger. Langzeit'!D:D,B62,'Grundlage ger. Langzeit'!J:J),"")</f>
        <v/>
      </c>
      <c r="I62" s="130" t="str">
        <f>IF(SUMIF('Grundlage ger. Langzeit'!D:D,B62,'Grundlage ger. Langzeit'!K:K)&gt;0,SUMIF('Grundlage ger. Langzeit'!D:D,B62,'Grundlage ger. Langzeit'!K:K),"")</f>
        <v/>
      </c>
      <c r="J62" s="130" t="str">
        <f>IF(SUMIF('Grundlage ger. Langzeit'!D:D,B62,'Grundlage ger. Langzeit'!L:L)&gt;0,SUMIF('Grundlage ger. Langzeit'!D:D,B62,'Grundlage ger. Langzeit'!L:L),"")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6"/>
        <v/>
      </c>
      <c r="X62" s="23" t="str">
        <f t="shared" si="7"/>
        <v>gleich</v>
      </c>
    </row>
    <row r="63" spans="1:24" hidden="1" x14ac:dyDescent="0.2">
      <c r="A63" s="20" t="s">
        <v>108</v>
      </c>
      <c r="B63" s="21" t="s">
        <v>109</v>
      </c>
      <c r="C63" s="21" t="s">
        <v>110</v>
      </c>
      <c r="D63" s="21" t="s">
        <v>35</v>
      </c>
      <c r="E63" s="112">
        <f>IF(SUMIF('Grundlage ger. Langzeit'!D:D,B63,'Grundlage ger. Langzeit'!G:G)&gt;0,SUMIF('Grundlage ger. Langzeit'!D:D,B63,'Grundlage ger. Langzeit'!G:G),)</f>
        <v>0</v>
      </c>
      <c r="F63" s="112">
        <f>IF(SUMIF('Grundlage ger. Langzeit'!D:D,B63,'Grundlage ger. Langzeit'!H:H)&gt;0,SUMIF('Grundlage ger. Langzeit'!D:D,B63,'Grundlage ger. Langzeit'!H:H),)</f>
        <v>0</v>
      </c>
      <c r="G63" s="112" t="str">
        <f>IF(SUMIF('Grundlage ger. Langzeit'!D:D,B63,'Grundlage ger. Langzeit'!I:I)&gt;0,SUMIF('Grundlage ger. Langzeit'!D:D,B63,'Grundlage ger. Langzeit'!I:I),"")</f>
        <v/>
      </c>
      <c r="H63" s="112" t="str">
        <f>IF(SUMIF('Grundlage ger. Langzeit'!D:D,B63,'Grundlage ger. Langzeit'!J:J)&gt;0,SUMIF('Grundlage ger. Langzeit'!D:D,B63,'Grundlage ger. Langzeit'!J:J),"")</f>
        <v/>
      </c>
      <c r="I63" s="130" t="str">
        <f>IF(SUMIF('Grundlage ger. Langzeit'!D:D,B63,'Grundlage ger. Langzeit'!K:K)&gt;0,SUMIF('Grundlage ger. Langzeit'!D:D,B63,'Grundlage ger. Langzeit'!K:K),"")</f>
        <v/>
      </c>
      <c r="J63" s="130" t="str">
        <f>IF(SUMIF('Grundlage ger. Langzeit'!D:D,B63,'Grundlage ger. Langzeit'!L:L)&gt;0,SUMIF('Grundlage ger. Langzeit'!D:D,B63,'Grundlage ger. Langzeit'!L:L),"")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6"/>
        <v/>
      </c>
      <c r="X63" s="23" t="str">
        <f t="shared" si="7"/>
        <v>gleich</v>
      </c>
    </row>
    <row r="64" spans="1:24" hidden="1" x14ac:dyDescent="0.2">
      <c r="A64" s="20" t="s">
        <v>326</v>
      </c>
      <c r="B64" s="21" t="s">
        <v>326</v>
      </c>
      <c r="C64" s="21" t="s">
        <v>110</v>
      </c>
      <c r="D64" s="21" t="s">
        <v>251</v>
      </c>
      <c r="E64" s="112">
        <f>IF(SUMIF('Grundlage ger. Langzeit'!D:D,B64,'Grundlage ger. Langzeit'!G:G)&gt;0,SUMIF('Grundlage ger. Langzeit'!D:D,B64,'Grundlage ger. Langzeit'!G:G),)</f>
        <v>0</v>
      </c>
      <c r="F64" s="112">
        <f>IF(SUMIF('Grundlage ger. Langzeit'!D:D,B64,'Grundlage ger. Langzeit'!H:H)&gt;0,SUMIF('Grundlage ger. Langzeit'!D:D,B64,'Grundlage ger. Langzeit'!H:H),)</f>
        <v>0</v>
      </c>
      <c r="G64" s="112" t="str">
        <f>IF(SUMIF('Grundlage ger. Langzeit'!D:D,B64,'Grundlage ger. Langzeit'!I:I)&gt;0,SUMIF('Grundlage ger. Langzeit'!D:D,B64,'Grundlage ger. Langzeit'!I:I),"")</f>
        <v/>
      </c>
      <c r="H64" s="112" t="str">
        <f>IF(SUMIF('Grundlage ger. Langzeit'!D:D,B64,'Grundlage ger. Langzeit'!J:J)&gt;0,SUMIF('Grundlage ger. Langzeit'!D:D,B64,'Grundlage ger. Langzeit'!J:J),"")</f>
        <v/>
      </c>
      <c r="I64" s="130" t="str">
        <f>IF(SUMIF('Grundlage ger. Langzeit'!D:D,B64,'Grundlage ger. Langzeit'!K:K)&gt;0,SUMIF('Grundlage ger. Langzeit'!D:D,B64,'Grundlage ger. Langzeit'!K:K),"")</f>
        <v/>
      </c>
      <c r="J64" s="130" t="str">
        <f>IF(SUMIF('Grundlage ger. Langzeit'!D:D,B64,'Grundlage ger. Langzeit'!L:L)&gt;0,SUMIF('Grundlage ger. Langzeit'!D:D,B64,'Grundlage ger. Langzeit'!L:L),"")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6"/>
        <v/>
      </c>
      <c r="X64" s="23" t="str">
        <f t="shared" si="7"/>
        <v>gleich</v>
      </c>
    </row>
    <row r="65" spans="1:24" hidden="1" x14ac:dyDescent="0.2">
      <c r="A65" s="20" t="s">
        <v>14</v>
      </c>
      <c r="B65" s="21" t="s">
        <v>15</v>
      </c>
      <c r="C65" s="21" t="s">
        <v>16</v>
      </c>
      <c r="D65" s="21" t="s">
        <v>17</v>
      </c>
      <c r="E65" s="112">
        <f>IF(SUMIF('Grundlage ger. Langzeit'!D:D,B65,'Grundlage ger. Langzeit'!G:G)&gt;0,SUMIF('Grundlage ger. Langzeit'!D:D,B65,'Grundlage ger. Langzeit'!G:G),)</f>
        <v>0</v>
      </c>
      <c r="F65" s="112">
        <f>IF(SUMIF('Grundlage ger. Langzeit'!D:D,B65,'Grundlage ger. Langzeit'!H:H)&gt;0,SUMIF('Grundlage ger. Langzeit'!D:D,B65,'Grundlage ger. Langzeit'!H:H),)</f>
        <v>0</v>
      </c>
      <c r="G65" s="112" t="str">
        <f>IF(SUMIF('Grundlage ger. Langzeit'!D:D,B65,'Grundlage ger. Langzeit'!I:I)&gt;0,SUMIF('Grundlage ger. Langzeit'!D:D,B65,'Grundlage ger. Langzeit'!I:I),"")</f>
        <v/>
      </c>
      <c r="H65" s="112" t="str">
        <f>IF(SUMIF('Grundlage ger. Langzeit'!D:D,B65,'Grundlage ger. Langzeit'!J:J)&gt;0,SUMIF('Grundlage ger. Langzeit'!D:D,B65,'Grundlage ger. Langzeit'!J:J),"")</f>
        <v/>
      </c>
      <c r="I65" s="130" t="str">
        <f>IF(SUMIF('Grundlage ger. Langzeit'!D:D,B65,'Grundlage ger. Langzeit'!K:K)&gt;0,SUMIF('Grundlage ger. Langzeit'!D:D,B65,'Grundlage ger. Langzeit'!K:K),"")</f>
        <v/>
      </c>
      <c r="J65" s="130" t="str">
        <f>IF(SUMIF('Grundlage ger. Langzeit'!D:D,B65,'Grundlage ger. Langzeit'!L:L)&gt;0,SUMIF('Grundlage ger. Langzeit'!D:D,B65,'Grundlage ger. Langzeit'!L:L),"")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6"/>
        <v/>
      </c>
      <c r="X65" s="23" t="str">
        <f t="shared" si="7"/>
        <v>gleich</v>
      </c>
    </row>
    <row r="66" spans="1:24" hidden="1" x14ac:dyDescent="0.2">
      <c r="A66" s="20" t="s">
        <v>174</v>
      </c>
      <c r="B66" s="21" t="s">
        <v>175</v>
      </c>
      <c r="C66" s="21" t="s">
        <v>16</v>
      </c>
      <c r="D66" s="21" t="s">
        <v>62</v>
      </c>
      <c r="E66" s="112">
        <f>IF(SUMIF('Grundlage ger. Langzeit'!D:D,B66,'Grundlage ger. Langzeit'!G:G)&gt;0,SUMIF('Grundlage ger. Langzeit'!D:D,B66,'Grundlage ger. Langzeit'!G:G),)</f>
        <v>0</v>
      </c>
      <c r="F66" s="112">
        <f>IF(SUMIF('Grundlage ger. Langzeit'!D:D,B66,'Grundlage ger. Langzeit'!H:H)&gt;0,SUMIF('Grundlage ger. Langzeit'!D:D,B66,'Grundlage ger. Langzeit'!H:H),)</f>
        <v>0</v>
      </c>
      <c r="G66" s="112" t="str">
        <f>IF(SUMIF('Grundlage ger. Langzeit'!D:D,B66,'Grundlage ger. Langzeit'!I:I)&gt;0,SUMIF('Grundlage ger. Langzeit'!D:D,B66,'Grundlage ger. Langzeit'!I:I),"")</f>
        <v/>
      </c>
      <c r="H66" s="112" t="str">
        <f>IF(SUMIF('Grundlage ger. Langzeit'!D:D,B66,'Grundlage ger. Langzeit'!J:J)&gt;0,SUMIF('Grundlage ger. Langzeit'!D:D,B66,'Grundlage ger. Langzeit'!J:J),"")</f>
        <v/>
      </c>
      <c r="I66" s="130" t="str">
        <f>IF(SUMIF('Grundlage ger. Langzeit'!D:D,B66,'Grundlage ger. Langzeit'!K:K)&gt;0,SUMIF('Grundlage ger. Langzeit'!D:D,B66,'Grundlage ger. Langzeit'!K:K),"")</f>
        <v/>
      </c>
      <c r="J66" s="130" t="str">
        <f>IF(SUMIF('Grundlage ger. Langzeit'!D:D,B66,'Grundlage ger. Langzeit'!L:L)&gt;0,SUMIF('Grundlage ger. Langzeit'!D:D,B66,'Grundlage ger. Langzeit'!L:L),"")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6"/>
        <v/>
      </c>
      <c r="X66" s="23" t="str">
        <f t="shared" si="7"/>
        <v>gleich</v>
      </c>
    </row>
    <row r="67" spans="1:24" hidden="1" x14ac:dyDescent="0.2">
      <c r="A67" s="20" t="s">
        <v>220</v>
      </c>
      <c r="B67" s="21" t="s">
        <v>221</v>
      </c>
      <c r="C67" s="21" t="s">
        <v>16</v>
      </c>
      <c r="D67" s="21" t="s">
        <v>45</v>
      </c>
      <c r="E67" s="112">
        <f>IF(SUMIF('Grundlage ger. Langzeit'!D:D,B67,'Grundlage ger. Langzeit'!G:G)&gt;0,SUMIF('Grundlage ger. Langzeit'!D:D,B67,'Grundlage ger. Langzeit'!G:G),)</f>
        <v>0</v>
      </c>
      <c r="F67" s="112">
        <f>IF(SUMIF('Grundlage ger. Langzeit'!D:D,B67,'Grundlage ger. Langzeit'!H:H)&gt;0,SUMIF('Grundlage ger. Langzeit'!D:D,B67,'Grundlage ger. Langzeit'!H:H),)</f>
        <v>0</v>
      </c>
      <c r="G67" s="112" t="str">
        <f>IF(SUMIF('Grundlage ger. Langzeit'!D:D,B67,'Grundlage ger. Langzeit'!I:I)&gt;0,SUMIF('Grundlage ger. Langzeit'!D:D,B67,'Grundlage ger. Langzeit'!I:I),"")</f>
        <v/>
      </c>
      <c r="H67" s="112" t="str">
        <f>IF(SUMIF('Grundlage ger. Langzeit'!D:D,B67,'Grundlage ger. Langzeit'!J:J)&gt;0,SUMIF('Grundlage ger. Langzeit'!D:D,B67,'Grundlage ger. Langzeit'!J:J),"")</f>
        <v/>
      </c>
      <c r="I67" s="130" t="str">
        <f>IF(SUMIF('Grundlage ger. Langzeit'!D:D,B67,'Grundlage ger. Langzeit'!K:K)&gt;0,SUMIF('Grundlage ger. Langzeit'!D:D,B67,'Grundlage ger. Langzeit'!K:K),"")</f>
        <v/>
      </c>
      <c r="J67" s="130" t="str">
        <f>IF(SUMIF('Grundlage ger. Langzeit'!D:D,B67,'Grundlage ger. Langzeit'!L:L)&gt;0,SUMIF('Grundlage ger. Langzeit'!D:D,B67,'Grundlage ger. Langzeit'!L:L),"")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6"/>
        <v/>
      </c>
      <c r="X67" s="23" t="str">
        <f t="shared" si="7"/>
        <v>gleich</v>
      </c>
    </row>
    <row r="68" spans="1:24" hidden="1" x14ac:dyDescent="0.2">
      <c r="A68" s="20" t="s">
        <v>335</v>
      </c>
      <c r="B68" s="21" t="s">
        <v>335</v>
      </c>
      <c r="C68" s="21" t="s">
        <v>16</v>
      </c>
      <c r="D68" s="21" t="s">
        <v>308</v>
      </c>
      <c r="E68" s="112">
        <f>IF(SUMIF('Grundlage ger. Langzeit'!D:D,B68,'Grundlage ger. Langzeit'!G:G)&gt;0,SUMIF('Grundlage ger. Langzeit'!D:D,B68,'Grundlage ger. Langzeit'!G:G),)</f>
        <v>0</v>
      </c>
      <c r="F68" s="112">
        <f>IF(SUMIF('Grundlage ger. Langzeit'!D:D,B68,'Grundlage ger. Langzeit'!H:H)&gt;0,SUMIF('Grundlage ger. Langzeit'!D:D,B68,'Grundlage ger. Langzeit'!H:H),)</f>
        <v>0</v>
      </c>
      <c r="G68" s="112" t="str">
        <f>IF(SUMIF('Grundlage ger. Langzeit'!D:D,B68,'Grundlage ger. Langzeit'!I:I)&gt;0,SUMIF('Grundlage ger. Langzeit'!D:D,B68,'Grundlage ger. Langzeit'!I:I),"")</f>
        <v/>
      </c>
      <c r="H68" s="112" t="str">
        <f>IF(SUMIF('Grundlage ger. Langzeit'!D:D,B68,'Grundlage ger. Langzeit'!J:J)&gt;0,SUMIF('Grundlage ger. Langzeit'!D:D,B68,'Grundlage ger. Langzeit'!J:J),"")</f>
        <v/>
      </c>
      <c r="I68" s="130" t="str">
        <f>IF(SUMIF('Grundlage ger. Langzeit'!D:D,B68,'Grundlage ger. Langzeit'!K:K)&gt;0,SUMIF('Grundlage ger. Langzeit'!D:D,B68,'Grundlage ger. Langzeit'!K:K),"")</f>
        <v/>
      </c>
      <c r="J68" s="130" t="str">
        <f>IF(SUMIF('Grundlage ger. Langzeit'!D:D,B68,'Grundlage ger. Langzeit'!L:L)&gt;0,SUMIF('Grundlage ger. Langzeit'!D:D,B68,'Grundlage ger. Langzeit'!L:L),"")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6"/>
        <v/>
      </c>
      <c r="X68" s="23" t="str">
        <f t="shared" si="7"/>
        <v>gleich</v>
      </c>
    </row>
    <row r="69" spans="1:24" hidden="1" x14ac:dyDescent="0.2">
      <c r="A69" s="20" t="s">
        <v>290</v>
      </c>
      <c r="B69" s="21" t="s">
        <v>291</v>
      </c>
      <c r="C69" s="21" t="s">
        <v>16</v>
      </c>
      <c r="D69" s="21" t="s">
        <v>22</v>
      </c>
      <c r="E69" s="112">
        <f>IF(SUMIF('Grundlage ger. Langzeit'!D:D,B69,'Grundlage ger. Langzeit'!G:G)&gt;0,SUMIF('Grundlage ger. Langzeit'!D:D,B69,'Grundlage ger. Langzeit'!G:G),)</f>
        <v>0</v>
      </c>
      <c r="F69" s="112">
        <f>IF(SUMIF('Grundlage ger. Langzeit'!D:D,B69,'Grundlage ger. Langzeit'!H:H)&gt;0,SUMIF('Grundlage ger. Langzeit'!D:D,B69,'Grundlage ger. Langzeit'!H:H),)</f>
        <v>0</v>
      </c>
      <c r="G69" s="112" t="str">
        <f>IF(SUMIF('Grundlage ger. Langzeit'!D:D,B69,'Grundlage ger. Langzeit'!I:I)&gt;0,SUMIF('Grundlage ger. Langzeit'!D:D,B69,'Grundlage ger. Langzeit'!I:I),"")</f>
        <v/>
      </c>
      <c r="H69" s="112" t="str">
        <f>IF(SUMIF('Grundlage ger. Langzeit'!D:D,B69,'Grundlage ger. Langzeit'!J:J)&gt;0,SUMIF('Grundlage ger. Langzeit'!D:D,B69,'Grundlage ger. Langzeit'!J:J),"")</f>
        <v/>
      </c>
      <c r="I69" s="130" t="str">
        <f>IF(SUMIF('Grundlage ger. Langzeit'!D:D,B69,'Grundlage ger. Langzeit'!K:K)&gt;0,SUMIF('Grundlage ger. Langzeit'!D:D,B69,'Grundlage ger. Langzeit'!K:K),"")</f>
        <v/>
      </c>
      <c r="J69" s="130" t="str">
        <f>IF(SUMIF('Grundlage ger. Langzeit'!D:D,B69,'Grundlage ger. Langzeit'!L:L)&gt;0,SUMIF('Grundlage ger. Langzeit'!D:D,B69,'Grundlage ger. Langzeit'!L:L),"")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6"/>
        <v/>
      </c>
      <c r="X69" s="23" t="str">
        <f t="shared" si="7"/>
        <v>gleich</v>
      </c>
    </row>
    <row r="70" spans="1:24" hidden="1" x14ac:dyDescent="0.2">
      <c r="A70" s="20" t="s">
        <v>164</v>
      </c>
      <c r="B70" s="21" t="s">
        <v>165</v>
      </c>
      <c r="C70" s="21" t="s">
        <v>95</v>
      </c>
      <c r="D70" s="21" t="s">
        <v>27</v>
      </c>
      <c r="E70" s="112">
        <f>IF(SUMIF('Grundlage ger. Langzeit'!D:D,B70,'Grundlage ger. Langzeit'!G:G)&gt;0,SUMIF('Grundlage ger. Langzeit'!D:D,B70,'Grundlage ger. Langzeit'!G:G),)</f>
        <v>0</v>
      </c>
      <c r="F70" s="112">
        <f>IF(SUMIF('Grundlage ger. Langzeit'!D:D,B70,'Grundlage ger. Langzeit'!H:H)&gt;0,SUMIF('Grundlage ger. Langzeit'!D:D,B70,'Grundlage ger. Langzeit'!H:H),)</f>
        <v>0</v>
      </c>
      <c r="G70" s="112" t="str">
        <f>IF(SUMIF('Grundlage ger. Langzeit'!D:D,B70,'Grundlage ger. Langzeit'!I:I)&gt;0,SUMIF('Grundlage ger. Langzeit'!D:D,B70,'Grundlage ger. Langzeit'!I:I),"")</f>
        <v/>
      </c>
      <c r="H70" s="112" t="str">
        <f>IF(SUMIF('Grundlage ger. Langzeit'!D:D,B70,'Grundlage ger. Langzeit'!J:J)&gt;0,SUMIF('Grundlage ger. Langzeit'!D:D,B70,'Grundlage ger. Langzeit'!J:J),"")</f>
        <v/>
      </c>
      <c r="I70" s="130" t="str">
        <f>IF(SUMIF('Grundlage ger. Langzeit'!D:D,B70,'Grundlage ger. Langzeit'!K:K)&gt;0,SUMIF('Grundlage ger. Langzeit'!D:D,B70,'Grundlage ger. Langzeit'!K:K),"")</f>
        <v/>
      </c>
      <c r="J70" s="130" t="str">
        <f>IF(SUMIF('Grundlage ger. Langzeit'!D:D,B70,'Grundlage ger. Langzeit'!L:L)&gt;0,SUMIF('Grundlage ger. Langzeit'!D:D,B70,'Grundlage ger. Langzeit'!L:L),"")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6"/>
        <v/>
      </c>
      <c r="X70" s="23" t="str">
        <f t="shared" si="7"/>
        <v>gleich</v>
      </c>
    </row>
    <row r="71" spans="1:24" hidden="1" x14ac:dyDescent="0.2">
      <c r="A71" s="20" t="s">
        <v>129</v>
      </c>
      <c r="B71" s="21" t="s">
        <v>130</v>
      </c>
      <c r="C71" s="21" t="s">
        <v>131</v>
      </c>
      <c r="D71" s="21" t="s">
        <v>17</v>
      </c>
      <c r="E71" s="112">
        <f>IF(SUMIF('Grundlage ger. Langzeit'!D:D,B71,'Grundlage ger. Langzeit'!G:G)&gt;0,SUMIF('Grundlage ger. Langzeit'!D:D,B71,'Grundlage ger. Langzeit'!G:G),)</f>
        <v>0</v>
      </c>
      <c r="F71" s="112">
        <f>IF(SUMIF('Grundlage ger. Langzeit'!D:D,B71,'Grundlage ger. Langzeit'!H:H)&gt;0,SUMIF('Grundlage ger. Langzeit'!D:D,B71,'Grundlage ger. Langzeit'!H:H),)</f>
        <v>0</v>
      </c>
      <c r="G71" s="112" t="str">
        <f>IF(SUMIF('Grundlage ger. Langzeit'!D:D,B71,'Grundlage ger. Langzeit'!I:I)&gt;0,SUMIF('Grundlage ger. Langzeit'!D:D,B71,'Grundlage ger. Langzeit'!I:I),"")</f>
        <v/>
      </c>
      <c r="H71" s="112" t="str">
        <f>IF(SUMIF('Grundlage ger. Langzeit'!D:D,B71,'Grundlage ger. Langzeit'!J:J)&gt;0,SUMIF('Grundlage ger. Langzeit'!D:D,B71,'Grundlage ger. Langzeit'!J:J),"")</f>
        <v/>
      </c>
      <c r="I71" s="130" t="str">
        <f>IF(SUMIF('Grundlage ger. Langzeit'!D:D,B71,'Grundlage ger. Langzeit'!K:K)&gt;0,SUMIF('Grundlage ger. Langzeit'!D:D,B71,'Grundlage ger. Langzeit'!K:K),"")</f>
        <v/>
      </c>
      <c r="J71" s="130" t="str">
        <f>IF(SUMIF('Grundlage ger. Langzeit'!D:D,B71,'Grundlage ger. Langzeit'!L:L)&gt;0,SUMIF('Grundlage ger. Langzeit'!D:D,B71,'Grundlage ger. Langzeit'!L:L),"")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6"/>
        <v/>
      </c>
      <c r="X71" s="23" t="str">
        <f t="shared" si="7"/>
        <v>gleich</v>
      </c>
    </row>
    <row r="72" spans="1:24" hidden="1" x14ac:dyDescent="0.2">
      <c r="A72" s="20" t="s">
        <v>32</v>
      </c>
      <c r="B72" s="21" t="s">
        <v>33</v>
      </c>
      <c r="C72" s="21" t="s">
        <v>34</v>
      </c>
      <c r="D72" s="21" t="s">
        <v>35</v>
      </c>
      <c r="E72" s="112">
        <f>IF(SUMIF('Grundlage ger. Langzeit'!D:D,B72,'Grundlage ger. Langzeit'!G:G)&gt;0,SUMIF('Grundlage ger. Langzeit'!D:D,B72,'Grundlage ger. Langzeit'!G:G),)</f>
        <v>0</v>
      </c>
      <c r="F72" s="112">
        <f>IF(SUMIF('Grundlage ger. Langzeit'!D:D,B72,'Grundlage ger. Langzeit'!H:H)&gt;0,SUMIF('Grundlage ger. Langzeit'!D:D,B72,'Grundlage ger. Langzeit'!H:H),)</f>
        <v>0</v>
      </c>
      <c r="G72" s="112" t="str">
        <f>IF(SUMIF('Grundlage ger. Langzeit'!D:D,B72,'Grundlage ger. Langzeit'!I:I)&gt;0,SUMIF('Grundlage ger. Langzeit'!D:D,B72,'Grundlage ger. Langzeit'!I:I),"")</f>
        <v/>
      </c>
      <c r="H72" s="112" t="str">
        <f>IF(SUMIF('Grundlage ger. Langzeit'!D:D,B72,'Grundlage ger. Langzeit'!J:J)&gt;0,SUMIF('Grundlage ger. Langzeit'!D:D,B72,'Grundlage ger. Langzeit'!J:J),"")</f>
        <v/>
      </c>
      <c r="I72" s="130" t="str">
        <f>IF(SUMIF('Grundlage ger. Langzeit'!D:D,B72,'Grundlage ger. Langzeit'!K:K)&gt;0,SUMIF('Grundlage ger. Langzeit'!D:D,B72,'Grundlage ger. Langzeit'!K:K),"")</f>
        <v/>
      </c>
      <c r="J72" s="130" t="str">
        <f>IF(SUMIF('Grundlage ger. Langzeit'!D:D,B72,'Grundlage ger. Langzeit'!L:L)&gt;0,SUMIF('Grundlage ger. Langzeit'!D:D,B72,'Grundlage ger. Langzeit'!L:L),"")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7"/>
        <v>gleich</v>
      </c>
    </row>
    <row r="73" spans="1:24" hidden="1" x14ac:dyDescent="0.2">
      <c r="A73" s="20" t="s">
        <v>133</v>
      </c>
      <c r="B73" s="21" t="s">
        <v>134</v>
      </c>
      <c r="C73" s="21" t="s">
        <v>34</v>
      </c>
      <c r="D73" s="21" t="s">
        <v>45</v>
      </c>
      <c r="E73" s="112">
        <f>IF(SUMIF('Grundlage ger. Langzeit'!D:D,B73,'Grundlage ger. Langzeit'!G:G)&gt;0,SUMIF('Grundlage ger. Langzeit'!D:D,B73,'Grundlage ger. Langzeit'!G:G),)</f>
        <v>0</v>
      </c>
      <c r="F73" s="112">
        <f>IF(SUMIF('Grundlage ger. Langzeit'!D:D,B73,'Grundlage ger. Langzeit'!H:H)&gt;0,SUMIF('Grundlage ger. Langzeit'!D:D,B73,'Grundlage ger. Langzeit'!H:H),)</f>
        <v>0</v>
      </c>
      <c r="G73" s="112" t="str">
        <f>IF(SUMIF('Grundlage ger. Langzeit'!D:D,B73,'Grundlage ger. Langzeit'!I:I)&gt;0,SUMIF('Grundlage ger. Langzeit'!D:D,B73,'Grundlage ger. Langzeit'!I:I),"")</f>
        <v/>
      </c>
      <c r="H73" s="112" t="str">
        <f>IF(SUMIF('Grundlage ger. Langzeit'!D:D,B73,'Grundlage ger. Langzeit'!J:J)&gt;0,SUMIF('Grundlage ger. Langzeit'!D:D,B73,'Grundlage ger. Langzeit'!J:J),"")</f>
        <v/>
      </c>
      <c r="I73" s="130" t="str">
        <f>IF(SUMIF('Grundlage ger. Langzeit'!D:D,B73,'Grundlage ger. Langzeit'!K:K)&gt;0,SUMIF('Grundlage ger. Langzeit'!D:D,B73,'Grundlage ger. Langzeit'!K:K),"")</f>
        <v/>
      </c>
      <c r="J73" s="130" t="str">
        <f>IF(SUMIF('Grundlage ger. Langzeit'!D:D,B73,'Grundlage ger. Langzeit'!L:L)&gt;0,SUMIF('Grundlage ger. Langzeit'!D:D,B73,'Grundlage ger. Langzeit'!L:L),"")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7"/>
        <v>gleich</v>
      </c>
    </row>
    <row r="74" spans="1:24" hidden="1" x14ac:dyDescent="0.2">
      <c r="A74" s="20" t="s">
        <v>60</v>
      </c>
      <c r="B74" s="21" t="s">
        <v>61</v>
      </c>
      <c r="C74" s="21" t="s">
        <v>34</v>
      </c>
      <c r="D74" s="21" t="s">
        <v>62</v>
      </c>
      <c r="E74" s="112">
        <f>IF(SUMIF('Grundlage ger. Langzeit'!D:D,B74,'Grundlage ger. Langzeit'!G:G)&gt;0,SUMIF('Grundlage ger. Langzeit'!D:D,B74,'Grundlage ger. Langzeit'!G:G),)</f>
        <v>0</v>
      </c>
      <c r="F74" s="112">
        <f>IF(SUMIF('Grundlage ger. Langzeit'!D:D,B74,'Grundlage ger. Langzeit'!H:H)&gt;0,SUMIF('Grundlage ger. Langzeit'!D:D,B74,'Grundlage ger. Langzeit'!H:H),)</f>
        <v>0</v>
      </c>
      <c r="G74" s="112" t="str">
        <f>IF(SUMIF('Grundlage ger. Langzeit'!D:D,B74,'Grundlage ger. Langzeit'!I:I)&gt;0,SUMIF('Grundlage ger. Langzeit'!D:D,B74,'Grundlage ger. Langzeit'!I:I),"")</f>
        <v/>
      </c>
      <c r="H74" s="112" t="str">
        <f>IF(SUMIF('Grundlage ger. Langzeit'!D:D,B74,'Grundlage ger. Langzeit'!J:J)&gt;0,SUMIF('Grundlage ger. Langzeit'!D:D,B74,'Grundlage ger. Langzeit'!J:J),"")</f>
        <v/>
      </c>
      <c r="I74" s="130" t="str">
        <f>IF(SUMIF('Grundlage ger. Langzeit'!D:D,B74,'Grundlage ger. Langzeit'!K:K)&gt;0,SUMIF('Grundlage ger. Langzeit'!D:D,B74,'Grundlage ger. Langzeit'!K:K),"")</f>
        <v/>
      </c>
      <c r="J74" s="130" t="str">
        <f>IF(SUMIF('Grundlage ger. Langzeit'!D:D,B74,'Grundlage ger. Langzeit'!L:L)&gt;0,SUMIF('Grundlage ger. Langzeit'!D:D,B74,'Grundlage ger. Langzeit'!L:L),"")</f>
        <v/>
      </c>
      <c r="K74" s="40"/>
      <c r="L74" s="61" t="str">
        <f t="shared" ref="L74:L108" si="8">IF(E74&gt;0,G74,"-")</f>
        <v>-</v>
      </c>
      <c r="M74" s="61" t="str">
        <f t="shared" ref="M74:M108" si="9">IF(F74&gt;0,G74,"-")</f>
        <v>-</v>
      </c>
      <c r="N74" s="40"/>
      <c r="O74" s="40"/>
      <c r="P74" s="40"/>
      <c r="W74" s="124" t="str">
        <f t="shared" ref="W74:W108" si="10">J74</f>
        <v/>
      </c>
      <c r="X74" s="23" t="str">
        <f t="shared" ref="X74:X108" si="11">IF(J74&gt;0,IF(I74&gt;J74,"-",IF(I74=J74,"gleich","Kontrolle")),"")</f>
        <v>gleich</v>
      </c>
    </row>
    <row r="75" spans="1:24" hidden="1" x14ac:dyDescent="0.2">
      <c r="A75" s="20" t="s">
        <v>180</v>
      </c>
      <c r="B75" s="21" t="s">
        <v>181</v>
      </c>
      <c r="C75" s="21" t="s">
        <v>34</v>
      </c>
      <c r="D75" s="21" t="s">
        <v>35</v>
      </c>
      <c r="E75" s="112">
        <f>IF(SUMIF('Grundlage ger. Langzeit'!D:D,B75,'Grundlage ger. Langzeit'!G:G)&gt;0,SUMIF('Grundlage ger. Langzeit'!D:D,B75,'Grundlage ger. Langzeit'!G:G),)</f>
        <v>0</v>
      </c>
      <c r="F75" s="112">
        <f>IF(SUMIF('Grundlage ger. Langzeit'!D:D,B75,'Grundlage ger. Langzeit'!H:H)&gt;0,SUMIF('Grundlage ger. Langzeit'!D:D,B75,'Grundlage ger. Langzeit'!H:H),)</f>
        <v>0</v>
      </c>
      <c r="G75" s="112" t="str">
        <f>IF(SUMIF('Grundlage ger. Langzeit'!D:D,B75,'Grundlage ger. Langzeit'!I:I)&gt;0,SUMIF('Grundlage ger. Langzeit'!D:D,B75,'Grundlage ger. Langzeit'!I:I),"")</f>
        <v/>
      </c>
      <c r="H75" s="112" t="str">
        <f>IF(SUMIF('Grundlage ger. Langzeit'!D:D,B75,'Grundlage ger. Langzeit'!J:J)&gt;0,SUMIF('Grundlage ger. Langzeit'!D:D,B75,'Grundlage ger. Langzeit'!J:J),"")</f>
        <v/>
      </c>
      <c r="I75" s="130" t="str">
        <f>IF(SUMIF('Grundlage ger. Langzeit'!D:D,B75,'Grundlage ger. Langzeit'!K:K)&gt;0,SUMIF('Grundlage ger. Langzeit'!D:D,B75,'Grundlage ger. Langzeit'!K:K),"")</f>
        <v/>
      </c>
      <c r="J75" s="130" t="str">
        <f>IF(SUMIF('Grundlage ger. Langzeit'!D:D,B75,'Grundlage ger. Langzeit'!L:L)&gt;0,SUMIF('Grundlage ger. Langzeit'!D:D,B75,'Grundlage ger. Langzeit'!L:L),"")</f>
        <v/>
      </c>
      <c r="K75" s="40"/>
      <c r="L75" s="61" t="str">
        <f t="shared" si="8"/>
        <v>-</v>
      </c>
      <c r="M75" s="61" t="str">
        <f t="shared" si="9"/>
        <v>-</v>
      </c>
      <c r="N75" s="40"/>
      <c r="O75" s="40"/>
      <c r="P75" s="40"/>
      <c r="W75" s="124" t="str">
        <f t="shared" si="10"/>
        <v/>
      </c>
      <c r="X75" s="23" t="str">
        <f t="shared" si="11"/>
        <v>gleich</v>
      </c>
    </row>
    <row r="76" spans="1:24" hidden="1" x14ac:dyDescent="0.2">
      <c r="A76" s="20" t="s">
        <v>208</v>
      </c>
      <c r="B76" s="21" t="s">
        <v>209</v>
      </c>
      <c r="C76" s="21" t="s">
        <v>34</v>
      </c>
      <c r="D76" s="21" t="s">
        <v>35</v>
      </c>
      <c r="E76" s="112">
        <f>IF(SUMIF('Grundlage ger. Langzeit'!D:D,B76,'Grundlage ger. Langzeit'!G:G)&gt;0,SUMIF('Grundlage ger. Langzeit'!D:D,B76,'Grundlage ger. Langzeit'!G:G),)</f>
        <v>0</v>
      </c>
      <c r="F76" s="112">
        <f>IF(SUMIF('Grundlage ger. Langzeit'!D:D,B76,'Grundlage ger. Langzeit'!H:H)&gt;0,SUMIF('Grundlage ger. Langzeit'!D:D,B76,'Grundlage ger. Langzeit'!H:H),)</f>
        <v>0</v>
      </c>
      <c r="G76" s="112" t="str">
        <f>IF(SUMIF('Grundlage ger. Langzeit'!D:D,B76,'Grundlage ger. Langzeit'!I:I)&gt;0,SUMIF('Grundlage ger. Langzeit'!D:D,B76,'Grundlage ger. Langzeit'!I:I),"")</f>
        <v/>
      </c>
      <c r="H76" s="112" t="str">
        <f>IF(SUMIF('Grundlage ger. Langzeit'!D:D,B76,'Grundlage ger. Langzeit'!J:J)&gt;0,SUMIF('Grundlage ger. Langzeit'!D:D,B76,'Grundlage ger. Langzeit'!J:J),"")</f>
        <v/>
      </c>
      <c r="I76" s="130" t="str">
        <f>IF(SUMIF('Grundlage ger. Langzeit'!D:D,B76,'Grundlage ger. Langzeit'!K:K)&gt;0,SUMIF('Grundlage ger. Langzeit'!D:D,B76,'Grundlage ger. Langzeit'!K:K),"")</f>
        <v/>
      </c>
      <c r="J76" s="130" t="str">
        <f>IF(SUMIF('Grundlage ger. Langzeit'!D:D,B76,'Grundlage ger. Langzeit'!L:L)&gt;0,SUMIF('Grundlage ger. Langzeit'!D:D,B76,'Grundlage ger. Langzeit'!L:L),"")</f>
        <v/>
      </c>
      <c r="K76" s="40"/>
      <c r="L76" s="61" t="str">
        <f t="shared" si="8"/>
        <v>-</v>
      </c>
      <c r="M76" s="61" t="str">
        <f t="shared" si="9"/>
        <v>-</v>
      </c>
      <c r="N76" s="40"/>
      <c r="O76" s="40"/>
      <c r="P76" s="40"/>
      <c r="W76" s="124" t="str">
        <f t="shared" si="10"/>
        <v/>
      </c>
      <c r="X76" s="23" t="str">
        <f t="shared" si="11"/>
        <v>gleich</v>
      </c>
    </row>
    <row r="77" spans="1:24" hidden="1" x14ac:dyDescent="0.2">
      <c r="A77" s="20" t="s">
        <v>211</v>
      </c>
      <c r="B77" s="21" t="s">
        <v>212</v>
      </c>
      <c r="C77" s="21" t="s">
        <v>34</v>
      </c>
      <c r="D77" s="21" t="s">
        <v>35</v>
      </c>
      <c r="E77" s="112">
        <f>IF(SUMIF('Grundlage ger. Langzeit'!D:D,B77,'Grundlage ger. Langzeit'!G:G)&gt;0,SUMIF('Grundlage ger. Langzeit'!D:D,B77,'Grundlage ger. Langzeit'!G:G),)</f>
        <v>0</v>
      </c>
      <c r="F77" s="112">
        <f>IF(SUMIF('Grundlage ger. Langzeit'!D:D,B77,'Grundlage ger. Langzeit'!H:H)&gt;0,SUMIF('Grundlage ger. Langzeit'!D:D,B77,'Grundlage ger. Langzeit'!H:H),)</f>
        <v>0</v>
      </c>
      <c r="G77" s="112" t="str">
        <f>IF(SUMIF('Grundlage ger. Langzeit'!D:D,B77,'Grundlage ger. Langzeit'!I:I)&gt;0,SUMIF('Grundlage ger. Langzeit'!D:D,B77,'Grundlage ger. Langzeit'!I:I),"")</f>
        <v/>
      </c>
      <c r="H77" s="112" t="str">
        <f>IF(SUMIF('Grundlage ger. Langzeit'!D:D,B77,'Grundlage ger. Langzeit'!J:J)&gt;0,SUMIF('Grundlage ger. Langzeit'!D:D,B77,'Grundlage ger. Langzeit'!J:J),"")</f>
        <v/>
      </c>
      <c r="I77" s="130" t="str">
        <f>IF(SUMIF('Grundlage ger. Langzeit'!D:D,B77,'Grundlage ger. Langzeit'!K:K)&gt;0,SUMIF('Grundlage ger. Langzeit'!D:D,B77,'Grundlage ger. Langzeit'!K:K),"")</f>
        <v/>
      </c>
      <c r="J77" s="130" t="str">
        <f>IF(SUMIF('Grundlage ger. Langzeit'!D:D,B77,'Grundlage ger. Langzeit'!L:L)&gt;0,SUMIF('Grundlage ger. Langzeit'!D:D,B77,'Grundlage ger. Langzeit'!L:L),"")</f>
        <v/>
      </c>
      <c r="K77" s="40"/>
      <c r="L77" s="61" t="str">
        <f t="shared" si="8"/>
        <v>-</v>
      </c>
      <c r="M77" s="61" t="str">
        <f t="shared" si="9"/>
        <v>-</v>
      </c>
      <c r="N77" s="40"/>
      <c r="O77" s="40"/>
      <c r="P77" s="40"/>
      <c r="W77" s="124" t="str">
        <f t="shared" si="10"/>
        <v/>
      </c>
      <c r="X77" s="23" t="str">
        <f t="shared" si="11"/>
        <v>gleich</v>
      </c>
    </row>
    <row r="78" spans="1:24" hidden="1" x14ac:dyDescent="0.2">
      <c r="A78" s="20" t="s">
        <v>37</v>
      </c>
      <c r="B78" s="21" t="s">
        <v>38</v>
      </c>
      <c r="C78" s="21" t="s">
        <v>34</v>
      </c>
      <c r="D78" s="21" t="s">
        <v>35</v>
      </c>
      <c r="E78" s="112">
        <f>IF(SUMIF('Grundlage ger. Langzeit'!D:D,B78,'Grundlage ger. Langzeit'!G:G)&gt;0,SUMIF('Grundlage ger. Langzeit'!D:D,B78,'Grundlage ger. Langzeit'!G:G),)</f>
        <v>0</v>
      </c>
      <c r="F78" s="112">
        <f>IF(SUMIF('Grundlage ger. Langzeit'!D:D,B78,'Grundlage ger. Langzeit'!H:H)&gt;0,SUMIF('Grundlage ger. Langzeit'!D:D,B78,'Grundlage ger. Langzeit'!H:H),)</f>
        <v>0</v>
      </c>
      <c r="G78" s="112" t="str">
        <f>IF(SUMIF('Grundlage ger. Langzeit'!D:D,B78,'Grundlage ger. Langzeit'!I:I)&gt;0,SUMIF('Grundlage ger. Langzeit'!D:D,B78,'Grundlage ger. Langzeit'!I:I),"")</f>
        <v/>
      </c>
      <c r="H78" s="112" t="str">
        <f>IF(SUMIF('Grundlage ger. Langzeit'!D:D,B78,'Grundlage ger. Langzeit'!J:J)&gt;0,SUMIF('Grundlage ger. Langzeit'!D:D,B78,'Grundlage ger. Langzeit'!J:J),"")</f>
        <v/>
      </c>
      <c r="I78" s="130" t="str">
        <f>IF(SUMIF('Grundlage ger. Langzeit'!D:D,B78,'Grundlage ger. Langzeit'!K:K)&gt;0,SUMIF('Grundlage ger. Langzeit'!D:D,B78,'Grundlage ger. Langzeit'!K:K),"")</f>
        <v/>
      </c>
      <c r="J78" s="130" t="str">
        <f>IF(SUMIF('Grundlage ger. Langzeit'!D:D,B78,'Grundlage ger. Langzeit'!L:L)&gt;0,SUMIF('Grundlage ger. Langzeit'!D:D,B78,'Grundlage ger. Langzeit'!L:L),"")</f>
        <v/>
      </c>
      <c r="K78" s="40"/>
      <c r="L78" s="61" t="str">
        <f t="shared" si="8"/>
        <v>-</v>
      </c>
      <c r="M78" s="61" t="str">
        <f t="shared" si="9"/>
        <v>-</v>
      </c>
      <c r="N78" s="40"/>
      <c r="O78" s="40"/>
      <c r="P78" s="40"/>
      <c r="W78" s="124" t="str">
        <f t="shared" si="10"/>
        <v/>
      </c>
      <c r="X78" s="23" t="str">
        <f t="shared" si="11"/>
        <v>gleich</v>
      </c>
    </row>
    <row r="79" spans="1:24" hidden="1" x14ac:dyDescent="0.2">
      <c r="A79" s="20" t="s">
        <v>214</v>
      </c>
      <c r="B79" s="21" t="s">
        <v>215</v>
      </c>
      <c r="C79" s="21" t="s">
        <v>34</v>
      </c>
      <c r="D79" s="21" t="s">
        <v>17</v>
      </c>
      <c r="E79" s="112">
        <f>IF(SUMIF('Grundlage ger. Langzeit'!D:D,B79,'Grundlage ger. Langzeit'!G:G)&gt;0,SUMIF('Grundlage ger. Langzeit'!D:D,B79,'Grundlage ger. Langzeit'!G:G),)</f>
        <v>0</v>
      </c>
      <c r="F79" s="112">
        <f>IF(SUMIF('Grundlage ger. Langzeit'!D:D,B79,'Grundlage ger. Langzeit'!H:H)&gt;0,SUMIF('Grundlage ger. Langzeit'!D:D,B79,'Grundlage ger. Langzeit'!H:H),)</f>
        <v>0</v>
      </c>
      <c r="G79" s="112" t="str">
        <f>IF(SUMIF('Grundlage ger. Langzeit'!D:D,B79,'Grundlage ger. Langzeit'!I:I)&gt;0,SUMIF('Grundlage ger. Langzeit'!D:D,B79,'Grundlage ger. Langzeit'!I:I),"")</f>
        <v/>
      </c>
      <c r="H79" s="112" t="str">
        <f>IF(SUMIF('Grundlage ger. Langzeit'!D:D,B79,'Grundlage ger. Langzeit'!J:J)&gt;0,SUMIF('Grundlage ger. Langzeit'!D:D,B79,'Grundlage ger. Langzeit'!J:J),"")</f>
        <v/>
      </c>
      <c r="I79" s="130" t="str">
        <f>IF(SUMIF('Grundlage ger. Langzeit'!D:D,B79,'Grundlage ger. Langzeit'!K:K)&gt;0,SUMIF('Grundlage ger. Langzeit'!D:D,B79,'Grundlage ger. Langzeit'!K:K),"")</f>
        <v/>
      </c>
      <c r="J79" s="130" t="str">
        <f>IF(SUMIF('Grundlage ger. Langzeit'!D:D,B79,'Grundlage ger. Langzeit'!L:L)&gt;0,SUMIF('Grundlage ger. Langzeit'!D:D,B79,'Grundlage ger. Langzeit'!L:L),"")</f>
        <v/>
      </c>
      <c r="K79" s="40"/>
      <c r="L79" s="61" t="str">
        <f t="shared" si="8"/>
        <v>-</v>
      </c>
      <c r="M79" s="61" t="str">
        <f t="shared" si="9"/>
        <v>-</v>
      </c>
      <c r="N79" s="40"/>
      <c r="O79" s="40"/>
      <c r="P79" s="40"/>
      <c r="W79" s="124" t="str">
        <f t="shared" si="10"/>
        <v/>
      </c>
      <c r="X79" s="23" t="str">
        <f t="shared" si="11"/>
        <v>gleich</v>
      </c>
    </row>
    <row r="80" spans="1:24" hidden="1" x14ac:dyDescent="0.2">
      <c r="A80" s="20" t="s">
        <v>262</v>
      </c>
      <c r="B80" s="21" t="s">
        <v>263</v>
      </c>
      <c r="C80" s="21" t="s">
        <v>34</v>
      </c>
      <c r="D80" s="21" t="s">
        <v>35</v>
      </c>
      <c r="E80" s="112">
        <f>IF(SUMIF('Grundlage ger. Langzeit'!D:D,B80,'Grundlage ger. Langzeit'!G:G)&gt;0,SUMIF('Grundlage ger. Langzeit'!D:D,B80,'Grundlage ger. Langzeit'!G:G),)</f>
        <v>0</v>
      </c>
      <c r="F80" s="112">
        <f>IF(SUMIF('Grundlage ger. Langzeit'!D:D,B80,'Grundlage ger. Langzeit'!H:H)&gt;0,SUMIF('Grundlage ger. Langzeit'!D:D,B80,'Grundlage ger. Langzeit'!H:H),)</f>
        <v>0</v>
      </c>
      <c r="G80" s="112" t="str">
        <f>IF(SUMIF('Grundlage ger. Langzeit'!D:D,B80,'Grundlage ger. Langzeit'!I:I)&gt;0,SUMIF('Grundlage ger. Langzeit'!D:D,B80,'Grundlage ger. Langzeit'!I:I),"")</f>
        <v/>
      </c>
      <c r="H80" s="112" t="str">
        <f>IF(SUMIF('Grundlage ger. Langzeit'!D:D,B80,'Grundlage ger. Langzeit'!J:J)&gt;0,SUMIF('Grundlage ger. Langzeit'!D:D,B80,'Grundlage ger. Langzeit'!J:J),"")</f>
        <v/>
      </c>
      <c r="I80" s="130" t="str">
        <f>IF(SUMIF('Grundlage ger. Langzeit'!D:D,B80,'Grundlage ger. Langzeit'!K:K)&gt;0,SUMIF('Grundlage ger. Langzeit'!D:D,B80,'Grundlage ger. Langzeit'!K:K),"")</f>
        <v/>
      </c>
      <c r="J80" s="130" t="str">
        <f>IF(SUMIF('Grundlage ger. Langzeit'!D:D,B80,'Grundlage ger. Langzeit'!L:L)&gt;0,SUMIF('Grundlage ger. Langzeit'!D:D,B80,'Grundlage ger. Langzeit'!L:L),"")</f>
        <v/>
      </c>
      <c r="K80" s="40"/>
      <c r="L80" s="61" t="str">
        <f t="shared" si="8"/>
        <v>-</v>
      </c>
      <c r="M80" s="61" t="str">
        <f t="shared" si="9"/>
        <v>-</v>
      </c>
      <c r="N80" s="40"/>
      <c r="O80" s="40"/>
      <c r="P80" s="40"/>
      <c r="W80" s="124" t="str">
        <f t="shared" si="10"/>
        <v/>
      </c>
      <c r="X80" s="23" t="str">
        <f t="shared" si="11"/>
        <v>gleich</v>
      </c>
    </row>
    <row r="81" spans="1:24" hidden="1" x14ac:dyDescent="0.2">
      <c r="A81" s="20" t="s">
        <v>317</v>
      </c>
      <c r="B81" s="21" t="s">
        <v>317</v>
      </c>
      <c r="C81" s="21" t="s">
        <v>34</v>
      </c>
      <c r="D81" s="21" t="s">
        <v>35</v>
      </c>
      <c r="E81" s="112">
        <f>IF(SUMIF('Grundlage ger. Langzeit'!D:D,B81,'Grundlage ger. Langzeit'!G:G)&gt;0,SUMIF('Grundlage ger. Langzeit'!D:D,B81,'Grundlage ger. Langzeit'!G:G),)</f>
        <v>0</v>
      </c>
      <c r="F81" s="112">
        <f>IF(SUMIF('Grundlage ger. Langzeit'!D:D,B81,'Grundlage ger. Langzeit'!H:H)&gt;0,SUMIF('Grundlage ger. Langzeit'!D:D,B81,'Grundlage ger. Langzeit'!H:H),)</f>
        <v>0</v>
      </c>
      <c r="G81" s="112" t="str">
        <f>IF(SUMIF('Grundlage ger. Langzeit'!D:D,B81,'Grundlage ger. Langzeit'!I:I)&gt;0,SUMIF('Grundlage ger. Langzeit'!D:D,B81,'Grundlage ger. Langzeit'!I:I),"")</f>
        <v/>
      </c>
      <c r="H81" s="112" t="str">
        <f>IF(SUMIF('Grundlage ger. Langzeit'!D:D,B81,'Grundlage ger. Langzeit'!J:J)&gt;0,SUMIF('Grundlage ger. Langzeit'!D:D,B81,'Grundlage ger. Langzeit'!J:J),"")</f>
        <v/>
      </c>
      <c r="I81" s="130" t="str">
        <f>IF(SUMIF('Grundlage ger. Langzeit'!D:D,B81,'Grundlage ger. Langzeit'!K:K)&gt;0,SUMIF('Grundlage ger. Langzeit'!D:D,B81,'Grundlage ger. Langzeit'!K:K),"")</f>
        <v/>
      </c>
      <c r="J81" s="130" t="str">
        <f>IF(SUMIF('Grundlage ger. Langzeit'!D:D,B81,'Grundlage ger. Langzeit'!L:L)&gt;0,SUMIF('Grundlage ger. Langzeit'!D:D,B81,'Grundlage ger. Langzeit'!L:L),"")</f>
        <v/>
      </c>
      <c r="K81" s="40"/>
      <c r="L81" s="61" t="str">
        <f t="shared" si="8"/>
        <v>-</v>
      </c>
      <c r="M81" s="61" t="str">
        <f t="shared" si="9"/>
        <v>-</v>
      </c>
      <c r="N81" s="40"/>
      <c r="O81" s="40"/>
      <c r="P81" s="40"/>
      <c r="W81" s="125" t="str">
        <f t="shared" si="10"/>
        <v/>
      </c>
      <c r="X81" s="23" t="str">
        <f t="shared" si="11"/>
        <v>gleich</v>
      </c>
    </row>
    <row r="82" spans="1:24" hidden="1" x14ac:dyDescent="0.2">
      <c r="A82" s="20" t="s">
        <v>320</v>
      </c>
      <c r="B82" s="21" t="s">
        <v>320</v>
      </c>
      <c r="C82" s="21" t="s">
        <v>34</v>
      </c>
      <c r="D82" s="21" t="s">
        <v>35</v>
      </c>
      <c r="E82" s="112">
        <f>IF(SUMIF('Grundlage ger. Langzeit'!D:D,B82,'Grundlage ger. Langzeit'!G:G)&gt;0,SUMIF('Grundlage ger. Langzeit'!D:D,B82,'Grundlage ger. Langzeit'!G:G),)</f>
        <v>0</v>
      </c>
      <c r="F82" s="112">
        <f>IF(SUMIF('Grundlage ger. Langzeit'!D:D,B82,'Grundlage ger. Langzeit'!H:H)&gt;0,SUMIF('Grundlage ger. Langzeit'!D:D,B82,'Grundlage ger. Langzeit'!H:H),)</f>
        <v>0</v>
      </c>
      <c r="G82" s="112" t="str">
        <f>IF(SUMIF('Grundlage ger. Langzeit'!D:D,B82,'Grundlage ger. Langzeit'!I:I)&gt;0,SUMIF('Grundlage ger. Langzeit'!D:D,B82,'Grundlage ger. Langzeit'!I:I),"")</f>
        <v/>
      </c>
      <c r="H82" s="112" t="str">
        <f>IF(SUMIF('Grundlage ger. Langzeit'!D:D,B82,'Grundlage ger. Langzeit'!J:J)&gt;0,SUMIF('Grundlage ger. Langzeit'!D:D,B82,'Grundlage ger. Langzeit'!J:J),"")</f>
        <v/>
      </c>
      <c r="I82" s="130" t="str">
        <f>IF(SUMIF('Grundlage ger. Langzeit'!D:D,B82,'Grundlage ger. Langzeit'!K:K)&gt;0,SUMIF('Grundlage ger. Langzeit'!D:D,B82,'Grundlage ger. Langzeit'!K:K),"")</f>
        <v/>
      </c>
      <c r="J82" s="130" t="str">
        <f>IF(SUMIF('Grundlage ger. Langzeit'!D:D,B82,'Grundlage ger. Langzeit'!L:L)&gt;0,SUMIF('Grundlage ger. Langzeit'!D:D,B82,'Grundlage ger. Langzeit'!L:L),"")</f>
        <v/>
      </c>
      <c r="K82" s="40"/>
      <c r="L82" s="61" t="str">
        <f t="shared" si="8"/>
        <v>-</v>
      </c>
      <c r="M82" s="61" t="str">
        <f t="shared" si="9"/>
        <v>-</v>
      </c>
      <c r="N82" s="40"/>
      <c r="O82" s="40"/>
      <c r="P82" s="40"/>
      <c r="W82" s="125" t="str">
        <f t="shared" si="10"/>
        <v/>
      </c>
      <c r="X82" s="23" t="str">
        <f t="shared" si="11"/>
        <v>gleich</v>
      </c>
    </row>
    <row r="83" spans="1:24" hidden="1" x14ac:dyDescent="0.2">
      <c r="A83" s="20" t="s">
        <v>332</v>
      </c>
      <c r="B83" s="21" t="s">
        <v>332</v>
      </c>
      <c r="C83" s="21" t="s">
        <v>34</v>
      </c>
      <c r="D83" s="21" t="s">
        <v>35</v>
      </c>
      <c r="E83" s="112">
        <f>IF(SUMIF('Grundlage ger. Langzeit'!D:D,B83,'Grundlage ger. Langzeit'!G:G)&gt;0,SUMIF('Grundlage ger. Langzeit'!D:D,B83,'Grundlage ger. Langzeit'!G:G),)</f>
        <v>0</v>
      </c>
      <c r="F83" s="112">
        <f>IF(SUMIF('Grundlage ger. Langzeit'!D:D,B83,'Grundlage ger. Langzeit'!H:H)&gt;0,SUMIF('Grundlage ger. Langzeit'!D:D,B83,'Grundlage ger. Langzeit'!H:H),)</f>
        <v>0</v>
      </c>
      <c r="G83" s="112" t="str">
        <f>IF(SUMIF('Grundlage ger. Langzeit'!D:D,B83,'Grundlage ger. Langzeit'!I:I)&gt;0,SUMIF('Grundlage ger. Langzeit'!D:D,B83,'Grundlage ger. Langzeit'!I:I),"")</f>
        <v/>
      </c>
      <c r="H83" s="112" t="str">
        <f>IF(SUMIF('Grundlage ger. Langzeit'!D:D,B83,'Grundlage ger. Langzeit'!J:J)&gt;0,SUMIF('Grundlage ger. Langzeit'!D:D,B83,'Grundlage ger. Langzeit'!J:J),"")</f>
        <v/>
      </c>
      <c r="I83" s="130" t="str">
        <f>IF(SUMIF('Grundlage ger. Langzeit'!D:D,B83,'Grundlage ger. Langzeit'!K:K)&gt;0,SUMIF('Grundlage ger. Langzeit'!D:D,B83,'Grundlage ger. Langzeit'!K:K),"")</f>
        <v/>
      </c>
      <c r="J83" s="130" t="str">
        <f>IF(SUMIF('Grundlage ger. Langzeit'!D:D,B83,'Grundlage ger. Langzeit'!L:L)&gt;0,SUMIF('Grundlage ger. Langzeit'!D:D,B83,'Grundlage ger. Langzeit'!L:L),"")</f>
        <v/>
      </c>
      <c r="K83" s="40"/>
      <c r="L83" s="61" t="str">
        <f t="shared" si="8"/>
        <v>-</v>
      </c>
      <c r="M83" s="61" t="str">
        <f t="shared" si="9"/>
        <v>-</v>
      </c>
      <c r="N83" s="40"/>
      <c r="O83" s="40"/>
      <c r="P83" s="40"/>
      <c r="W83" s="124" t="str">
        <f t="shared" si="10"/>
        <v/>
      </c>
      <c r="X83" s="23" t="str">
        <f t="shared" si="11"/>
        <v>gleich</v>
      </c>
    </row>
    <row r="84" spans="1:24" hidden="1" x14ac:dyDescent="0.2">
      <c r="A84" s="20" t="s">
        <v>167</v>
      </c>
      <c r="B84" s="21" t="s">
        <v>168</v>
      </c>
      <c r="C84" s="21" t="s">
        <v>169</v>
      </c>
      <c r="D84" s="21" t="s">
        <v>45</v>
      </c>
      <c r="E84" s="112">
        <f>IF(SUMIF('Grundlage ger. Langzeit'!D:D,B84,'Grundlage ger. Langzeit'!G:G)&gt;0,SUMIF('Grundlage ger. Langzeit'!D:D,B84,'Grundlage ger. Langzeit'!G:G),)</f>
        <v>0</v>
      </c>
      <c r="F84" s="112">
        <f>IF(SUMIF('Grundlage ger. Langzeit'!D:D,B84,'Grundlage ger. Langzeit'!H:H)&gt;0,SUMIF('Grundlage ger. Langzeit'!D:D,B84,'Grundlage ger. Langzeit'!H:H),)</f>
        <v>0</v>
      </c>
      <c r="G84" s="112" t="str">
        <f>IF(SUMIF('Grundlage ger. Langzeit'!D:D,B84,'Grundlage ger. Langzeit'!I:I)&gt;0,SUMIF('Grundlage ger. Langzeit'!D:D,B84,'Grundlage ger. Langzeit'!I:I),"")</f>
        <v/>
      </c>
      <c r="H84" s="112" t="str">
        <f>IF(SUMIF('Grundlage ger. Langzeit'!D:D,B84,'Grundlage ger. Langzeit'!J:J)&gt;0,SUMIF('Grundlage ger. Langzeit'!D:D,B84,'Grundlage ger. Langzeit'!J:J),"")</f>
        <v/>
      </c>
      <c r="I84" s="130" t="str">
        <f>IF(SUMIF('Grundlage ger. Langzeit'!D:D,B84,'Grundlage ger. Langzeit'!K:K)&gt;0,SUMIF('Grundlage ger. Langzeit'!D:D,B84,'Grundlage ger. Langzeit'!K:K),"")</f>
        <v/>
      </c>
      <c r="J84" s="130" t="str">
        <f>IF(SUMIF('Grundlage ger. Langzeit'!D:D,B84,'Grundlage ger. Langzeit'!L:L)&gt;0,SUMIF('Grundlage ger. Langzeit'!D:D,B84,'Grundlage ger. Langzeit'!L:L),"")</f>
        <v/>
      </c>
      <c r="K84" s="40"/>
      <c r="L84" s="61" t="str">
        <f t="shared" si="8"/>
        <v>-</v>
      </c>
      <c r="M84" s="61" t="str">
        <f t="shared" si="9"/>
        <v>-</v>
      </c>
      <c r="N84" s="40"/>
      <c r="O84" s="40"/>
      <c r="P84" s="40"/>
      <c r="W84" s="124" t="str">
        <f t="shared" si="10"/>
        <v/>
      </c>
      <c r="X84" s="23" t="str">
        <f t="shared" si="11"/>
        <v>gleich</v>
      </c>
    </row>
    <row r="85" spans="1:24" hidden="1" x14ac:dyDescent="0.2">
      <c r="A85" s="20" t="s">
        <v>249</v>
      </c>
      <c r="B85" s="21" t="s">
        <v>250</v>
      </c>
      <c r="C85" s="21" t="s">
        <v>169</v>
      </c>
      <c r="D85" s="21" t="s">
        <v>251</v>
      </c>
      <c r="E85" s="112">
        <f>IF(SUMIF('Grundlage ger. Langzeit'!D:D,B85,'Grundlage ger. Langzeit'!G:G)&gt;0,SUMIF('Grundlage ger. Langzeit'!D:D,B85,'Grundlage ger. Langzeit'!G:G),)</f>
        <v>0</v>
      </c>
      <c r="F85" s="112">
        <f>IF(SUMIF('Grundlage ger. Langzeit'!D:D,B85,'Grundlage ger. Langzeit'!H:H)&gt;0,SUMIF('Grundlage ger. Langzeit'!D:D,B85,'Grundlage ger. Langzeit'!H:H),)</f>
        <v>0</v>
      </c>
      <c r="G85" s="112" t="str">
        <f>IF(SUMIF('Grundlage ger. Langzeit'!D:D,B85,'Grundlage ger. Langzeit'!I:I)&gt;0,SUMIF('Grundlage ger. Langzeit'!D:D,B85,'Grundlage ger. Langzeit'!I:I),"")</f>
        <v/>
      </c>
      <c r="H85" s="112" t="str">
        <f>IF(SUMIF('Grundlage ger. Langzeit'!D:D,B85,'Grundlage ger. Langzeit'!J:J)&gt;0,SUMIF('Grundlage ger. Langzeit'!D:D,B85,'Grundlage ger. Langzeit'!J:J),"")</f>
        <v/>
      </c>
      <c r="I85" s="130" t="str">
        <f>IF(SUMIF('Grundlage ger. Langzeit'!D:D,B85,'Grundlage ger. Langzeit'!K:K)&gt;0,SUMIF('Grundlage ger. Langzeit'!D:D,B85,'Grundlage ger. Langzeit'!K:K),"")</f>
        <v/>
      </c>
      <c r="J85" s="130" t="str">
        <f>IF(SUMIF('Grundlage ger. Langzeit'!D:D,B85,'Grundlage ger. Langzeit'!L:L)&gt;0,SUMIF('Grundlage ger. Langzeit'!D:D,B85,'Grundlage ger. Langzeit'!L:L),"")</f>
        <v/>
      </c>
      <c r="K85" s="40"/>
      <c r="L85" s="61" t="str">
        <f t="shared" si="8"/>
        <v>-</v>
      </c>
      <c r="M85" s="61" t="str">
        <f t="shared" si="9"/>
        <v>-</v>
      </c>
      <c r="N85" s="40"/>
      <c r="O85" s="40"/>
      <c r="P85" s="40"/>
      <c r="W85" s="124" t="str">
        <f t="shared" si="10"/>
        <v/>
      </c>
      <c r="X85" s="23" t="str">
        <f t="shared" si="11"/>
        <v>gleich</v>
      </c>
    </row>
    <row r="86" spans="1:24" hidden="1" x14ac:dyDescent="0.2">
      <c r="A86" s="20" t="s">
        <v>86</v>
      </c>
      <c r="B86" s="21" t="s">
        <v>87</v>
      </c>
      <c r="C86" s="21" t="s">
        <v>88</v>
      </c>
      <c r="D86" s="21" t="s">
        <v>45</v>
      </c>
      <c r="E86" s="112">
        <f>IF(SUMIF('Grundlage ger. Langzeit'!D:D,B86,'Grundlage ger. Langzeit'!G:G)&gt;0,SUMIF('Grundlage ger. Langzeit'!D:D,B86,'Grundlage ger. Langzeit'!G:G),)</f>
        <v>0</v>
      </c>
      <c r="F86" s="112">
        <f>IF(SUMIF('Grundlage ger. Langzeit'!D:D,B86,'Grundlage ger. Langzeit'!H:H)&gt;0,SUMIF('Grundlage ger. Langzeit'!D:D,B86,'Grundlage ger. Langzeit'!H:H),)</f>
        <v>0</v>
      </c>
      <c r="G86" s="112" t="str">
        <f>IF(SUMIF('Grundlage ger. Langzeit'!D:D,B86,'Grundlage ger. Langzeit'!I:I)&gt;0,SUMIF('Grundlage ger. Langzeit'!D:D,B86,'Grundlage ger. Langzeit'!I:I),"")</f>
        <v/>
      </c>
      <c r="H86" s="112" t="str">
        <f>IF(SUMIF('Grundlage ger. Langzeit'!D:D,B86,'Grundlage ger. Langzeit'!J:J)&gt;0,SUMIF('Grundlage ger. Langzeit'!D:D,B86,'Grundlage ger. Langzeit'!J:J),"")</f>
        <v/>
      </c>
      <c r="I86" s="130" t="str">
        <f>IF(SUMIF('Grundlage ger. Langzeit'!D:D,B86,'Grundlage ger. Langzeit'!K:K)&gt;0,SUMIF('Grundlage ger. Langzeit'!D:D,B86,'Grundlage ger. Langzeit'!K:K),"")</f>
        <v/>
      </c>
      <c r="J86" s="130" t="str">
        <f>IF(SUMIF('Grundlage ger. Langzeit'!D:D,B86,'Grundlage ger. Langzeit'!L:L)&gt;0,SUMIF('Grundlage ger. Langzeit'!D:D,B86,'Grundlage ger. Langzeit'!L:L),"")</f>
        <v/>
      </c>
      <c r="K86" s="40"/>
      <c r="L86" s="61" t="str">
        <f t="shared" si="8"/>
        <v>-</v>
      </c>
      <c r="M86" s="61" t="str">
        <f t="shared" si="9"/>
        <v>-</v>
      </c>
      <c r="N86" s="40"/>
      <c r="O86" s="40"/>
      <c r="P86" s="40"/>
      <c r="W86" s="124" t="str">
        <f t="shared" si="10"/>
        <v/>
      </c>
      <c r="X86" s="23" t="str">
        <f t="shared" si="11"/>
        <v>gleich</v>
      </c>
    </row>
    <row r="87" spans="1:24" hidden="1" x14ac:dyDescent="0.2">
      <c r="A87" s="20" t="s">
        <v>143</v>
      </c>
      <c r="B87" s="21" t="s">
        <v>144</v>
      </c>
      <c r="C87" s="21" t="s">
        <v>145</v>
      </c>
      <c r="D87" s="21" t="s">
        <v>17</v>
      </c>
      <c r="E87" s="112">
        <f>IF(SUMIF('Grundlage ger. Langzeit'!D:D,B87,'Grundlage ger. Langzeit'!G:G)&gt;0,SUMIF('Grundlage ger. Langzeit'!D:D,B87,'Grundlage ger. Langzeit'!G:G),)</f>
        <v>0</v>
      </c>
      <c r="F87" s="112">
        <f>IF(SUMIF('Grundlage ger. Langzeit'!D:D,B87,'Grundlage ger. Langzeit'!H:H)&gt;0,SUMIF('Grundlage ger. Langzeit'!D:D,B87,'Grundlage ger. Langzeit'!H:H),)</f>
        <v>0</v>
      </c>
      <c r="G87" s="112" t="str">
        <f>IF(SUMIF('Grundlage ger. Langzeit'!D:D,B87,'Grundlage ger. Langzeit'!I:I)&gt;0,SUMIF('Grundlage ger. Langzeit'!D:D,B87,'Grundlage ger. Langzeit'!I:I),"")</f>
        <v/>
      </c>
      <c r="H87" s="112" t="str">
        <f>IF(SUMIF('Grundlage ger. Langzeit'!D:D,B87,'Grundlage ger. Langzeit'!J:J)&gt;0,SUMIF('Grundlage ger. Langzeit'!D:D,B87,'Grundlage ger. Langzeit'!J:J),"")</f>
        <v/>
      </c>
      <c r="I87" s="130" t="str">
        <f>IF(SUMIF('Grundlage ger. Langzeit'!D:D,B87,'Grundlage ger. Langzeit'!K:K)&gt;0,SUMIF('Grundlage ger. Langzeit'!D:D,B87,'Grundlage ger. Langzeit'!K:K),"")</f>
        <v/>
      </c>
      <c r="J87" s="130" t="str">
        <f>IF(SUMIF('Grundlage ger. Langzeit'!D:D,B87,'Grundlage ger. Langzeit'!L:L)&gt;0,SUMIF('Grundlage ger. Langzeit'!D:D,B87,'Grundlage ger. Langzeit'!L:L),"")</f>
        <v/>
      </c>
      <c r="K87" s="40"/>
      <c r="L87" s="61" t="str">
        <f t="shared" si="8"/>
        <v>-</v>
      </c>
      <c r="M87" s="61" t="str">
        <f t="shared" si="9"/>
        <v>-</v>
      </c>
      <c r="N87" s="40"/>
      <c r="O87" s="40"/>
      <c r="P87" s="40"/>
      <c r="W87" s="124" t="str">
        <f t="shared" si="10"/>
        <v/>
      </c>
      <c r="X87" s="23" t="str">
        <f t="shared" si="11"/>
        <v>gleich</v>
      </c>
    </row>
    <row r="88" spans="1:24" hidden="1" x14ac:dyDescent="0.2">
      <c r="A88" s="20" t="s">
        <v>226</v>
      </c>
      <c r="B88" s="21" t="s">
        <v>227</v>
      </c>
      <c r="C88" s="21" t="s">
        <v>228</v>
      </c>
      <c r="D88" s="21" t="s">
        <v>17</v>
      </c>
      <c r="E88" s="112">
        <f>IF(SUMIF('Grundlage ger. Langzeit'!D:D,B88,'Grundlage ger. Langzeit'!G:G)&gt;0,SUMIF('Grundlage ger. Langzeit'!D:D,B88,'Grundlage ger. Langzeit'!G:G),)</f>
        <v>0</v>
      </c>
      <c r="F88" s="112">
        <f>IF(SUMIF('Grundlage ger. Langzeit'!D:D,B88,'Grundlage ger. Langzeit'!H:H)&gt;0,SUMIF('Grundlage ger. Langzeit'!D:D,B88,'Grundlage ger. Langzeit'!H:H),)</f>
        <v>0</v>
      </c>
      <c r="G88" s="112" t="str">
        <f>IF(SUMIF('Grundlage ger. Langzeit'!D:D,B88,'Grundlage ger. Langzeit'!I:I)&gt;0,SUMIF('Grundlage ger. Langzeit'!D:D,B88,'Grundlage ger. Langzeit'!I:I),"")</f>
        <v/>
      </c>
      <c r="H88" s="112" t="str">
        <f>IF(SUMIF('Grundlage ger. Langzeit'!D:D,B88,'Grundlage ger. Langzeit'!J:J)&gt;0,SUMIF('Grundlage ger. Langzeit'!D:D,B88,'Grundlage ger. Langzeit'!J:J),"")</f>
        <v/>
      </c>
      <c r="I88" s="130" t="str">
        <f>IF(SUMIF('Grundlage ger. Langzeit'!D:D,B88,'Grundlage ger. Langzeit'!K:K)&gt;0,SUMIF('Grundlage ger. Langzeit'!D:D,B88,'Grundlage ger. Langzeit'!K:K),"")</f>
        <v/>
      </c>
      <c r="J88" s="130" t="str">
        <f>IF(SUMIF('Grundlage ger. Langzeit'!D:D,B88,'Grundlage ger. Langzeit'!L:L)&gt;0,SUMIF('Grundlage ger. Langzeit'!D:D,B88,'Grundlage ger. Langzeit'!L:L),"")</f>
        <v/>
      </c>
      <c r="K88" s="40"/>
      <c r="L88" s="61" t="str">
        <f t="shared" si="8"/>
        <v>-</v>
      </c>
      <c r="M88" s="61" t="str">
        <f t="shared" si="9"/>
        <v>-</v>
      </c>
      <c r="N88" s="40"/>
      <c r="O88" s="40"/>
      <c r="P88" s="40"/>
      <c r="W88" s="124" t="str">
        <f t="shared" si="10"/>
        <v/>
      </c>
      <c r="X88" s="23" t="str">
        <f t="shared" si="11"/>
        <v>gleich</v>
      </c>
    </row>
    <row r="89" spans="1:24" hidden="1" x14ac:dyDescent="0.2">
      <c r="A89" s="20" t="s">
        <v>230</v>
      </c>
      <c r="B89" s="21" t="s">
        <v>231</v>
      </c>
      <c r="C89" s="21" t="s">
        <v>228</v>
      </c>
      <c r="D89" s="21" t="s">
        <v>17</v>
      </c>
      <c r="E89" s="112">
        <f>IF(SUMIF('Grundlage ger. Langzeit'!D:D,B89,'Grundlage ger. Langzeit'!G:G)&gt;0,SUMIF('Grundlage ger. Langzeit'!D:D,B89,'Grundlage ger. Langzeit'!G:G),)</f>
        <v>0</v>
      </c>
      <c r="F89" s="112">
        <f>IF(SUMIF('Grundlage ger. Langzeit'!D:D,B89,'Grundlage ger. Langzeit'!H:H)&gt;0,SUMIF('Grundlage ger. Langzeit'!D:D,B89,'Grundlage ger. Langzeit'!H:H),)</f>
        <v>0</v>
      </c>
      <c r="G89" s="112" t="str">
        <f>IF(SUMIF('Grundlage ger. Langzeit'!D:D,B89,'Grundlage ger. Langzeit'!I:I)&gt;0,SUMIF('Grundlage ger. Langzeit'!D:D,B89,'Grundlage ger. Langzeit'!I:I),"")</f>
        <v/>
      </c>
      <c r="H89" s="112" t="str">
        <f>IF(SUMIF('Grundlage ger. Langzeit'!D:D,B89,'Grundlage ger. Langzeit'!J:J)&gt;0,SUMIF('Grundlage ger. Langzeit'!D:D,B89,'Grundlage ger. Langzeit'!J:J),"")</f>
        <v/>
      </c>
      <c r="I89" s="130" t="str">
        <f>IF(SUMIF('Grundlage ger. Langzeit'!D:D,B89,'Grundlage ger. Langzeit'!K:K)&gt;0,SUMIF('Grundlage ger. Langzeit'!D:D,B89,'Grundlage ger. Langzeit'!K:K),"")</f>
        <v/>
      </c>
      <c r="J89" s="130" t="str">
        <f>IF(SUMIF('Grundlage ger. Langzeit'!D:D,B89,'Grundlage ger. Langzeit'!L:L)&gt;0,SUMIF('Grundlage ger. Langzeit'!D:D,B89,'Grundlage ger. Langzeit'!L:L),"")</f>
        <v/>
      </c>
      <c r="K89" s="40"/>
      <c r="L89" s="61" t="str">
        <f t="shared" si="8"/>
        <v>-</v>
      </c>
      <c r="M89" s="61" t="str">
        <f t="shared" si="9"/>
        <v>-</v>
      </c>
      <c r="N89" s="40"/>
      <c r="O89" s="40"/>
      <c r="P89" s="40"/>
      <c r="W89" s="124" t="str">
        <f t="shared" si="10"/>
        <v/>
      </c>
      <c r="X89" s="23" t="str">
        <f t="shared" si="11"/>
        <v>gleich</v>
      </c>
    </row>
    <row r="90" spans="1:24" hidden="1" x14ac:dyDescent="0.2">
      <c r="A90" s="20" t="s">
        <v>256</v>
      </c>
      <c r="B90" s="21" t="s">
        <v>257</v>
      </c>
      <c r="C90" s="21" t="s">
        <v>228</v>
      </c>
      <c r="D90" s="21" t="s">
        <v>27</v>
      </c>
      <c r="E90" s="112">
        <f>IF(SUMIF('Grundlage ger. Langzeit'!D:D,B90,'Grundlage ger. Langzeit'!G:G)&gt;0,SUMIF('Grundlage ger. Langzeit'!D:D,B90,'Grundlage ger. Langzeit'!G:G),)</f>
        <v>0</v>
      </c>
      <c r="F90" s="112">
        <f>IF(SUMIF('Grundlage ger. Langzeit'!D:D,B90,'Grundlage ger. Langzeit'!H:H)&gt;0,SUMIF('Grundlage ger. Langzeit'!D:D,B90,'Grundlage ger. Langzeit'!H:H),)</f>
        <v>0</v>
      </c>
      <c r="G90" s="112" t="str">
        <f>IF(SUMIF('Grundlage ger. Langzeit'!D:D,B90,'Grundlage ger. Langzeit'!I:I)&gt;0,SUMIF('Grundlage ger. Langzeit'!D:D,B90,'Grundlage ger. Langzeit'!I:I),"")</f>
        <v/>
      </c>
      <c r="H90" s="112" t="str">
        <f>IF(SUMIF('Grundlage ger. Langzeit'!D:D,B90,'Grundlage ger. Langzeit'!J:J)&gt;0,SUMIF('Grundlage ger. Langzeit'!D:D,B90,'Grundlage ger. Langzeit'!J:J),"")</f>
        <v/>
      </c>
      <c r="I90" s="130" t="str">
        <f>IF(SUMIF('Grundlage ger. Langzeit'!D:D,B90,'Grundlage ger. Langzeit'!K:K)&gt;0,SUMIF('Grundlage ger. Langzeit'!D:D,B90,'Grundlage ger. Langzeit'!K:K),"")</f>
        <v/>
      </c>
      <c r="J90" s="130" t="str">
        <f>IF(SUMIF('Grundlage ger. Langzeit'!D:D,B90,'Grundlage ger. Langzeit'!L:L)&gt;0,SUMIF('Grundlage ger. Langzeit'!D:D,B90,'Grundlage ger. Langzeit'!L:L),"")</f>
        <v/>
      </c>
      <c r="K90" s="40"/>
      <c r="L90" s="61" t="str">
        <f t="shared" si="8"/>
        <v>-</v>
      </c>
      <c r="M90" s="61" t="str">
        <f t="shared" si="9"/>
        <v>-</v>
      </c>
      <c r="N90" s="40"/>
      <c r="O90" s="40"/>
      <c r="P90" s="40"/>
      <c r="W90" s="124" t="str">
        <f t="shared" si="10"/>
        <v/>
      </c>
      <c r="X90" s="23" t="str">
        <f t="shared" si="11"/>
        <v>gleich</v>
      </c>
    </row>
    <row r="91" spans="1:24" hidden="1" x14ac:dyDescent="0.2">
      <c r="A91" s="20" t="s">
        <v>338</v>
      </c>
      <c r="B91" s="21" t="s">
        <v>338</v>
      </c>
      <c r="C91" s="21" t="s">
        <v>228</v>
      </c>
      <c r="D91" s="21" t="s">
        <v>106</v>
      </c>
      <c r="E91" s="112">
        <f>IF(SUMIF('Grundlage ger. Langzeit'!D:D,B91,'Grundlage ger. Langzeit'!G:G)&gt;0,SUMIF('Grundlage ger. Langzeit'!D:D,B91,'Grundlage ger. Langzeit'!G:G),)</f>
        <v>0</v>
      </c>
      <c r="F91" s="112">
        <f>IF(SUMIF('Grundlage ger. Langzeit'!D:D,B91,'Grundlage ger. Langzeit'!H:H)&gt;0,SUMIF('Grundlage ger. Langzeit'!D:D,B91,'Grundlage ger. Langzeit'!H:H),)</f>
        <v>0</v>
      </c>
      <c r="G91" s="112" t="str">
        <f>IF(SUMIF('Grundlage ger. Langzeit'!D:D,B91,'Grundlage ger. Langzeit'!I:I)&gt;0,SUMIF('Grundlage ger. Langzeit'!D:D,B91,'Grundlage ger. Langzeit'!I:I),"")</f>
        <v/>
      </c>
      <c r="H91" s="112" t="str">
        <f>IF(SUMIF('Grundlage ger. Langzeit'!D:D,B91,'Grundlage ger. Langzeit'!J:J)&gt;0,SUMIF('Grundlage ger. Langzeit'!D:D,B91,'Grundlage ger. Langzeit'!J:J),"")</f>
        <v/>
      </c>
      <c r="I91" s="130" t="str">
        <f>IF(SUMIF('Grundlage ger. Langzeit'!D:D,B91,'Grundlage ger. Langzeit'!K:K)&gt;0,SUMIF('Grundlage ger. Langzeit'!D:D,B91,'Grundlage ger. Langzeit'!K:K),"")</f>
        <v/>
      </c>
      <c r="J91" s="130" t="str">
        <f>IF(SUMIF('Grundlage ger. Langzeit'!D:D,B91,'Grundlage ger. Langzeit'!L:L)&gt;0,SUMIF('Grundlage ger. Langzeit'!D:D,B91,'Grundlage ger. Langzeit'!L:L),"")</f>
        <v/>
      </c>
      <c r="K91" s="40"/>
      <c r="L91" s="61" t="str">
        <f t="shared" si="8"/>
        <v>-</v>
      </c>
      <c r="M91" s="61" t="str">
        <f t="shared" si="9"/>
        <v>-</v>
      </c>
      <c r="N91" s="40"/>
      <c r="O91" s="40"/>
      <c r="P91" s="40"/>
      <c r="W91" s="124" t="str">
        <f t="shared" si="10"/>
        <v/>
      </c>
      <c r="X91" s="23" t="str">
        <f t="shared" si="11"/>
        <v>gleich</v>
      </c>
    </row>
    <row r="92" spans="1:24" hidden="1" x14ac:dyDescent="0.2">
      <c r="A92" s="20" t="s">
        <v>125</v>
      </c>
      <c r="B92" s="21" t="s">
        <v>126</v>
      </c>
      <c r="C92" s="21" t="s">
        <v>127</v>
      </c>
      <c r="D92" s="21" t="s">
        <v>45</v>
      </c>
      <c r="E92" s="112">
        <f>IF(SUMIF('Grundlage ger. Langzeit'!D:D,B92,'Grundlage ger. Langzeit'!G:G)&gt;0,SUMIF('Grundlage ger. Langzeit'!D:D,B92,'Grundlage ger. Langzeit'!G:G),)</f>
        <v>0</v>
      </c>
      <c r="F92" s="112">
        <f>IF(SUMIF('Grundlage ger. Langzeit'!D:D,B92,'Grundlage ger. Langzeit'!H:H)&gt;0,SUMIF('Grundlage ger. Langzeit'!D:D,B92,'Grundlage ger. Langzeit'!H:H),)</f>
        <v>0</v>
      </c>
      <c r="G92" s="112" t="str">
        <f>IF(SUMIF('Grundlage ger. Langzeit'!D:D,B92,'Grundlage ger. Langzeit'!I:I)&gt;0,SUMIF('Grundlage ger. Langzeit'!D:D,B92,'Grundlage ger. Langzeit'!I:I),"")</f>
        <v/>
      </c>
      <c r="H92" s="112" t="str">
        <f>IF(SUMIF('Grundlage ger. Langzeit'!D:D,B92,'Grundlage ger. Langzeit'!J:J)&gt;0,SUMIF('Grundlage ger. Langzeit'!D:D,B92,'Grundlage ger. Langzeit'!J:J),"")</f>
        <v/>
      </c>
      <c r="I92" s="130" t="str">
        <f>IF(SUMIF('Grundlage ger. Langzeit'!D:D,B92,'Grundlage ger. Langzeit'!K:K)&gt;0,SUMIF('Grundlage ger. Langzeit'!D:D,B92,'Grundlage ger. Langzeit'!K:K),"")</f>
        <v/>
      </c>
      <c r="J92" s="130" t="str">
        <f>IF(SUMIF('Grundlage ger. Langzeit'!D:D,B92,'Grundlage ger. Langzeit'!L:L)&gt;0,SUMIF('Grundlage ger. Langzeit'!D:D,B92,'Grundlage ger. Langzeit'!L:L),"")</f>
        <v/>
      </c>
      <c r="K92" s="40"/>
      <c r="L92" s="61" t="str">
        <f t="shared" si="8"/>
        <v>-</v>
      </c>
      <c r="M92" s="61" t="str">
        <f t="shared" si="9"/>
        <v>-</v>
      </c>
      <c r="N92" s="40"/>
      <c r="O92" s="40"/>
      <c r="P92" s="40"/>
      <c r="W92" s="124" t="str">
        <f t="shared" si="10"/>
        <v/>
      </c>
      <c r="X92" s="23" t="str">
        <f t="shared" si="11"/>
        <v>gleich</v>
      </c>
    </row>
    <row r="93" spans="1:24" hidden="1" x14ac:dyDescent="0.2">
      <c r="A93" s="20" t="s">
        <v>136</v>
      </c>
      <c r="B93" s="21" t="s">
        <v>137</v>
      </c>
      <c r="C93" s="21" t="s">
        <v>127</v>
      </c>
      <c r="D93" s="21" t="s">
        <v>45</v>
      </c>
      <c r="E93" s="112">
        <f>IF(SUMIF('Grundlage ger. Langzeit'!D:D,B93,'Grundlage ger. Langzeit'!G:G)&gt;0,SUMIF('Grundlage ger. Langzeit'!D:D,B93,'Grundlage ger. Langzeit'!G:G),)</f>
        <v>0</v>
      </c>
      <c r="F93" s="112">
        <f>IF(SUMIF('Grundlage ger. Langzeit'!D:D,B93,'Grundlage ger. Langzeit'!H:H)&gt;0,SUMIF('Grundlage ger. Langzeit'!D:D,B93,'Grundlage ger. Langzeit'!H:H),)</f>
        <v>0</v>
      </c>
      <c r="G93" s="112" t="str">
        <f>IF(SUMIF('Grundlage ger. Langzeit'!D:D,B93,'Grundlage ger. Langzeit'!I:I)&gt;0,SUMIF('Grundlage ger. Langzeit'!D:D,B93,'Grundlage ger. Langzeit'!I:I),"")</f>
        <v/>
      </c>
      <c r="H93" s="112" t="str">
        <f>IF(SUMIF('Grundlage ger. Langzeit'!D:D,B93,'Grundlage ger. Langzeit'!J:J)&gt;0,SUMIF('Grundlage ger. Langzeit'!D:D,B93,'Grundlage ger. Langzeit'!J:J),"")</f>
        <v/>
      </c>
      <c r="I93" s="130" t="str">
        <f>IF(SUMIF('Grundlage ger. Langzeit'!D:D,B93,'Grundlage ger. Langzeit'!K:K)&gt;0,SUMIF('Grundlage ger. Langzeit'!D:D,B93,'Grundlage ger. Langzeit'!K:K),"")</f>
        <v/>
      </c>
      <c r="J93" s="130" t="str">
        <f>IF(SUMIF('Grundlage ger. Langzeit'!D:D,B93,'Grundlage ger. Langzeit'!L:L)&gt;0,SUMIF('Grundlage ger. Langzeit'!D:D,B93,'Grundlage ger. Langzeit'!L:L),"")</f>
        <v/>
      </c>
      <c r="K93" s="40"/>
      <c r="L93" s="61" t="str">
        <f t="shared" si="8"/>
        <v>-</v>
      </c>
      <c r="M93" s="61" t="str">
        <f t="shared" si="9"/>
        <v>-</v>
      </c>
      <c r="N93" s="40"/>
      <c r="O93" s="40"/>
      <c r="P93" s="40"/>
      <c r="W93" s="124" t="str">
        <f t="shared" si="10"/>
        <v/>
      </c>
      <c r="X93" s="23" t="str">
        <f t="shared" si="11"/>
        <v>gleich</v>
      </c>
    </row>
    <row r="94" spans="1:24" hidden="1" x14ac:dyDescent="0.2">
      <c r="A94" s="20" t="s">
        <v>50</v>
      </c>
      <c r="B94" s="21" t="s">
        <v>51</v>
      </c>
      <c r="C94" s="21" t="s">
        <v>26</v>
      </c>
      <c r="D94" s="21" t="s">
        <v>35</v>
      </c>
      <c r="E94" s="112">
        <f>IF(SUMIF('Grundlage ger. Langzeit'!D:D,B94,'Grundlage ger. Langzeit'!G:G)&gt;0,SUMIF('Grundlage ger. Langzeit'!D:D,B94,'Grundlage ger. Langzeit'!G:G),)</f>
        <v>0</v>
      </c>
      <c r="F94" s="112">
        <f>IF(SUMIF('Grundlage ger. Langzeit'!D:D,B94,'Grundlage ger. Langzeit'!H:H)&gt;0,SUMIF('Grundlage ger. Langzeit'!D:D,B94,'Grundlage ger. Langzeit'!H:H),)</f>
        <v>0</v>
      </c>
      <c r="G94" s="112" t="str">
        <f>IF(SUMIF('Grundlage ger. Langzeit'!D:D,B94,'Grundlage ger. Langzeit'!I:I)&gt;0,SUMIF('Grundlage ger. Langzeit'!D:D,B94,'Grundlage ger. Langzeit'!I:I),"")</f>
        <v/>
      </c>
      <c r="H94" s="112" t="str">
        <f>IF(SUMIF('Grundlage ger. Langzeit'!D:D,B94,'Grundlage ger. Langzeit'!J:J)&gt;0,SUMIF('Grundlage ger. Langzeit'!D:D,B94,'Grundlage ger. Langzeit'!J:J),"")</f>
        <v/>
      </c>
      <c r="I94" s="130" t="str">
        <f>IF(SUMIF('Grundlage ger. Langzeit'!D:D,B94,'Grundlage ger. Langzeit'!K:K)&gt;0,SUMIF('Grundlage ger. Langzeit'!D:D,B94,'Grundlage ger. Langzeit'!K:K),"")</f>
        <v/>
      </c>
      <c r="J94" s="130" t="str">
        <f>IF(SUMIF('Grundlage ger. Langzeit'!D:D,B94,'Grundlage ger. Langzeit'!L:L)&gt;0,SUMIF('Grundlage ger. Langzeit'!D:D,B94,'Grundlage ger. Langzeit'!L:L),"")</f>
        <v/>
      </c>
      <c r="K94" s="40"/>
      <c r="L94" s="61" t="str">
        <f t="shared" si="8"/>
        <v>-</v>
      </c>
      <c r="M94" s="61" t="str">
        <f t="shared" si="9"/>
        <v>-</v>
      </c>
      <c r="N94" s="40"/>
      <c r="O94" s="40"/>
      <c r="P94" s="40"/>
      <c r="W94" s="124" t="str">
        <f t="shared" si="10"/>
        <v/>
      </c>
      <c r="X94" s="23" t="str">
        <f t="shared" si="11"/>
        <v>gleich</v>
      </c>
    </row>
    <row r="95" spans="1:24" hidden="1" x14ac:dyDescent="0.2">
      <c r="A95" s="21" t="s">
        <v>24</v>
      </c>
      <c r="B95" s="21" t="s">
        <v>25</v>
      </c>
      <c r="C95" s="21" t="s">
        <v>26</v>
      </c>
      <c r="D95" s="21" t="s">
        <v>27</v>
      </c>
      <c r="E95" s="112">
        <f>IF(SUMIF('Grundlage ger. Langzeit'!D:D,B95,'Grundlage ger. Langzeit'!G:G)&gt;0,SUMIF('Grundlage ger. Langzeit'!D:D,B95,'Grundlage ger. Langzeit'!G:G),)</f>
        <v>0</v>
      </c>
      <c r="F95" s="112">
        <f>IF(SUMIF('Grundlage ger. Langzeit'!D:D,B95,'Grundlage ger. Langzeit'!H:H)&gt;0,SUMIF('Grundlage ger. Langzeit'!D:D,B95,'Grundlage ger. Langzeit'!H:H),)</f>
        <v>0</v>
      </c>
      <c r="G95" s="112" t="str">
        <f>IF(SUMIF('Grundlage ger. Langzeit'!D:D,B95,'Grundlage ger. Langzeit'!I:I)&gt;0,SUMIF('Grundlage ger. Langzeit'!D:D,B95,'Grundlage ger. Langzeit'!I:I),"")</f>
        <v/>
      </c>
      <c r="H95" s="112" t="str">
        <f>IF(SUMIF('Grundlage ger. Langzeit'!D:D,B95,'Grundlage ger. Langzeit'!J:J)&gt;0,SUMIF('Grundlage ger. Langzeit'!D:D,B95,'Grundlage ger. Langzeit'!J:J),"")</f>
        <v/>
      </c>
      <c r="I95" s="130" t="str">
        <f>IF(SUMIF('Grundlage ger. Langzeit'!D:D,B95,'Grundlage ger. Langzeit'!K:K)&gt;0,SUMIF('Grundlage ger. Langzeit'!D:D,B95,'Grundlage ger. Langzeit'!K:K),"")</f>
        <v/>
      </c>
      <c r="J95" s="130" t="str">
        <f>IF(SUMIF('Grundlage ger. Langzeit'!D:D,B95,'Grundlage ger. Langzeit'!L:L)&gt;0,SUMIF('Grundlage ger. Langzeit'!D:D,B95,'Grundlage ger. Langzeit'!L:L),"")</f>
        <v/>
      </c>
      <c r="K95" s="40"/>
      <c r="L95" s="61" t="str">
        <f t="shared" si="8"/>
        <v>-</v>
      </c>
      <c r="M95" s="61" t="str">
        <f t="shared" si="9"/>
        <v>-</v>
      </c>
      <c r="N95" s="40"/>
      <c r="O95" s="40"/>
      <c r="P95" s="40"/>
      <c r="W95" s="124" t="str">
        <f t="shared" si="10"/>
        <v/>
      </c>
      <c r="X95" s="23" t="str">
        <f t="shared" si="11"/>
        <v>gleich</v>
      </c>
    </row>
    <row r="96" spans="1:24" hidden="1" x14ac:dyDescent="0.2">
      <c r="A96" s="21" t="s">
        <v>29</v>
      </c>
      <c r="B96" s="21" t="s">
        <v>30</v>
      </c>
      <c r="C96" s="21" t="s">
        <v>26</v>
      </c>
      <c r="D96" s="21" t="s">
        <v>17</v>
      </c>
      <c r="E96" s="112">
        <f>IF(SUMIF('Grundlage ger. Langzeit'!D:D,B96,'Grundlage ger. Langzeit'!G:G)&gt;0,SUMIF('Grundlage ger. Langzeit'!D:D,B96,'Grundlage ger. Langzeit'!G:G),)</f>
        <v>0</v>
      </c>
      <c r="F96" s="112">
        <f>IF(SUMIF('Grundlage ger. Langzeit'!D:D,B96,'Grundlage ger. Langzeit'!H:H)&gt;0,SUMIF('Grundlage ger. Langzeit'!D:D,B96,'Grundlage ger. Langzeit'!H:H),)</f>
        <v>0</v>
      </c>
      <c r="G96" s="112" t="str">
        <f>IF(SUMIF('Grundlage ger. Langzeit'!D:D,B96,'Grundlage ger. Langzeit'!I:I)&gt;0,SUMIF('Grundlage ger. Langzeit'!D:D,B96,'Grundlage ger. Langzeit'!I:I),"")</f>
        <v/>
      </c>
      <c r="H96" s="112" t="str">
        <f>IF(SUMIF('Grundlage ger. Langzeit'!D:D,B96,'Grundlage ger. Langzeit'!J:J)&gt;0,SUMIF('Grundlage ger. Langzeit'!D:D,B96,'Grundlage ger. Langzeit'!J:J),"")</f>
        <v/>
      </c>
      <c r="I96" s="130" t="str">
        <f>IF(SUMIF('Grundlage ger. Langzeit'!D:D,B96,'Grundlage ger. Langzeit'!K:K)&gt;0,SUMIF('Grundlage ger. Langzeit'!D:D,B96,'Grundlage ger. Langzeit'!K:K),"")</f>
        <v/>
      </c>
      <c r="J96" s="130" t="str">
        <f>IF(SUMIF('Grundlage ger. Langzeit'!D:D,B96,'Grundlage ger. Langzeit'!L:L)&gt;0,SUMIF('Grundlage ger. Langzeit'!D:D,B96,'Grundlage ger. Langzeit'!L:L),"")</f>
        <v/>
      </c>
      <c r="K96" s="40"/>
      <c r="L96" s="61" t="str">
        <f t="shared" si="8"/>
        <v>-</v>
      </c>
      <c r="M96" s="61" t="str">
        <f t="shared" si="9"/>
        <v>-</v>
      </c>
      <c r="N96" s="40"/>
      <c r="O96" s="40"/>
      <c r="P96" s="40"/>
      <c r="W96" s="124" t="str">
        <f t="shared" si="10"/>
        <v/>
      </c>
      <c r="X96" s="23" t="str">
        <f t="shared" si="11"/>
        <v>gleich</v>
      </c>
    </row>
    <row r="97" spans="1:24" hidden="1" x14ac:dyDescent="0.2">
      <c r="A97" s="21" t="s">
        <v>47</v>
      </c>
      <c r="B97" s="21" t="s">
        <v>48</v>
      </c>
      <c r="C97" s="21" t="s">
        <v>26</v>
      </c>
      <c r="D97" s="21" t="s">
        <v>45</v>
      </c>
      <c r="E97" s="112">
        <f>IF(SUMIF('Grundlage ger. Langzeit'!D:D,B97,'Grundlage ger. Langzeit'!G:G)&gt;0,SUMIF('Grundlage ger. Langzeit'!D:D,B97,'Grundlage ger. Langzeit'!G:G),)</f>
        <v>0</v>
      </c>
      <c r="F97" s="112">
        <f>IF(SUMIF('Grundlage ger. Langzeit'!D:D,B97,'Grundlage ger. Langzeit'!H:H)&gt;0,SUMIF('Grundlage ger. Langzeit'!D:D,B97,'Grundlage ger. Langzeit'!H:H),)</f>
        <v>0</v>
      </c>
      <c r="G97" s="112" t="str">
        <f>IF(SUMIF('Grundlage ger. Langzeit'!D:D,B97,'Grundlage ger. Langzeit'!I:I)&gt;0,SUMIF('Grundlage ger. Langzeit'!D:D,B97,'Grundlage ger. Langzeit'!I:I),"")</f>
        <v/>
      </c>
      <c r="H97" s="112" t="str">
        <f>IF(SUMIF('Grundlage ger. Langzeit'!D:D,B97,'Grundlage ger. Langzeit'!J:J)&gt;0,SUMIF('Grundlage ger. Langzeit'!D:D,B97,'Grundlage ger. Langzeit'!J:J),"")</f>
        <v/>
      </c>
      <c r="I97" s="130" t="str">
        <f>IF(SUMIF('Grundlage ger. Langzeit'!D:D,B97,'Grundlage ger. Langzeit'!K:K)&gt;0,SUMIF('Grundlage ger. Langzeit'!D:D,B97,'Grundlage ger. Langzeit'!K:K),"")</f>
        <v/>
      </c>
      <c r="J97" s="130" t="str">
        <f>IF(SUMIF('Grundlage ger. Langzeit'!D:D,B97,'Grundlage ger. Langzeit'!L:L)&gt;0,SUMIF('Grundlage ger. Langzeit'!D:D,B97,'Grundlage ger. Langzeit'!L:L),"")</f>
        <v/>
      </c>
      <c r="K97" s="40"/>
      <c r="L97" s="61" t="str">
        <f t="shared" si="8"/>
        <v>-</v>
      </c>
      <c r="M97" s="61" t="str">
        <f t="shared" si="9"/>
        <v>-</v>
      </c>
      <c r="N97" s="40"/>
      <c r="O97" s="40"/>
      <c r="P97" s="40"/>
      <c r="W97" s="124" t="str">
        <f t="shared" si="10"/>
        <v/>
      </c>
      <c r="X97" s="23" t="str">
        <f t="shared" si="11"/>
        <v>gleich</v>
      </c>
    </row>
    <row r="98" spans="1:24" hidden="1" x14ac:dyDescent="0.2">
      <c r="A98" s="21" t="s">
        <v>112</v>
      </c>
      <c r="B98" s="21" t="s">
        <v>113</v>
      </c>
      <c r="C98" s="21" t="s">
        <v>114</v>
      </c>
      <c r="D98" s="21" t="s">
        <v>106</v>
      </c>
      <c r="E98" s="112">
        <f>IF(SUMIF('Grundlage ger. Langzeit'!D:D,B98,'Grundlage ger. Langzeit'!G:G)&gt;0,SUMIF('Grundlage ger. Langzeit'!D:D,B98,'Grundlage ger. Langzeit'!G:G),)</f>
        <v>0</v>
      </c>
      <c r="F98" s="112">
        <f>IF(SUMIF('Grundlage ger. Langzeit'!D:D,B98,'Grundlage ger. Langzeit'!H:H)&gt;0,SUMIF('Grundlage ger. Langzeit'!D:D,B98,'Grundlage ger. Langzeit'!H:H),)</f>
        <v>0</v>
      </c>
      <c r="G98" s="112" t="str">
        <f>IF(SUMIF('Grundlage ger. Langzeit'!D:D,B98,'Grundlage ger. Langzeit'!I:I)&gt;0,SUMIF('Grundlage ger. Langzeit'!D:D,B98,'Grundlage ger. Langzeit'!I:I),"")</f>
        <v/>
      </c>
      <c r="H98" s="112" t="str">
        <f>IF(SUMIF('Grundlage ger. Langzeit'!D:D,B98,'Grundlage ger. Langzeit'!J:J)&gt;0,SUMIF('Grundlage ger. Langzeit'!D:D,B98,'Grundlage ger. Langzeit'!J:J),"")</f>
        <v/>
      </c>
      <c r="I98" s="130" t="str">
        <f>IF(SUMIF('Grundlage ger. Langzeit'!D:D,B98,'Grundlage ger. Langzeit'!K:K)&gt;0,SUMIF('Grundlage ger. Langzeit'!D:D,B98,'Grundlage ger. Langzeit'!K:K),"")</f>
        <v/>
      </c>
      <c r="J98" s="130" t="str">
        <f>IF(SUMIF('Grundlage ger. Langzeit'!D:D,B98,'Grundlage ger. Langzeit'!L:L)&gt;0,SUMIF('Grundlage ger. Langzeit'!D:D,B98,'Grundlage ger. Langzeit'!L:L),"")</f>
        <v/>
      </c>
      <c r="K98" s="40"/>
      <c r="L98" s="61" t="str">
        <f t="shared" si="8"/>
        <v>-</v>
      </c>
      <c r="M98" s="61" t="str">
        <f t="shared" si="9"/>
        <v>-</v>
      </c>
      <c r="N98" s="40"/>
      <c r="O98" s="40"/>
      <c r="P98" s="40"/>
      <c r="W98" s="124" t="str">
        <f t="shared" si="10"/>
        <v/>
      </c>
      <c r="X98" s="23" t="str">
        <f t="shared" si="11"/>
        <v>gleich</v>
      </c>
    </row>
    <row r="99" spans="1:24" hidden="1" x14ac:dyDescent="0.2">
      <c r="A99" s="21" t="s">
        <v>193</v>
      </c>
      <c r="B99" s="21" t="s">
        <v>194</v>
      </c>
      <c r="C99" s="21" t="s">
        <v>114</v>
      </c>
      <c r="D99" s="21" t="s">
        <v>106</v>
      </c>
      <c r="E99" s="112">
        <f>IF(SUMIF('Grundlage ger. Langzeit'!D:D,B99,'Grundlage ger. Langzeit'!G:G)&gt;0,SUMIF('Grundlage ger. Langzeit'!D:D,B99,'Grundlage ger. Langzeit'!G:G),)</f>
        <v>0</v>
      </c>
      <c r="F99" s="112">
        <f>IF(SUMIF('Grundlage ger. Langzeit'!D:D,B99,'Grundlage ger. Langzeit'!H:H)&gt;0,SUMIF('Grundlage ger. Langzeit'!D:D,B99,'Grundlage ger. Langzeit'!H:H),)</f>
        <v>0</v>
      </c>
      <c r="G99" s="112" t="str">
        <f>IF(SUMIF('Grundlage ger. Langzeit'!D:D,B99,'Grundlage ger. Langzeit'!I:I)&gt;0,SUMIF('Grundlage ger. Langzeit'!D:D,B99,'Grundlage ger. Langzeit'!I:I),"")</f>
        <v/>
      </c>
      <c r="H99" s="112" t="str">
        <f>IF(SUMIF('Grundlage ger. Langzeit'!D:D,B99,'Grundlage ger. Langzeit'!J:J)&gt;0,SUMIF('Grundlage ger. Langzeit'!D:D,B99,'Grundlage ger. Langzeit'!J:J),"")</f>
        <v/>
      </c>
      <c r="I99" s="130" t="str">
        <f>IF(SUMIF('Grundlage ger. Langzeit'!D:D,B99,'Grundlage ger. Langzeit'!K:K)&gt;0,SUMIF('Grundlage ger. Langzeit'!D:D,B99,'Grundlage ger. Langzeit'!K:K),"")</f>
        <v/>
      </c>
      <c r="J99" s="130" t="str">
        <f>IF(SUMIF('Grundlage ger. Langzeit'!D:D,B99,'Grundlage ger. Langzeit'!L:L)&gt;0,SUMIF('Grundlage ger. Langzeit'!D:D,B99,'Grundlage ger. Langzeit'!L:L),"")</f>
        <v/>
      </c>
      <c r="K99" s="40"/>
      <c r="L99" s="61" t="str">
        <f t="shared" si="8"/>
        <v>-</v>
      </c>
      <c r="M99" s="61" t="str">
        <f t="shared" si="9"/>
        <v>-</v>
      </c>
      <c r="N99" s="40"/>
      <c r="O99" s="40"/>
      <c r="P99" s="40"/>
      <c r="W99" s="124" t="str">
        <f t="shared" si="10"/>
        <v/>
      </c>
      <c r="X99" s="23" t="str">
        <f t="shared" si="11"/>
        <v>gleich</v>
      </c>
    </row>
    <row r="100" spans="1:24" hidden="1" x14ac:dyDescent="0.2">
      <c r="A100" s="21" t="s">
        <v>296</v>
      </c>
      <c r="B100" s="21" t="s">
        <v>297</v>
      </c>
      <c r="C100" s="21" t="s">
        <v>114</v>
      </c>
      <c r="D100" s="21" t="s">
        <v>45</v>
      </c>
      <c r="E100" s="112">
        <f>IF(SUMIF('Grundlage ger. Langzeit'!D:D,B100,'Grundlage ger. Langzeit'!G:G)&gt;0,SUMIF('Grundlage ger. Langzeit'!D:D,B100,'Grundlage ger. Langzeit'!G:G),)</f>
        <v>0</v>
      </c>
      <c r="F100" s="112">
        <f>IF(SUMIF('Grundlage ger. Langzeit'!D:D,B100,'Grundlage ger. Langzeit'!H:H)&gt;0,SUMIF('Grundlage ger. Langzeit'!D:D,B100,'Grundlage ger. Langzeit'!H:H),)</f>
        <v>0</v>
      </c>
      <c r="G100" s="112" t="str">
        <f>IF(SUMIF('Grundlage ger. Langzeit'!D:D,B100,'Grundlage ger. Langzeit'!I:I)&gt;0,SUMIF('Grundlage ger. Langzeit'!D:D,B100,'Grundlage ger. Langzeit'!I:I),"")</f>
        <v/>
      </c>
      <c r="H100" s="112" t="str">
        <f>IF(SUMIF('Grundlage ger. Langzeit'!D:D,B100,'Grundlage ger. Langzeit'!J:J)&gt;0,SUMIF('Grundlage ger. Langzeit'!D:D,B100,'Grundlage ger. Langzeit'!J:J),"")</f>
        <v/>
      </c>
      <c r="I100" s="130" t="str">
        <f>IF(SUMIF('Grundlage ger. Langzeit'!D:D,B100,'Grundlage ger. Langzeit'!K:K)&gt;0,SUMIF('Grundlage ger. Langzeit'!D:D,B100,'Grundlage ger. Langzeit'!K:K),"")</f>
        <v/>
      </c>
      <c r="J100" s="130" t="str">
        <f>IF(SUMIF('Grundlage ger. Langzeit'!D:D,B100,'Grundlage ger. Langzeit'!L:L)&gt;0,SUMIF('Grundlage ger. Langzeit'!D:D,B100,'Grundlage ger. Langzeit'!L:L),"")</f>
        <v/>
      </c>
      <c r="K100" s="40"/>
      <c r="L100" s="61" t="str">
        <f t="shared" si="8"/>
        <v>-</v>
      </c>
      <c r="M100" s="61" t="str">
        <f t="shared" si="9"/>
        <v>-</v>
      </c>
      <c r="N100" s="40"/>
      <c r="O100" s="40"/>
      <c r="P100" s="40"/>
      <c r="W100" s="124" t="str">
        <f t="shared" si="10"/>
        <v/>
      </c>
      <c r="X100" s="23" t="str">
        <f t="shared" si="11"/>
        <v>gleich</v>
      </c>
    </row>
    <row r="101" spans="1:24" hidden="1" x14ac:dyDescent="0.2">
      <c r="A101" s="21" t="s">
        <v>76</v>
      </c>
      <c r="B101" s="21" t="s">
        <v>77</v>
      </c>
      <c r="C101" s="21" t="s">
        <v>70</v>
      </c>
      <c r="D101" s="21" t="s">
        <v>45</v>
      </c>
      <c r="E101" s="112">
        <f>IF(SUMIF('Grundlage ger. Langzeit'!D:D,B101,'Grundlage ger. Langzeit'!G:G)&gt;0,SUMIF('Grundlage ger. Langzeit'!D:D,B101,'Grundlage ger. Langzeit'!G:G),)</f>
        <v>0</v>
      </c>
      <c r="F101" s="112">
        <f>IF(SUMIF('Grundlage ger. Langzeit'!D:D,B101,'Grundlage ger. Langzeit'!H:H)&gt;0,SUMIF('Grundlage ger. Langzeit'!D:D,B101,'Grundlage ger. Langzeit'!H:H),)</f>
        <v>0</v>
      </c>
      <c r="G101" s="112" t="str">
        <f>IF(SUMIF('Grundlage ger. Langzeit'!D:D,B101,'Grundlage ger. Langzeit'!I:I)&gt;0,SUMIF('Grundlage ger. Langzeit'!D:D,B101,'Grundlage ger. Langzeit'!I:I),"")</f>
        <v/>
      </c>
      <c r="H101" s="112" t="str">
        <f>IF(SUMIF('Grundlage ger. Langzeit'!D:D,B101,'Grundlage ger. Langzeit'!J:J)&gt;0,SUMIF('Grundlage ger. Langzeit'!D:D,B101,'Grundlage ger. Langzeit'!J:J),"")</f>
        <v/>
      </c>
      <c r="I101" s="130" t="str">
        <f>IF(SUMIF('Grundlage ger. Langzeit'!D:D,B101,'Grundlage ger. Langzeit'!K:K)&gt;0,SUMIF('Grundlage ger. Langzeit'!D:D,B101,'Grundlage ger. Langzeit'!K:K),"")</f>
        <v/>
      </c>
      <c r="J101" s="130" t="str">
        <f>IF(SUMIF('Grundlage ger. Langzeit'!D:D,B101,'Grundlage ger. Langzeit'!L:L)&gt;0,SUMIF('Grundlage ger. Langzeit'!D:D,B101,'Grundlage ger. Langzeit'!L:L),"")</f>
        <v/>
      </c>
      <c r="K101" s="40"/>
      <c r="L101" s="61" t="str">
        <f t="shared" si="8"/>
        <v>-</v>
      </c>
      <c r="M101" s="61" t="str">
        <f t="shared" si="9"/>
        <v>-</v>
      </c>
      <c r="N101" s="40"/>
      <c r="O101" s="40"/>
      <c r="P101" s="40"/>
      <c r="W101" s="124" t="str">
        <f t="shared" si="10"/>
        <v/>
      </c>
      <c r="X101" s="23" t="str">
        <f t="shared" si="11"/>
        <v>gleich</v>
      </c>
    </row>
    <row r="102" spans="1:24" hidden="1" x14ac:dyDescent="0.2">
      <c r="A102" s="21" t="s">
        <v>223</v>
      </c>
      <c r="B102" s="21" t="s">
        <v>224</v>
      </c>
      <c r="C102" s="21" t="s">
        <v>70</v>
      </c>
      <c r="D102" s="21" t="s">
        <v>45</v>
      </c>
      <c r="E102" s="112">
        <f>IF(SUMIF('Grundlage ger. Langzeit'!D:D,B102,'Grundlage ger. Langzeit'!G:G)&gt;0,SUMIF('Grundlage ger. Langzeit'!D:D,B102,'Grundlage ger. Langzeit'!G:G),)</f>
        <v>0</v>
      </c>
      <c r="F102" s="112">
        <f>IF(SUMIF('Grundlage ger. Langzeit'!D:D,B102,'Grundlage ger. Langzeit'!H:H)&gt;0,SUMIF('Grundlage ger. Langzeit'!D:D,B102,'Grundlage ger. Langzeit'!H:H),)</f>
        <v>0</v>
      </c>
      <c r="G102" s="112" t="str">
        <f>IF(SUMIF('Grundlage ger. Langzeit'!D:D,B102,'Grundlage ger. Langzeit'!I:I)&gt;0,SUMIF('Grundlage ger. Langzeit'!D:D,B102,'Grundlage ger. Langzeit'!I:I),"")</f>
        <v/>
      </c>
      <c r="H102" s="112" t="str">
        <f>IF(SUMIF('Grundlage ger. Langzeit'!D:D,B102,'Grundlage ger. Langzeit'!J:J)&gt;0,SUMIF('Grundlage ger. Langzeit'!D:D,B102,'Grundlage ger. Langzeit'!J:J),"")</f>
        <v/>
      </c>
      <c r="I102" s="130" t="str">
        <f>IF(SUMIF('Grundlage ger. Langzeit'!D:D,B102,'Grundlage ger. Langzeit'!K:K)&gt;0,SUMIF('Grundlage ger. Langzeit'!D:D,B102,'Grundlage ger. Langzeit'!K:K),"")</f>
        <v/>
      </c>
      <c r="J102" s="130" t="str">
        <f>IF(SUMIF('Grundlage ger. Langzeit'!D:D,B102,'Grundlage ger. Langzeit'!L:L)&gt;0,SUMIF('Grundlage ger. Langzeit'!D:D,B102,'Grundlage ger. Langzeit'!L:L),"")</f>
        <v/>
      </c>
      <c r="K102" s="40"/>
      <c r="L102" s="61" t="str">
        <f t="shared" si="8"/>
        <v>-</v>
      </c>
      <c r="M102" s="61" t="str">
        <f t="shared" si="9"/>
        <v>-</v>
      </c>
      <c r="N102" s="40"/>
      <c r="O102" s="40"/>
      <c r="P102" s="40"/>
      <c r="W102" s="124" t="str">
        <f t="shared" si="10"/>
        <v/>
      </c>
      <c r="X102" s="23" t="str">
        <f t="shared" si="11"/>
        <v>gleich</v>
      </c>
    </row>
    <row r="103" spans="1:24" hidden="1" x14ac:dyDescent="0.2">
      <c r="A103" s="21" t="s">
        <v>161</v>
      </c>
      <c r="B103" s="21" t="s">
        <v>162</v>
      </c>
      <c r="C103" s="21" t="s">
        <v>70</v>
      </c>
      <c r="D103" s="21" t="s">
        <v>45</v>
      </c>
      <c r="E103" s="112">
        <f>IF(SUMIF('Grundlage ger. Langzeit'!D:D,B103,'Grundlage ger. Langzeit'!G:G)&gt;0,SUMIF('Grundlage ger. Langzeit'!D:D,B103,'Grundlage ger. Langzeit'!G:G),)</f>
        <v>0</v>
      </c>
      <c r="F103" s="112">
        <f>IF(SUMIF('Grundlage ger. Langzeit'!D:D,B103,'Grundlage ger. Langzeit'!H:H)&gt;0,SUMIF('Grundlage ger. Langzeit'!D:D,B103,'Grundlage ger. Langzeit'!H:H),)</f>
        <v>0</v>
      </c>
      <c r="G103" s="112" t="str">
        <f>IF(SUMIF('Grundlage ger. Langzeit'!D:D,B103,'Grundlage ger. Langzeit'!I:I)&gt;0,SUMIF('Grundlage ger. Langzeit'!D:D,B103,'Grundlage ger. Langzeit'!I:I),"")</f>
        <v/>
      </c>
      <c r="H103" s="112" t="str">
        <f>IF(SUMIF('Grundlage ger. Langzeit'!D:D,B103,'Grundlage ger. Langzeit'!J:J)&gt;0,SUMIF('Grundlage ger. Langzeit'!D:D,B103,'Grundlage ger. Langzeit'!J:J),"")</f>
        <v/>
      </c>
      <c r="I103" s="130" t="str">
        <f>IF(SUMIF('Grundlage ger. Langzeit'!D:D,B103,'Grundlage ger. Langzeit'!K:K)&gt;0,SUMIF('Grundlage ger. Langzeit'!D:D,B103,'Grundlage ger. Langzeit'!K:K),"")</f>
        <v/>
      </c>
      <c r="J103" s="130" t="str">
        <f>IF(SUMIF('Grundlage ger. Langzeit'!D:D,B103,'Grundlage ger. Langzeit'!L:L)&gt;0,SUMIF('Grundlage ger. Langzeit'!D:D,B103,'Grundlage ger. Langzeit'!L:L),"")</f>
        <v/>
      </c>
      <c r="K103" s="40"/>
      <c r="L103" s="61" t="str">
        <f t="shared" si="8"/>
        <v>-</v>
      </c>
      <c r="M103" s="61" t="str">
        <f t="shared" si="9"/>
        <v>-</v>
      </c>
      <c r="N103" s="40"/>
      <c r="O103" s="40"/>
      <c r="P103" s="40"/>
      <c r="W103" s="124" t="str">
        <f t="shared" si="10"/>
        <v/>
      </c>
      <c r="X103" s="23" t="str">
        <f t="shared" si="11"/>
        <v>gleich</v>
      </c>
    </row>
    <row r="104" spans="1:24" hidden="1" x14ac:dyDescent="0.2">
      <c r="A104" s="21" t="s">
        <v>233</v>
      </c>
      <c r="B104" s="21" t="s">
        <v>234</v>
      </c>
      <c r="C104" s="21" t="s">
        <v>70</v>
      </c>
      <c r="D104" s="21" t="s">
        <v>27</v>
      </c>
      <c r="E104" s="112">
        <f>IF(SUMIF('Grundlage ger. Langzeit'!D:D,B104,'Grundlage ger. Langzeit'!G:G)&gt;0,SUMIF('Grundlage ger. Langzeit'!D:D,B104,'Grundlage ger. Langzeit'!G:G),)</f>
        <v>0</v>
      </c>
      <c r="F104" s="112">
        <f>IF(SUMIF('Grundlage ger. Langzeit'!D:D,B104,'Grundlage ger. Langzeit'!H:H)&gt;0,SUMIF('Grundlage ger. Langzeit'!D:D,B104,'Grundlage ger. Langzeit'!H:H),)</f>
        <v>0</v>
      </c>
      <c r="G104" s="112" t="str">
        <f>IF(SUMIF('Grundlage ger. Langzeit'!D:D,B104,'Grundlage ger. Langzeit'!I:I)&gt;0,SUMIF('Grundlage ger. Langzeit'!D:D,B104,'Grundlage ger. Langzeit'!I:I),"")</f>
        <v/>
      </c>
      <c r="H104" s="112" t="str">
        <f>IF(SUMIF('Grundlage ger. Langzeit'!D:D,B104,'Grundlage ger. Langzeit'!J:J)&gt;0,SUMIF('Grundlage ger. Langzeit'!D:D,B104,'Grundlage ger. Langzeit'!J:J),"")</f>
        <v/>
      </c>
      <c r="I104" s="130" t="str">
        <f>IF(SUMIF('Grundlage ger. Langzeit'!D:D,B104,'Grundlage ger. Langzeit'!K:K)&gt;0,SUMIF('Grundlage ger. Langzeit'!D:D,B104,'Grundlage ger. Langzeit'!K:K),"")</f>
        <v/>
      </c>
      <c r="J104" s="130" t="str">
        <f>IF(SUMIF('Grundlage ger. Langzeit'!D:D,B104,'Grundlage ger. Langzeit'!L:L)&gt;0,SUMIF('Grundlage ger. Langzeit'!D:D,B104,'Grundlage ger. Langzeit'!L:L),"")</f>
        <v/>
      </c>
      <c r="K104" s="40"/>
      <c r="L104" s="61" t="str">
        <f t="shared" si="8"/>
        <v>-</v>
      </c>
      <c r="M104" s="61" t="str">
        <f t="shared" si="9"/>
        <v>-</v>
      </c>
      <c r="N104" s="40"/>
      <c r="O104" s="40"/>
      <c r="P104" s="40"/>
      <c r="W104" s="124" t="str">
        <f t="shared" si="10"/>
        <v/>
      </c>
      <c r="X104" s="23" t="str">
        <f t="shared" si="11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ger. Langzeit'!D:D,B105,'Grundlage ger. Langzeit'!G:G)&gt;0,SUMIF('Grundlage ger. Langzeit'!D:D,B105,'Grundlage ger. Langzeit'!G:G),)</f>
        <v>0</v>
      </c>
      <c r="F105" s="112">
        <f>IF(SUMIF('Grundlage ger. Langzeit'!D:D,B105,'Grundlage ger. Langzeit'!H:H)&gt;0,SUMIF('Grundlage ger. Langzeit'!D:D,B105,'Grundlage ger. Langzeit'!H:H),)</f>
        <v>0</v>
      </c>
      <c r="G105" s="112" t="str">
        <f>IF(SUMIF('Grundlage ger. Langzeit'!D:D,B105,'Grundlage ger. Langzeit'!I:I)&gt;0,SUMIF('Grundlage ger. Langzeit'!D:D,B105,'Grundlage ger. Langzeit'!I:I),"")</f>
        <v/>
      </c>
      <c r="H105" s="112" t="str">
        <f>IF(SUMIF('Grundlage ger. Langzeit'!D:D,B105,'Grundlage ger. Langzeit'!J:J)&gt;0,SUMIF('Grundlage ger. Langzeit'!D:D,B105,'Grundlage ger. Langzeit'!J:J),"")</f>
        <v/>
      </c>
      <c r="I105" s="130" t="str">
        <f>IF(SUMIF('Grundlage ger. Langzeit'!D:D,B105,'Grundlage ger. Langzeit'!K:K)&gt;0,SUMIF('Grundlage ger. Langzeit'!D:D,B105,'Grundlage ger. Langzeit'!K:K),"")</f>
        <v/>
      </c>
      <c r="J105" s="130" t="str">
        <f>IF(SUMIF('Grundlage ger. Langzeit'!D:D,B105,'Grundlage ger. Langzeit'!L:L)&gt;0,SUMIF('Grundlage ger. Langzeit'!D:D,B105,'Grundlage ger. Langzeit'!L:L),"")</f>
        <v/>
      </c>
      <c r="K105" s="40"/>
      <c r="L105" s="61" t="str">
        <f t="shared" si="8"/>
        <v>-</v>
      </c>
      <c r="M105" s="61" t="str">
        <f t="shared" si="9"/>
        <v>-</v>
      </c>
      <c r="N105" s="40"/>
      <c r="O105" s="40"/>
      <c r="P105" s="40"/>
      <c r="W105" s="124" t="str">
        <f t="shared" si="10"/>
        <v/>
      </c>
      <c r="X105" s="23" t="str">
        <f t="shared" si="11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ger. Langzeit'!D:D,B106,'Grundlage ger. Langzeit'!G:G)&gt;0,SUMIF('Grundlage ger. Langzeit'!D:D,B106,'Grundlage ger. Langzeit'!G:G),)</f>
        <v>0</v>
      </c>
      <c r="F106" s="128"/>
      <c r="G106" s="112" t="str">
        <f>IF(SUMIF('Grundlage ger. Langzeit'!D:D,B106,'Grundlage ger. Langzeit'!I:I)&gt;0,SUMIF('Grundlage ger. Langzeit'!D:D,B106,'Grundlage ger. Langzeit'!I:I),"")</f>
        <v/>
      </c>
      <c r="H106" s="112" t="str">
        <f>IF(SUMIF('Grundlage ger. Langzeit'!D:D,B106,'Grundlage ger. Langzeit'!J:J)&gt;0,SUMIF('Grundlage ger. Langzeit'!D:D,B106,'Grundlage ger. Langzeit'!J:J),"")</f>
        <v/>
      </c>
      <c r="I106" s="130" t="str">
        <f>IF(SUMIF('Grundlage ger. Langzeit'!D:D,B106,'Grundlage ger. Langzeit'!K:K)&gt;0,SUMIF('Grundlage ger. Langzeit'!D:D,B106,'Grundlage ger. Langzeit'!K:K),"")</f>
        <v/>
      </c>
      <c r="J106" s="130" t="str">
        <f>IF(SUMIF('Grundlage ger. Langzeit'!D:D,B106,'Grundlage ger. Langzeit'!L:L)&gt;0,SUMIF('Grundlage ger. Langzeit'!D:D,B106,'Grundlage ger. Langzeit'!L:L),"")</f>
        <v/>
      </c>
      <c r="K106" s="40"/>
      <c r="L106" s="61" t="str">
        <f t="shared" si="8"/>
        <v>-</v>
      </c>
      <c r="M106" s="61" t="str">
        <f t="shared" si="9"/>
        <v>-</v>
      </c>
      <c r="N106" s="40"/>
      <c r="O106" s="40"/>
      <c r="P106" s="40"/>
      <c r="W106" s="124" t="str">
        <f t="shared" si="10"/>
        <v/>
      </c>
      <c r="X106" s="23" t="str">
        <f t="shared" si="11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ger. Langzeit'!D:D,B107,'Grundlage ger. Langzeit'!G:G)&gt;0,SUMIF('Grundlage ger. Langzeit'!D:D,B107,'Grundlage ger. Langzeit'!G:G),)</f>
        <v>0</v>
      </c>
      <c r="F107" s="112">
        <f>IF(SUMIF('Grundlage ger. Langzeit'!D:D,B107,'Grundlage ger. Langzeit'!H:H)&gt;0,SUMIF('Grundlage ger. Langzeit'!D:D,B107,'Grundlage ger. Langzeit'!H:H),)</f>
        <v>0</v>
      </c>
      <c r="G107" s="112" t="str">
        <f>IF(SUMIF('Grundlage ger. Langzeit'!D:D,B107,'Grundlage ger. Langzeit'!I:I)&gt;0,SUMIF('Grundlage ger. Langzeit'!D:D,B107,'Grundlage ger. Langzeit'!I:I),"")</f>
        <v/>
      </c>
      <c r="H107" s="112" t="str">
        <f>IF(SUMIF('Grundlage ger. Langzeit'!D:D,B107,'Grundlage ger. Langzeit'!J:J)&gt;0,SUMIF('Grundlage ger. Langzeit'!D:D,B107,'Grundlage ger. Langzeit'!J:J),"")</f>
        <v/>
      </c>
      <c r="I107" s="130" t="str">
        <f>IF(SUMIF('Grundlage ger. Langzeit'!D:D,B107,'Grundlage ger. Langzeit'!K:K)&gt;0,SUMIF('Grundlage ger. Langzeit'!D:D,B107,'Grundlage ger. Langzeit'!K:K),"")</f>
        <v/>
      </c>
      <c r="J107" s="130" t="str">
        <f>IF(SUMIF('Grundlage ger. Langzeit'!D:D,B107,'Grundlage ger. Langzeit'!L:L)&gt;0,SUMIF('Grundlage ger. Langzeit'!D:D,B107,'Grundlage ger. Langzeit'!L:L),"")</f>
        <v/>
      </c>
      <c r="K107" s="40"/>
      <c r="L107" s="61" t="str">
        <f t="shared" si="8"/>
        <v>-</v>
      </c>
      <c r="M107" s="61" t="str">
        <f t="shared" si="9"/>
        <v>-</v>
      </c>
      <c r="N107" s="40"/>
      <c r="O107" s="40"/>
      <c r="P107" s="40"/>
      <c r="W107" s="124" t="str">
        <f t="shared" si="10"/>
        <v/>
      </c>
      <c r="X107" s="23" t="str">
        <f t="shared" si="11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ger. Langzeit'!D:D,B108,'Grundlage ger. Langzeit'!G:G)&gt;0,SUMIF('Grundlage ger. Langzeit'!D:D,B108,'Grundlage ger. Langzeit'!G:G),)</f>
        <v>0</v>
      </c>
      <c r="F108" s="112">
        <f>IF(SUMIF('Grundlage ger. Langzeit'!D:D,B108,'Grundlage ger. Langzeit'!H:H)&gt;0,SUMIF('Grundlage ger. Langzeit'!D:D,B108,'Grundlage ger. Langzeit'!H:H),)</f>
        <v>0</v>
      </c>
      <c r="G108" s="112" t="str">
        <f>IF(SUMIF('Grundlage ger. Langzeit'!D:D,B108,'Grundlage ger. Langzeit'!I:I)&gt;0,SUMIF('Grundlage ger. Langzeit'!D:D,B108,'Grundlage ger. Langzeit'!I:I),"")</f>
        <v/>
      </c>
      <c r="H108" s="112" t="str">
        <f>IF(SUMIF('Grundlage ger. Langzeit'!D:D,B108,'Grundlage ger. Langzeit'!J:J)&gt;0,SUMIF('Grundlage ger. Langzeit'!D:D,B108,'Grundlage ger. Langzeit'!J:J),"")</f>
        <v/>
      </c>
      <c r="I108" s="130" t="str">
        <f>IF(SUMIF('Grundlage ger. Langzeit'!D:D,B108,'Grundlage ger. Langzeit'!K:K)&gt;0,SUMIF('Grundlage ger. Langzeit'!D:D,B108,'Grundlage ger. Langzeit'!K:K),"")</f>
        <v/>
      </c>
      <c r="J108" s="130" t="str">
        <f>IF(SUMIF('Grundlage ger. Langzeit'!D:D,B108,'Grundlage ger. Langzeit'!L:L)&gt;0,SUMIF('Grundlage ger. Langzeit'!D:D,B108,'Grundlage ger. Langzeit'!L:L),"")</f>
        <v/>
      </c>
      <c r="K108" s="40"/>
      <c r="L108" s="61" t="str">
        <f t="shared" si="8"/>
        <v>-</v>
      </c>
      <c r="M108" s="61" t="str">
        <f t="shared" si="9"/>
        <v>-</v>
      </c>
      <c r="N108" s="40"/>
      <c r="O108" s="40"/>
      <c r="P108" s="40"/>
      <c r="W108" s="124" t="str">
        <f t="shared" si="10"/>
        <v/>
      </c>
      <c r="X108" s="23" t="str">
        <f t="shared" si="11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237824319.04808426</v>
      </c>
      <c r="F109" s="43">
        <f>SUM(F10:F108)</f>
        <v>146089927.75972575</v>
      </c>
      <c r="G109" s="43">
        <f>SUM(G10:G108)</f>
        <v>510135.01121382799</v>
      </c>
      <c r="H109" s="43">
        <f>SUM(H10:H108)</f>
        <v>5898</v>
      </c>
      <c r="I109" s="63">
        <f>E109/L109</f>
        <v>515.02652456015085</v>
      </c>
      <c r="J109" s="63">
        <f>F109/M109</f>
        <v>419.42919163343299</v>
      </c>
      <c r="K109" s="62">
        <f>SUM(K10:K108)</f>
        <v>0</v>
      </c>
      <c r="L109" s="61">
        <f>SUM(L10:L108)</f>
        <v>461771.01121382799</v>
      </c>
      <c r="M109" s="61">
        <f>SUM(M10:M108)</f>
        <v>348306.53343605</v>
      </c>
      <c r="N109" s="62"/>
      <c r="O109" s="62"/>
      <c r="P109" s="62"/>
      <c r="Q109" s="39"/>
      <c r="W109" s="124"/>
    </row>
    <row r="110" spans="1:24" ht="33.75" customHeight="1" x14ac:dyDescent="0.25">
      <c r="E110" s="28"/>
      <c r="F110" s="28"/>
      <c r="K110" s="62"/>
      <c r="L110" s="47"/>
      <c r="M110" s="47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27</v>
      </c>
      <c r="J111" s="147">
        <f>COUNT(J10:J108)</f>
        <v>25</v>
      </c>
      <c r="K111" s="62">
        <f>I111-'Grundlage ger. Langzeit'!K103</f>
        <v>-1</v>
      </c>
      <c r="L111" s="62">
        <f>J111-'Grundlage ger. Langzeit'!L103</f>
        <v>-1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461771.01121382799</v>
      </c>
      <c r="J112" s="47">
        <f>M109</f>
        <v>348306.53343605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341.41105363292002</v>
      </c>
      <c r="J113" s="50">
        <f>SMALL(J10:J108,1)</f>
        <v>261.20240494424002</v>
      </c>
      <c r="K113" s="62">
        <f>I113-'Grundlage ger. Langzeit'!K104</f>
        <v>0.41105363292001584</v>
      </c>
      <c r="L113" s="62">
        <f>J113-'Grundlage ger. Langzeit'!L104</f>
        <v>0.20240494424001554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398.49853812446497</v>
      </c>
      <c r="J114" s="47">
        <f>QUARTILE(J10:J108,1)</f>
        <v>357.63804848827999</v>
      </c>
      <c r="K114" s="62">
        <f>I114-'Grundlage ger. Langzeit'!K105</f>
        <v>-3.5014618755350284</v>
      </c>
      <c r="L114" s="62">
        <f>J114-'Grundlage ger. Langzeit'!L105</f>
        <v>-0.36195151172000806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586.19546636576138</v>
      </c>
      <c r="J115" s="50">
        <f>SUM(J10:J108)/J111</f>
        <v>592.87413253438433</v>
      </c>
      <c r="K115" s="62">
        <f>I115-'Grundlage ger. Langzeit'!K106</f>
        <v>3.1954663657613764</v>
      </c>
      <c r="L115" s="62">
        <f>J115-'Grundlage ger. Langzeit'!L106</f>
        <v>3.87413253438433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563.37118000901</v>
      </c>
      <c r="J116" s="47">
        <f>MEDIAN(J10:J108)</f>
        <v>534.34993548012994</v>
      </c>
      <c r="K116" s="62">
        <f>I116-'Grundlage ger. Langzeit'!K107</f>
        <v>2.3711800090100041</v>
      </c>
      <c r="L116" s="62">
        <f>J116-'Grundlage ger. Langzeit'!L107</f>
        <v>0.34993548012994324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756.15281946779999</v>
      </c>
      <c r="J117" s="50">
        <f>QUARTILE(J10:J108,3)</f>
        <v>743.44126230835002</v>
      </c>
      <c r="K117" s="62">
        <f>I117-'Grundlage ger. Langzeit'!K108</f>
        <v>1.1528194677999863</v>
      </c>
      <c r="L117" s="62">
        <f>J117-'Grundlage ger. Langzeit'!L108</f>
        <v>7.4412623083500193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924.54155607285998</v>
      </c>
      <c r="J118" s="47">
        <f>LARGE(J10:J108,1)</f>
        <v>1792.6943266380999</v>
      </c>
      <c r="K118" s="62">
        <f>I118-'Grundlage ger. Langzeit'!K109</f>
        <v>-0.45844392714002424</v>
      </c>
      <c r="L118" s="62">
        <f>J118-'Grundlage ger. Langzeit'!L109</f>
        <v>-0.30567336190006245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515.02652456015085</v>
      </c>
      <c r="J119" s="64">
        <f>J109</f>
        <v>419.42919163343299</v>
      </c>
      <c r="K119" s="62">
        <f>I119-'Grundlage ger. Langzeit'!K111</f>
        <v>515.02652456015085</v>
      </c>
      <c r="L119" s="62">
        <f>J119-'Grundlage ger. Langzeit'!L111</f>
        <v>419.42919163343299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1.269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269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396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COUNT(H10:H108)</f>
        <v>12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400</v>
      </c>
      <c r="F8" s="15" t="s">
        <v>401</v>
      </c>
      <c r="G8" s="15" t="s">
        <v>402</v>
      </c>
      <c r="H8" s="15" t="s">
        <v>403</v>
      </c>
      <c r="I8" s="15" t="s">
        <v>398</v>
      </c>
      <c r="J8" s="15" t="s">
        <v>399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413</v>
      </c>
      <c r="G9" s="17" t="s">
        <v>10</v>
      </c>
      <c r="H9" s="17" t="s">
        <v>11</v>
      </c>
      <c r="I9" s="41" t="s">
        <v>6</v>
      </c>
      <c r="J9" s="41" t="s">
        <v>7</v>
      </c>
      <c r="K9" s="40"/>
      <c r="L9" s="61" t="s">
        <v>408</v>
      </c>
      <c r="M9" s="61" t="s">
        <v>409</v>
      </c>
      <c r="N9" s="40"/>
      <c r="O9" s="40"/>
      <c r="P9" s="40"/>
    </row>
    <row r="10" spans="1:24" x14ac:dyDescent="0.2">
      <c r="A10" s="97" t="s">
        <v>323</v>
      </c>
      <c r="B10" s="97" t="s">
        <v>323</v>
      </c>
      <c r="C10" s="97" t="s">
        <v>55</v>
      </c>
      <c r="D10" s="97" t="s">
        <v>251</v>
      </c>
      <c r="E10" s="98">
        <f>IF(SUMIF('Grundlage palliativ'!D:D,B10,'Grundlage palliativ'!K:K)&gt;0,SUMIF('Grundlage palliativ'!D:D,B10,'Grundlage palliativ'!K:K),)</f>
        <v>3112284.0488800001</v>
      </c>
      <c r="F10" s="98">
        <f>IF(SUMIF('Grundlage palliativ'!D:D,B10,'Grundlage palliativ'!L:L)&gt;0,SUMIF('Grundlage palliativ'!D:D,B10,'Grundlage palliativ'!L:L),)</f>
        <v>3112284.0488800001</v>
      </c>
      <c r="G10" s="98">
        <f>IF(SUMIF('Grundlage palliativ'!D:D,B10,'Grundlage palliativ'!G:G)&gt;0,SUMIF('Grundlage palliativ'!D:D,B10,'Grundlage palliativ'!G:G),"")</f>
        <v>3154</v>
      </c>
      <c r="H10" s="98">
        <f>IF(SUMIF('Grundlage palliativ'!D:D,B10,'Grundlage palliativ'!H:H)&gt;0,SUMIF('Grundlage palliativ'!D:D,B10,'Grundlage palliativ'!H:H),"")</f>
        <v>195</v>
      </c>
      <c r="I10" s="99">
        <f>IF(SUMIF('Grundlage palliativ'!D:D,B10,'Grundlage palliativ'!I:I)&gt;0,SUMIF('Grundlage palliativ'!D:D,B10,'Grundlage palliativ'!I:I),"")</f>
        <v>986.77363629676995</v>
      </c>
      <c r="J10" s="100">
        <f>IF(SUMIF('Grundlage palliativ'!D:D,B10,'Grundlage palliativ'!J:J)&gt;0,SUMIF('Grundlage palliativ'!D:D,B10,'Grundlage palliativ'!J:J),"")</f>
        <v>986.77363629676995</v>
      </c>
      <c r="K10" s="40"/>
      <c r="L10" s="61">
        <f>IF(E10&gt;0,G10,"-")</f>
        <v>3154</v>
      </c>
      <c r="M10" s="61">
        <f>IF(F10&gt;0,G10,"-")</f>
        <v>3154</v>
      </c>
      <c r="N10" s="40"/>
      <c r="O10" s="40"/>
      <c r="P10" s="40"/>
      <c r="W10" s="124">
        <f t="shared" ref="W10:W70" si="0">J10</f>
        <v>986.77363629676995</v>
      </c>
      <c r="X10" s="23" t="str">
        <f>IF(J10&gt;0,IF(I10&gt;J10,"-",IF(I10=J10,"gleich","Kontrolle")),"")</f>
        <v>gleich</v>
      </c>
    </row>
    <row r="11" spans="1:24" x14ac:dyDescent="0.2">
      <c r="A11" s="101" t="s">
        <v>108</v>
      </c>
      <c r="B11" s="101" t="s">
        <v>109</v>
      </c>
      <c r="C11" s="101" t="s">
        <v>110</v>
      </c>
      <c r="D11" s="101" t="s">
        <v>35</v>
      </c>
      <c r="E11" s="102">
        <f>IF(SUMIF('Grundlage palliativ'!D:D,B11,'Grundlage palliativ'!K:K)&gt;0,SUMIF('Grundlage palliativ'!D:D,B11,'Grundlage palliativ'!K:K),)</f>
        <v>0</v>
      </c>
      <c r="F11" s="102">
        <f>IF(SUMIF('Grundlage palliativ'!D:D,B11,'Grundlage palliativ'!L:L)&gt;0,SUMIF('Grundlage palliativ'!D:D,B11,'Grundlage palliativ'!L:L),)</f>
        <v>1039040.920704</v>
      </c>
      <c r="G11" s="102">
        <f>IF(SUMIF('Grundlage palliativ'!D:D,B11,'Grundlage palliativ'!G:G)&gt;0,SUMIF('Grundlage palliativ'!D:D,B11,'Grundlage palliativ'!G:G),"")</f>
        <v>948</v>
      </c>
      <c r="H11" s="102">
        <f>IF(SUMIF('Grundlage palliativ'!D:D,B11,'Grundlage palliativ'!H:H)&gt;0,SUMIF('Grundlage palliativ'!D:D,B11,'Grundlage palliativ'!H:H),"")</f>
        <v>54</v>
      </c>
      <c r="I11" s="103" t="str">
        <f>IF(SUMIF('Grundlage palliativ'!D:D,B11,'Grundlage palliativ'!I:I)&gt;0,SUMIF('Grundlage palliativ'!D:D,B11,'Grundlage palliativ'!I:I),"")</f>
        <v/>
      </c>
      <c r="J11" s="104">
        <f>IF(SUMIF('Grundlage palliativ'!D:D,B11,'Grundlage palliativ'!J:J)&gt;0,SUMIF('Grundlage palliativ'!D:D,B11,'Grundlage palliativ'!J:J),"")</f>
        <v>1096.0347264811001</v>
      </c>
      <c r="K11" s="40"/>
      <c r="L11" s="61" t="str">
        <f t="shared" ref="L11:L74" si="1">IF(E11&gt;0,G11,"-")</f>
        <v>-</v>
      </c>
      <c r="M11" s="61">
        <f t="shared" ref="M11:M74" si="2">IF(F11&gt;0,G11,"-")</f>
        <v>948</v>
      </c>
      <c r="N11" s="40"/>
      <c r="O11" s="40"/>
      <c r="P11" s="40"/>
      <c r="W11" s="124">
        <f t="shared" si="0"/>
        <v>1096.0347264811001</v>
      </c>
      <c r="X11" s="23" t="str">
        <f t="shared" ref="X11:X74" si="3">IF(J11&gt;0,IF(I11&gt;J11,"-",IF(I11=J11,"gleich","Kontrolle")),"")</f>
        <v>-</v>
      </c>
    </row>
    <row r="12" spans="1:24" x14ac:dyDescent="0.2">
      <c r="A12" s="101" t="s">
        <v>220</v>
      </c>
      <c r="B12" s="101" t="s">
        <v>221</v>
      </c>
      <c r="C12" s="101" t="s">
        <v>16</v>
      </c>
      <c r="D12" s="101" t="s">
        <v>45</v>
      </c>
      <c r="E12" s="102">
        <f>IF(SUMIF('Grundlage palliativ'!D:D,B12,'Grundlage palliativ'!K:K)&gt;0,SUMIF('Grundlage palliativ'!D:D,B12,'Grundlage palliativ'!K:K),)</f>
        <v>2392489.6187569001</v>
      </c>
      <c r="F12" s="102">
        <f>IF(SUMIF('Grundlage palliativ'!D:D,B12,'Grundlage palliativ'!L:L)&gt;0,SUMIF('Grundlage palliativ'!D:D,B12,'Grundlage palliativ'!L:L),)</f>
        <v>2392489.6187569001</v>
      </c>
      <c r="G12" s="102">
        <f>IF(SUMIF('Grundlage palliativ'!D:D,B12,'Grundlage palliativ'!G:G)&gt;0,SUMIF('Grundlage palliativ'!D:D,B12,'Grundlage palliativ'!G:G),"")</f>
        <v>1944</v>
      </c>
      <c r="H12" s="102">
        <f>IF(SUMIF('Grundlage palliativ'!D:D,B12,'Grundlage palliativ'!H:H)&gt;0,SUMIF('Grundlage palliativ'!D:D,B12,'Grundlage palliativ'!H:H),"")</f>
        <v>131</v>
      </c>
      <c r="I12" s="103">
        <f>IF(SUMIF('Grundlage palliativ'!D:D,B12,'Grundlage palliativ'!I:I)&gt;0,SUMIF('Grundlage palliativ'!D:D,B12,'Grundlage palliativ'!I:I),"")</f>
        <v>1230.7045363975999</v>
      </c>
      <c r="J12" s="104">
        <f>IF(SUMIF('Grundlage palliativ'!D:D,B12,'Grundlage palliativ'!J:J)&gt;0,SUMIF('Grundlage palliativ'!D:D,B12,'Grundlage palliativ'!J:J),"")</f>
        <v>1230.7045363975999</v>
      </c>
      <c r="K12" s="40"/>
      <c r="L12" s="61">
        <f t="shared" si="1"/>
        <v>1944</v>
      </c>
      <c r="M12" s="61">
        <f t="shared" si="2"/>
        <v>1944</v>
      </c>
      <c r="N12" s="40"/>
      <c r="O12" s="40"/>
      <c r="P12" s="40"/>
      <c r="W12" s="124">
        <f t="shared" si="0"/>
        <v>1230.7045363975999</v>
      </c>
      <c r="X12" s="23" t="str">
        <f t="shared" si="3"/>
        <v>gleich</v>
      </c>
    </row>
    <row r="13" spans="1:24" x14ac:dyDescent="0.2">
      <c r="A13" s="101" t="s">
        <v>72</v>
      </c>
      <c r="B13" s="101" t="s">
        <v>73</v>
      </c>
      <c r="C13" s="101" t="s">
        <v>74</v>
      </c>
      <c r="D13" s="101" t="s">
        <v>45</v>
      </c>
      <c r="E13" s="102">
        <f>IF(SUMIF('Grundlage palliativ'!D:D,B13,'Grundlage palliativ'!K:K)&gt;0,SUMIF('Grundlage palliativ'!D:D,B13,'Grundlage palliativ'!K:K),)</f>
        <v>0</v>
      </c>
      <c r="F13" s="102">
        <f>IF(SUMIF('Grundlage palliativ'!D:D,B13,'Grundlage palliativ'!L:L)&gt;0,SUMIF('Grundlage palliativ'!D:D,B13,'Grundlage palliativ'!L:L),)</f>
        <v>3379326.3196847001</v>
      </c>
      <c r="G13" s="102">
        <f>IF(SUMIF('Grundlage palliativ'!D:D,B13,'Grundlage palliativ'!G:G)&gt;0,SUMIF('Grundlage palliativ'!D:D,B13,'Grundlage palliativ'!G:G),"")</f>
        <v>3503</v>
      </c>
      <c r="H13" s="102">
        <f>IF(SUMIF('Grundlage palliativ'!D:D,B13,'Grundlage palliativ'!H:H)&gt;0,SUMIF('Grundlage palliativ'!D:D,B13,'Grundlage palliativ'!H:H),"")</f>
        <v>149</v>
      </c>
      <c r="I13" s="103" t="str">
        <f>IF(SUMIF('Grundlage palliativ'!D:D,B13,'Grundlage palliativ'!I:I)&gt;0,SUMIF('Grundlage palliativ'!D:D,B13,'Grundlage palliativ'!I:I),"")</f>
        <v/>
      </c>
      <c r="J13" s="104">
        <f>IF(SUMIF('Grundlage palliativ'!D:D,B13,'Grundlage palliativ'!J:J)&gt;0,SUMIF('Grundlage palliativ'!D:D,B13,'Grundlage palliativ'!J:J),"")</f>
        <v>964.69492426056001</v>
      </c>
      <c r="K13" s="40"/>
      <c r="L13" s="61" t="str">
        <f t="shared" si="1"/>
        <v>-</v>
      </c>
      <c r="M13" s="61">
        <f t="shared" si="2"/>
        <v>3503</v>
      </c>
      <c r="N13" s="40"/>
      <c r="O13" s="40"/>
      <c r="P13" s="40"/>
      <c r="W13" s="124">
        <f t="shared" si="0"/>
        <v>964.69492426056001</v>
      </c>
      <c r="X13" s="23" t="str">
        <f t="shared" si="3"/>
        <v>-</v>
      </c>
    </row>
    <row r="14" spans="1:24" x14ac:dyDescent="0.2">
      <c r="A14" s="101" t="s">
        <v>93</v>
      </c>
      <c r="B14" s="101" t="s">
        <v>94</v>
      </c>
      <c r="C14" s="101" t="s">
        <v>95</v>
      </c>
      <c r="D14" s="101" t="s">
        <v>22</v>
      </c>
      <c r="E14" s="102">
        <f>IF(SUMIF('Grundlage palliativ'!D:D,B14,'Grundlage palliativ'!K:K)&gt;0,SUMIF('Grundlage palliativ'!D:D,B14,'Grundlage palliativ'!K:K),)</f>
        <v>10854696.130042</v>
      </c>
      <c r="F14" s="102">
        <f>IF(SUMIF('Grundlage palliativ'!D:D,B14,'Grundlage palliativ'!L:L)&gt;0,SUMIF('Grundlage palliativ'!D:D,B14,'Grundlage palliativ'!L:L),)</f>
        <v>0</v>
      </c>
      <c r="G14" s="102">
        <f>IF(SUMIF('Grundlage palliativ'!D:D,B14,'Grundlage palliativ'!G:G)&gt;0,SUMIF('Grundlage palliativ'!D:D,B14,'Grundlage palliativ'!G:G),"")</f>
        <v>8514.4847222221997</v>
      </c>
      <c r="H14" s="102">
        <f>IF(SUMIF('Grundlage palliativ'!D:D,B14,'Grundlage palliativ'!H:H)&gt;0,SUMIF('Grundlage palliativ'!D:D,B14,'Grundlage palliativ'!H:H),"")</f>
        <v>348</v>
      </c>
      <c r="I14" s="103">
        <f>IF(SUMIF('Grundlage palliativ'!D:D,B14,'Grundlage palliativ'!I:I)&gt;0,SUMIF('Grundlage palliativ'!D:D,B14,'Grundlage palliativ'!I:I),"")</f>
        <v>1274.8506203449001</v>
      </c>
      <c r="J14" s="104" t="str">
        <f>IF(SUMIF('Grundlage palliativ'!D:D,B14,'Grundlage palliativ'!J:J)&gt;0,SUMIF('Grundlage palliativ'!D:D,B14,'Grundlage palliativ'!J:J),"")</f>
        <v/>
      </c>
      <c r="K14" s="40"/>
      <c r="L14" s="61">
        <f t="shared" si="1"/>
        <v>8514.4847222221997</v>
      </c>
      <c r="M14" s="61" t="str">
        <f t="shared" si="2"/>
        <v>-</v>
      </c>
      <c r="N14" s="40"/>
      <c r="O14" s="40"/>
      <c r="P14" s="40"/>
      <c r="W14" s="124" t="str">
        <f t="shared" si="0"/>
        <v/>
      </c>
      <c r="X14" s="23" t="str">
        <f t="shared" si="3"/>
        <v>Kontrolle</v>
      </c>
    </row>
    <row r="15" spans="1:24" x14ac:dyDescent="0.2">
      <c r="A15" s="101" t="s">
        <v>314</v>
      </c>
      <c r="B15" s="101" t="s">
        <v>314</v>
      </c>
      <c r="C15" s="101" t="s">
        <v>95</v>
      </c>
      <c r="D15" s="101" t="s">
        <v>308</v>
      </c>
      <c r="E15" s="102">
        <f>IF(SUMIF('Grundlage palliativ'!D:D,B15,'Grundlage palliativ'!K:K)&gt;0,SUMIF('Grundlage palliativ'!D:D,B15,'Grundlage palliativ'!K:K),)</f>
        <v>684634.07397507003</v>
      </c>
      <c r="F15" s="102">
        <f>IF(SUMIF('Grundlage palliativ'!D:D,B15,'Grundlage palliativ'!L:L)&gt;0,SUMIF('Grundlage palliativ'!D:D,B15,'Grundlage palliativ'!L:L),)</f>
        <v>676047.34397507005</v>
      </c>
      <c r="G15" s="102">
        <f>IF(SUMIF('Grundlage palliativ'!D:D,B15,'Grundlage palliativ'!G:G)&gt;0,SUMIF('Grundlage palliativ'!D:D,B15,'Grundlage palliativ'!G:G),"")</f>
        <v>788</v>
      </c>
      <c r="H15" s="102">
        <f>IF(SUMIF('Grundlage palliativ'!D:D,B15,'Grundlage palliativ'!H:H)&gt;0,SUMIF('Grundlage palliativ'!D:D,B15,'Grundlage palliativ'!H:H),"")</f>
        <v>24</v>
      </c>
      <c r="I15" s="103">
        <f>IF(SUMIF('Grundlage palliativ'!D:D,B15,'Grundlage palliativ'!I:I)&gt;0,SUMIF('Grundlage palliativ'!D:D,B15,'Grundlage palliativ'!I:I),"")</f>
        <v>868.82496697343004</v>
      </c>
      <c r="J15" s="104">
        <f>IF(SUMIF('Grundlage palliativ'!D:D,B15,'Grundlage palliativ'!J:J)&gt;0,SUMIF('Grundlage palliativ'!D:D,B15,'Grundlage palliativ'!J:J),"")</f>
        <v>857.92810149119998</v>
      </c>
      <c r="K15" s="40"/>
      <c r="L15" s="61">
        <f t="shared" si="1"/>
        <v>788</v>
      </c>
      <c r="M15" s="61">
        <f t="shared" si="2"/>
        <v>788</v>
      </c>
      <c r="N15" s="40"/>
      <c r="O15" s="40"/>
      <c r="P15" s="40"/>
      <c r="W15" s="124">
        <f t="shared" si="0"/>
        <v>857.92810149119998</v>
      </c>
      <c r="X15" s="23" t="str">
        <f t="shared" si="3"/>
        <v>-</v>
      </c>
    </row>
    <row r="16" spans="1:24" x14ac:dyDescent="0.2">
      <c r="A16" s="101" t="s">
        <v>82</v>
      </c>
      <c r="B16" s="101" t="s">
        <v>83</v>
      </c>
      <c r="C16" s="101" t="s">
        <v>84</v>
      </c>
      <c r="D16" s="101" t="s">
        <v>27</v>
      </c>
      <c r="E16" s="102">
        <f>IF(SUMIF('Grundlage palliativ'!D:D,B16,'Grundlage palliativ'!K:K)&gt;0,SUMIF('Grundlage palliativ'!D:D,B16,'Grundlage palliativ'!K:K),)</f>
        <v>2655499.1250129999</v>
      </c>
      <c r="F16" s="102">
        <f>IF(SUMIF('Grundlage palliativ'!D:D,B16,'Grundlage palliativ'!L:L)&gt;0,SUMIF('Grundlage palliativ'!D:D,B16,'Grundlage palliativ'!L:L),)</f>
        <v>2564096.2350130002</v>
      </c>
      <c r="G16" s="102">
        <f>IF(SUMIF('Grundlage palliativ'!D:D,B16,'Grundlage palliativ'!G:G)&gt;0,SUMIF('Grundlage palliativ'!D:D,B16,'Grundlage palliativ'!G:G),"")</f>
        <v>3672</v>
      </c>
      <c r="H16" s="102">
        <f>IF(SUMIF('Grundlage palliativ'!D:D,B16,'Grundlage palliativ'!H:H)&gt;0,SUMIF('Grundlage palliativ'!D:D,B16,'Grundlage palliativ'!H:H),"")</f>
        <v>171</v>
      </c>
      <c r="I16" s="103">
        <f>IF(SUMIF('Grundlage palliativ'!D:D,B16,'Grundlage palliativ'!I:I)&gt;0,SUMIF('Grundlage palliativ'!D:D,B16,'Grundlage palliativ'!I:I),"")</f>
        <v>723.17514297740001</v>
      </c>
      <c r="J16" s="104">
        <f>IF(SUMIF('Grundlage palliativ'!D:D,B16,'Grundlage palliativ'!J:J)&gt;0,SUMIF('Grundlage palliativ'!D:D,B16,'Grundlage palliativ'!J:J),"")</f>
        <v>698.28328840224003</v>
      </c>
      <c r="K16" s="40"/>
      <c r="L16" s="61">
        <f t="shared" si="1"/>
        <v>3672</v>
      </c>
      <c r="M16" s="61">
        <f t="shared" si="2"/>
        <v>3672</v>
      </c>
      <c r="N16" s="40"/>
      <c r="O16" s="40"/>
      <c r="P16" s="40"/>
      <c r="W16" s="124">
        <f t="shared" si="0"/>
        <v>698.28328840224003</v>
      </c>
      <c r="X16" s="23" t="str">
        <f t="shared" si="3"/>
        <v>-</v>
      </c>
    </row>
    <row r="17" spans="1:24" ht="10.5" x14ac:dyDescent="0.25">
      <c r="A17" s="101" t="s">
        <v>86</v>
      </c>
      <c r="B17" s="101" t="s">
        <v>87</v>
      </c>
      <c r="C17" s="101" t="s">
        <v>88</v>
      </c>
      <c r="D17" s="101" t="s">
        <v>45</v>
      </c>
      <c r="E17" s="102">
        <f>IF(SUMIF('Grundlage palliativ'!D:D,B17,'Grundlage palliativ'!K:K)&gt;0,SUMIF('Grundlage palliativ'!D:D,B17,'Grundlage palliativ'!K:K),)</f>
        <v>0</v>
      </c>
      <c r="F17" s="102">
        <v>4227833</v>
      </c>
      <c r="G17" s="102">
        <v>3641</v>
      </c>
      <c r="H17" s="102">
        <v>158</v>
      </c>
      <c r="I17" s="103" t="str">
        <f>IF(SUMIF('Grundlage palliativ'!D:D,B17,'Grundlage palliativ'!I:I)&gt;0,SUMIF('Grundlage palliativ'!D:D,B17,'Grundlage palliativ'!I:I),"")</f>
        <v/>
      </c>
      <c r="J17" s="104">
        <v>1161</v>
      </c>
      <c r="K17" s="40"/>
      <c r="L17" s="61" t="str">
        <f>IF(E17&gt;0,G17,"-")</f>
        <v>-</v>
      </c>
      <c r="M17" s="61">
        <f>IF(F17&gt;0,G17,"-")</f>
        <v>3641</v>
      </c>
      <c r="N17" s="40"/>
      <c r="O17" s="40"/>
      <c r="P17" s="40"/>
      <c r="Q17" s="122" t="s">
        <v>650</v>
      </c>
      <c r="R17" s="123"/>
      <c r="S17" s="123"/>
      <c r="T17" s="123"/>
      <c r="U17" s="123"/>
      <c r="V17" s="123"/>
      <c r="W17" s="124">
        <f>J17</f>
        <v>1161</v>
      </c>
      <c r="X17" s="23" t="str">
        <f>IF(J17&gt;0,IF(I17&gt;J17,"-",IF(I17=J17,"gleich","Kontrolle")),"")</f>
        <v>-</v>
      </c>
    </row>
    <row r="18" spans="1:24" x14ac:dyDescent="0.2">
      <c r="A18" s="101" t="s">
        <v>256</v>
      </c>
      <c r="B18" s="101" t="s">
        <v>257</v>
      </c>
      <c r="C18" s="101" t="s">
        <v>228</v>
      </c>
      <c r="D18" s="101" t="s">
        <v>27</v>
      </c>
      <c r="E18" s="102">
        <f>IF(SUMIF('Grundlage palliativ'!D:D,B18,'Grundlage palliativ'!K:K)&gt;0,SUMIF('Grundlage palliativ'!D:D,B18,'Grundlage palliativ'!K:K),)</f>
        <v>1255066.3649503</v>
      </c>
      <c r="F18" s="102">
        <f>IF(SUMIF('Grundlage palliativ'!D:D,B18,'Grundlage palliativ'!L:L)&gt;0,SUMIF('Grundlage palliativ'!D:D,B18,'Grundlage palliativ'!L:L),)</f>
        <v>1219448.3649503</v>
      </c>
      <c r="G18" s="102">
        <f>IF(SUMIF('Grundlage palliativ'!D:D,B18,'Grundlage palliativ'!G:G)&gt;0,SUMIF('Grundlage palliativ'!D:D,B18,'Grundlage palliativ'!G:G),"")</f>
        <v>1196</v>
      </c>
      <c r="H18" s="102">
        <f>IF(SUMIF('Grundlage palliativ'!D:D,B18,'Grundlage palliativ'!H:H)&gt;0,SUMIF('Grundlage palliativ'!D:D,B18,'Grundlage palliativ'!H:H),"")</f>
        <v>75</v>
      </c>
      <c r="I18" s="103">
        <f>IF(SUMIF('Grundlage palliativ'!D:D,B18,'Grundlage palliativ'!I:I)&gt;0,SUMIF('Grundlage palliativ'!D:D,B18,'Grundlage palliativ'!I:I),"")</f>
        <v>1049.3865927678</v>
      </c>
      <c r="J18" s="104">
        <f>IF(SUMIF('Grundlage palliativ'!D:D,B18,'Grundlage palliativ'!J:J)&gt;0,SUMIF('Grundlage palliativ'!D:D,B18,'Grundlage palliativ'!J:J),"")</f>
        <v>1019.6056563129</v>
      </c>
      <c r="K18" s="40"/>
      <c r="L18" s="61">
        <f t="shared" si="1"/>
        <v>1196</v>
      </c>
      <c r="M18" s="61">
        <f t="shared" si="2"/>
        <v>1196</v>
      </c>
      <c r="N18" s="40"/>
      <c r="O18" s="40"/>
      <c r="P18" s="40"/>
      <c r="W18" s="124">
        <f t="shared" si="0"/>
        <v>1019.6056563129</v>
      </c>
      <c r="X18" s="23" t="str">
        <f t="shared" si="3"/>
        <v>-</v>
      </c>
    </row>
    <row r="19" spans="1:24" x14ac:dyDescent="0.2">
      <c r="A19" s="101" t="s">
        <v>40</v>
      </c>
      <c r="B19" s="101" t="s">
        <v>41</v>
      </c>
      <c r="C19" s="101" t="s">
        <v>21</v>
      </c>
      <c r="D19" s="101" t="s">
        <v>27</v>
      </c>
      <c r="E19" s="102">
        <f>IF(SUMIF('Grundlage palliativ'!D:D,B19,'Grundlage palliativ'!K:K)&gt;0,SUMIF('Grundlage palliativ'!D:D,B19,'Grundlage palliativ'!K:K),)</f>
        <v>0</v>
      </c>
      <c r="F19" s="102">
        <f>IF(SUMIF('Grundlage palliativ'!D:D,B19,'Grundlage palliativ'!L:L)&gt;0,SUMIF('Grundlage palliativ'!D:D,B19,'Grundlage palliativ'!L:L),)</f>
        <v>2806549.16</v>
      </c>
      <c r="G19" s="102">
        <f>IF(SUMIF('Grundlage palliativ'!D:D,B19,'Grundlage palliativ'!G:G)&gt;0,SUMIF('Grundlage palliativ'!D:D,B19,'Grundlage palliativ'!G:G),"")</f>
        <v>3423</v>
      </c>
      <c r="H19" s="102">
        <f>IF(SUMIF('Grundlage palliativ'!D:D,B19,'Grundlage palliativ'!H:H)&gt;0,SUMIF('Grundlage palliativ'!D:D,B19,'Grundlage palliativ'!H:H),"")</f>
        <v>137</v>
      </c>
      <c r="I19" s="103" t="str">
        <f>IF(SUMIF('Grundlage palliativ'!D:D,B19,'Grundlage palliativ'!I:I)&gt;0,SUMIF('Grundlage palliativ'!D:D,B19,'Grundlage palliativ'!I:I),"")</f>
        <v/>
      </c>
      <c r="J19" s="104">
        <f>IF(SUMIF('Grundlage palliativ'!D:D,B19,'Grundlage palliativ'!J:J)&gt;0,SUMIF('Grundlage palliativ'!D:D,B19,'Grundlage palliativ'!J:J),"")</f>
        <v>819.90919076832995</v>
      </c>
      <c r="K19" s="40"/>
      <c r="L19" s="61" t="str">
        <f t="shared" si="1"/>
        <v>-</v>
      </c>
      <c r="M19" s="61">
        <f t="shared" si="2"/>
        <v>3423</v>
      </c>
      <c r="N19" s="40"/>
      <c r="O19" s="40"/>
      <c r="P19" s="40"/>
      <c r="W19" s="124">
        <f t="shared" si="0"/>
        <v>819.90919076832995</v>
      </c>
      <c r="X19" s="23" t="str">
        <f t="shared" si="3"/>
        <v>-</v>
      </c>
    </row>
    <row r="20" spans="1:24" x14ac:dyDescent="0.2">
      <c r="A20" s="101" t="s">
        <v>158</v>
      </c>
      <c r="B20" s="101" t="s">
        <v>159</v>
      </c>
      <c r="C20" s="101" t="s">
        <v>70</v>
      </c>
      <c r="D20" s="101" t="s">
        <v>45</v>
      </c>
      <c r="E20" s="102">
        <f>IF(SUMIF('Grundlage palliativ'!D:D,B20,'Grundlage palliativ'!K:K)&gt;0,SUMIF('Grundlage palliativ'!D:D,B20,'Grundlage palliativ'!K:K),)</f>
        <v>3354673.4642850002</v>
      </c>
      <c r="F20" s="102">
        <f>IF(SUMIF('Grundlage palliativ'!D:D,B20,'Grundlage palliativ'!L:L)&gt;0,SUMIF('Grundlage palliativ'!D:D,B20,'Grundlage palliativ'!L:L),)</f>
        <v>3299821.1923237001</v>
      </c>
      <c r="G20" s="102">
        <f>IF(SUMIF('Grundlage palliativ'!D:D,B20,'Grundlage palliativ'!G:G)&gt;0,SUMIF('Grundlage palliativ'!D:D,B20,'Grundlage palliativ'!G:G),"")</f>
        <v>2622</v>
      </c>
      <c r="H20" s="102">
        <f>IF(SUMIF('Grundlage palliativ'!D:D,B20,'Grundlage palliativ'!H:H)&gt;0,SUMIF('Grundlage palliativ'!D:D,B20,'Grundlage palliativ'!H:H),"")</f>
        <v>269</v>
      </c>
      <c r="I20" s="103">
        <f>IF(SUMIF('Grundlage palliativ'!D:D,B20,'Grundlage palliativ'!I:I)&gt;0,SUMIF('Grundlage palliativ'!D:D,B20,'Grundlage palliativ'!I:I),"")</f>
        <v>1279.4330527402999</v>
      </c>
      <c r="J20" s="104">
        <f>IF(SUMIF('Grundlage palliativ'!D:D,B20,'Grundlage palliativ'!J:J)&gt;0,SUMIF('Grundlage palliativ'!D:D,B20,'Grundlage palliativ'!J:J),"")</f>
        <v>1258.5130405506</v>
      </c>
      <c r="K20" s="40"/>
      <c r="L20" s="61">
        <f t="shared" si="1"/>
        <v>2622</v>
      </c>
      <c r="M20" s="61">
        <f t="shared" si="2"/>
        <v>2622</v>
      </c>
      <c r="N20" s="40"/>
      <c r="O20" s="40"/>
      <c r="P20" s="40"/>
      <c r="W20" s="124">
        <f t="shared" si="0"/>
        <v>1258.5130405506</v>
      </c>
      <c r="X20" s="23" t="str">
        <f t="shared" si="3"/>
        <v>-</v>
      </c>
    </row>
    <row r="21" spans="1:24" x14ac:dyDescent="0.2">
      <c r="A21" s="101" t="s">
        <v>217</v>
      </c>
      <c r="B21" s="101" t="s">
        <v>218</v>
      </c>
      <c r="C21" s="101" t="s">
        <v>70</v>
      </c>
      <c r="D21" s="101" t="s">
        <v>45</v>
      </c>
      <c r="E21" s="102">
        <f>IF(SUMIF('Grundlage palliativ'!D:D,B21,'Grundlage palliativ'!K:K)&gt;0,SUMIF('Grundlage palliativ'!D:D,B21,'Grundlage palliativ'!K:K),)</f>
        <v>0</v>
      </c>
      <c r="F21" s="102">
        <f>IF(SUMIF('Grundlage palliativ'!D:D,B21,'Grundlage palliativ'!L:L)&gt;0,SUMIF('Grundlage palliativ'!D:D,B21,'Grundlage palliativ'!L:L),)</f>
        <v>1637327.5750308</v>
      </c>
      <c r="G21" s="102">
        <f>IF(SUMIF('Grundlage palliativ'!D:D,B21,'Grundlage palliativ'!G:G)&gt;0,SUMIF('Grundlage palliativ'!D:D,B21,'Grundlage palliativ'!G:G),"")</f>
        <v>1097</v>
      </c>
      <c r="H21" s="102">
        <f>IF(SUMIF('Grundlage palliativ'!D:D,B21,'Grundlage palliativ'!H:H)&gt;0,SUMIF('Grundlage palliativ'!D:D,B21,'Grundlage palliativ'!H:H),"")</f>
        <v>90</v>
      </c>
      <c r="I21" s="103" t="str">
        <f>IF(SUMIF('Grundlage palliativ'!D:D,B21,'Grundlage palliativ'!I:I)&gt;0,SUMIF('Grundlage palliativ'!D:D,B21,'Grundlage palliativ'!I:I),"")</f>
        <v/>
      </c>
      <c r="J21" s="104">
        <f>IF(SUMIF('Grundlage palliativ'!D:D,B21,'Grundlage palliativ'!J:J)&gt;0,SUMIF('Grundlage palliativ'!D:D,B21,'Grundlage palliativ'!J:J),"")</f>
        <v>1492.5502051328999</v>
      </c>
      <c r="K21" s="40"/>
      <c r="L21" s="61" t="str">
        <f t="shared" si="1"/>
        <v>-</v>
      </c>
      <c r="M21" s="61">
        <f t="shared" si="2"/>
        <v>1097</v>
      </c>
      <c r="N21" s="40"/>
      <c r="O21" s="40"/>
      <c r="P21" s="40"/>
      <c r="W21" s="124">
        <f t="shared" si="0"/>
        <v>1492.5502051328999</v>
      </c>
      <c r="X21" s="23" t="str">
        <f t="shared" si="3"/>
        <v>-</v>
      </c>
    </row>
    <row r="22" spans="1:24" hidden="1" x14ac:dyDescent="0.2">
      <c r="A22" s="89" t="s">
        <v>64</v>
      </c>
      <c r="B22" s="90" t="s">
        <v>65</v>
      </c>
      <c r="C22" s="90" t="s">
        <v>66</v>
      </c>
      <c r="D22" s="90" t="s">
        <v>27</v>
      </c>
      <c r="E22" s="95">
        <f>IF(SUMIF('Grundlage palliativ'!D:D,B22,'Grundlage palliativ'!K:K)&gt;0,SUMIF('Grundlage palliativ'!D:D,B22,'Grundlage palliativ'!K:K),)</f>
        <v>0</v>
      </c>
      <c r="F22" s="95">
        <f>IF(SUMIF('Grundlage palliativ'!D:D,B22,'Grundlage palliativ'!L:L)&gt;0,SUMIF('Grundlage palliativ'!D:D,B22,'Grundlage palliativ'!L:L),)</f>
        <v>0</v>
      </c>
      <c r="G22" s="95" t="str">
        <f>IF(SUMIF('Grundlage palliativ'!D:D,B22,'Grundlage palliativ'!G:G)&gt;0,SUMIF('Grundlage palliativ'!D:D,B22,'Grundlage palliativ'!G:G),"")</f>
        <v/>
      </c>
      <c r="H22" s="95" t="str">
        <f>IF(SUMIF('Grundlage palliativ'!D:D,B22,'Grundlage palliativ'!H:H)&gt;0,SUMIF('Grundlage palliativ'!D:D,B22,'Grundlage palliativ'!H:H),"")</f>
        <v/>
      </c>
      <c r="I22" s="96" t="str">
        <f>IF(SUMIF('Grundlage palliativ'!D:D,B22,'Grundlage palliativ'!I:I)&gt;0,SUMIF('Grundlage palliativ'!D:D,B22,'Grundlage palliativ'!I:I),"")</f>
        <v/>
      </c>
      <c r="J22" s="96" t="str">
        <f>IF(SUMIF('Grundlage palliativ'!D:D,B22,'Grundlage palliativ'!J:J)&gt;0,SUMIF('Grundlage palliativ'!D:D,B22,'Grundlage palliativ'!J:J),"")</f>
        <v/>
      </c>
      <c r="K22" s="40"/>
      <c r="L22" s="61" t="str">
        <f t="shared" si="1"/>
        <v>-</v>
      </c>
      <c r="M22" s="61" t="str">
        <f t="shared" si="2"/>
        <v>-</v>
      </c>
      <c r="N22" s="40"/>
      <c r="O22" s="40"/>
      <c r="P22" s="40"/>
      <c r="W22" s="124" t="str">
        <f t="shared" si="0"/>
        <v/>
      </c>
      <c r="X22" s="23" t="str">
        <f t="shared" si="3"/>
        <v>gleich</v>
      </c>
    </row>
    <row r="23" spans="1:24" hidden="1" x14ac:dyDescent="0.2">
      <c r="A23" s="20" t="s">
        <v>104</v>
      </c>
      <c r="B23" s="21" t="s">
        <v>105</v>
      </c>
      <c r="C23" s="21" t="s">
        <v>66</v>
      </c>
      <c r="D23" s="21" t="s">
        <v>106</v>
      </c>
      <c r="E23" s="59">
        <f>IF(SUMIF('Grundlage palliativ'!D:D,B23,'Grundlage palliativ'!K:K)&gt;0,SUMIF('Grundlage palliativ'!D:D,B23,'Grundlage palliativ'!K:K),)</f>
        <v>0</v>
      </c>
      <c r="F23" s="59">
        <f>IF(SUMIF('Grundlage palliativ'!D:D,B23,'Grundlage palliativ'!L:L)&gt;0,SUMIF('Grundlage palliativ'!D:D,B23,'Grundlage palliativ'!L:L),)</f>
        <v>0</v>
      </c>
      <c r="G23" s="59" t="str">
        <f>IF(SUMIF('Grundlage palliativ'!D:D,B23,'Grundlage palliativ'!G:G)&gt;0,SUMIF('Grundlage palliativ'!D:D,B23,'Grundlage palliativ'!G:G),"")</f>
        <v/>
      </c>
      <c r="H23" s="59" t="str">
        <f>IF(SUMIF('Grundlage palliativ'!D:D,B23,'Grundlage palliativ'!H:H)&gt;0,SUMIF('Grundlage palliativ'!D:D,B23,'Grundlage palliativ'!H:H),"")</f>
        <v/>
      </c>
      <c r="I23" s="60" t="str">
        <f>IF(SUMIF('Grundlage palliativ'!D:D,B23,'Grundlage palliativ'!I:I)&gt;0,SUMIF('Grundlage palliativ'!D:D,B23,'Grundlage palliativ'!I:I),"")</f>
        <v/>
      </c>
      <c r="J23" s="60" t="str">
        <f>IF(SUMIF('Grundlage palliativ'!D:D,B23,'Grundlage palliativ'!J:J)&gt;0,SUMIF('Grundlage palliativ'!D:D,B23,'Grundlage palliativ'!J:J),"")</f>
        <v/>
      </c>
      <c r="K23" s="40"/>
      <c r="L23" s="61" t="str">
        <f t="shared" si="1"/>
        <v>-</v>
      </c>
      <c r="M23" s="61" t="str">
        <f t="shared" si="2"/>
        <v>-</v>
      </c>
      <c r="N23" s="40"/>
      <c r="O23" s="40"/>
      <c r="P23" s="40"/>
      <c r="W23" s="124" t="str">
        <f t="shared" si="0"/>
        <v/>
      </c>
      <c r="X23" s="23" t="str">
        <f t="shared" si="3"/>
        <v>gleich</v>
      </c>
    </row>
    <row r="24" spans="1:24" hidden="1" x14ac:dyDescent="0.2">
      <c r="A24" s="20" t="s">
        <v>116</v>
      </c>
      <c r="B24" s="21" t="s">
        <v>117</v>
      </c>
      <c r="C24" s="21" t="s">
        <v>66</v>
      </c>
      <c r="D24" s="21" t="s">
        <v>45</v>
      </c>
      <c r="E24" s="59">
        <f>IF(SUMIF('Grundlage palliativ'!D:D,B24,'Grundlage palliativ'!K:K)&gt;0,SUMIF('Grundlage palliativ'!D:D,B24,'Grundlage palliativ'!K:K),)</f>
        <v>0</v>
      </c>
      <c r="F24" s="59">
        <f>IF(SUMIF('Grundlage palliativ'!D:D,B24,'Grundlage palliativ'!L:L)&gt;0,SUMIF('Grundlage palliativ'!D:D,B24,'Grundlage palliativ'!L:L),)</f>
        <v>0</v>
      </c>
      <c r="G24" s="59" t="str">
        <f>IF(SUMIF('Grundlage palliativ'!D:D,B24,'Grundlage palliativ'!G:G)&gt;0,SUMIF('Grundlage palliativ'!D:D,B24,'Grundlage palliativ'!G:G),"")</f>
        <v/>
      </c>
      <c r="H24" s="59" t="str">
        <f>IF(SUMIF('Grundlage palliativ'!D:D,B24,'Grundlage palliativ'!H:H)&gt;0,SUMIF('Grundlage palliativ'!D:D,B24,'Grundlage palliativ'!H:H),"")</f>
        <v/>
      </c>
      <c r="I24" s="60" t="str">
        <f>IF(SUMIF('Grundlage palliativ'!D:D,B24,'Grundlage palliativ'!I:I)&gt;0,SUMIF('Grundlage palliativ'!D:D,B24,'Grundlage palliativ'!I:I),"")</f>
        <v/>
      </c>
      <c r="J24" s="60" t="str">
        <f>IF(SUMIF('Grundlage palliativ'!D:D,B24,'Grundlage palliativ'!J:J)&gt;0,SUMIF('Grundlage palliativ'!D:D,B24,'Grundlage palliativ'!J:J),"")</f>
        <v/>
      </c>
      <c r="K24" s="40"/>
      <c r="L24" s="61" t="str">
        <f t="shared" si="1"/>
        <v>-</v>
      </c>
      <c r="M24" s="61" t="str">
        <f t="shared" si="2"/>
        <v>-</v>
      </c>
      <c r="N24" s="40"/>
      <c r="O24" s="40"/>
      <c r="P24" s="40"/>
      <c r="W24" s="124" t="str">
        <f t="shared" si="0"/>
        <v/>
      </c>
      <c r="X24" s="23" t="str">
        <f t="shared" si="3"/>
        <v>gleich</v>
      </c>
    </row>
    <row r="25" spans="1:24" hidden="1" x14ac:dyDescent="0.2">
      <c r="A25" s="20" t="s">
        <v>119</v>
      </c>
      <c r="B25" s="21" t="s">
        <v>120</v>
      </c>
      <c r="C25" s="21" t="s">
        <v>66</v>
      </c>
      <c r="D25" s="21" t="s">
        <v>45</v>
      </c>
      <c r="E25" s="59">
        <f>IF(SUMIF('Grundlage palliativ'!D:D,B25,'Grundlage palliativ'!K:K)&gt;0,SUMIF('Grundlage palliativ'!D:D,B25,'Grundlage palliativ'!K:K),)</f>
        <v>0</v>
      </c>
      <c r="F25" s="59">
        <f>IF(SUMIF('Grundlage palliativ'!D:D,B25,'Grundlage palliativ'!L:L)&gt;0,SUMIF('Grundlage palliativ'!D:D,B25,'Grundlage palliativ'!L:L),)</f>
        <v>0</v>
      </c>
      <c r="G25" s="59" t="str">
        <f>IF(SUMIF('Grundlage palliativ'!D:D,B25,'Grundlage palliativ'!G:G)&gt;0,SUMIF('Grundlage palliativ'!D:D,B25,'Grundlage palliativ'!G:G),"")</f>
        <v/>
      </c>
      <c r="H25" s="59" t="str">
        <f>IF(SUMIF('Grundlage palliativ'!D:D,B25,'Grundlage palliativ'!H:H)&gt;0,SUMIF('Grundlage palliativ'!D:D,B25,'Grundlage palliativ'!H:H),"")</f>
        <v/>
      </c>
      <c r="I25" s="60" t="str">
        <f>IF(SUMIF('Grundlage palliativ'!D:D,B25,'Grundlage palliativ'!I:I)&gt;0,SUMIF('Grundlage palliativ'!D:D,B25,'Grundlage palliativ'!I:I),"")</f>
        <v/>
      </c>
      <c r="J25" s="60" t="str">
        <f>IF(SUMIF('Grundlage palliativ'!D:D,B25,'Grundlage palliativ'!J:J)&gt;0,SUMIF('Grundlage palliativ'!D:D,B25,'Grundlage palliativ'!J:J),"")</f>
        <v/>
      </c>
      <c r="K25" s="40"/>
      <c r="L25" s="61" t="str">
        <f t="shared" si="1"/>
        <v>-</v>
      </c>
      <c r="M25" s="61" t="str">
        <f t="shared" si="2"/>
        <v>-</v>
      </c>
      <c r="N25" s="40"/>
      <c r="O25" s="40"/>
      <c r="P25" s="40"/>
      <c r="W25" s="124" t="str">
        <f t="shared" si="0"/>
        <v/>
      </c>
      <c r="X25" s="23" t="str">
        <f t="shared" si="3"/>
        <v>gleich</v>
      </c>
    </row>
    <row r="26" spans="1:24" hidden="1" x14ac:dyDescent="0.2">
      <c r="A26" s="20" t="s">
        <v>147</v>
      </c>
      <c r="B26" s="21" t="s">
        <v>148</v>
      </c>
      <c r="C26" s="21" t="s">
        <v>66</v>
      </c>
      <c r="D26" s="21" t="s">
        <v>106</v>
      </c>
      <c r="E26" s="59">
        <f>IF(SUMIF('Grundlage palliativ'!D:D,B26,'Grundlage palliativ'!K:K)&gt;0,SUMIF('Grundlage palliativ'!D:D,B26,'Grundlage palliativ'!K:K),)</f>
        <v>0</v>
      </c>
      <c r="F26" s="59">
        <f>IF(SUMIF('Grundlage palliativ'!D:D,B26,'Grundlage palliativ'!L:L)&gt;0,SUMIF('Grundlage palliativ'!D:D,B26,'Grundlage palliativ'!L:L),)</f>
        <v>0</v>
      </c>
      <c r="G26" s="59" t="str">
        <f>IF(SUMIF('Grundlage palliativ'!D:D,B26,'Grundlage palliativ'!G:G)&gt;0,SUMIF('Grundlage palliativ'!D:D,B26,'Grundlage palliativ'!G:G),"")</f>
        <v/>
      </c>
      <c r="H26" s="59" t="str">
        <f>IF(SUMIF('Grundlage palliativ'!D:D,B26,'Grundlage palliativ'!H:H)&gt;0,SUMIF('Grundlage palliativ'!D:D,B26,'Grundlage palliativ'!H:H),"")</f>
        <v/>
      </c>
      <c r="I26" s="60" t="str">
        <f>IF(SUMIF('Grundlage palliativ'!D:D,B26,'Grundlage palliativ'!I:I)&gt;0,SUMIF('Grundlage palliativ'!D:D,B26,'Grundlage palliativ'!I:I),"")</f>
        <v/>
      </c>
      <c r="J26" s="60" t="str">
        <f>IF(SUMIF('Grundlage palliativ'!D:D,B26,'Grundlage palliativ'!J:J)&gt;0,SUMIF('Grundlage palliativ'!D:D,B26,'Grundlage palliativ'!J:J),"")</f>
        <v/>
      </c>
      <c r="K26" s="40"/>
      <c r="L26" s="61" t="str">
        <f t="shared" si="1"/>
        <v>-</v>
      </c>
      <c r="M26" s="61" t="str">
        <f t="shared" si="2"/>
        <v>-</v>
      </c>
      <c r="N26" s="40"/>
      <c r="O26" s="40"/>
      <c r="P26" s="40"/>
      <c r="W26" s="124" t="str">
        <f t="shared" si="0"/>
        <v/>
      </c>
      <c r="X26" s="23" t="str">
        <f t="shared" si="3"/>
        <v>gleich</v>
      </c>
    </row>
    <row r="27" spans="1:24" hidden="1" x14ac:dyDescent="0.2">
      <c r="A27" s="20" t="s">
        <v>177</v>
      </c>
      <c r="B27" s="21" t="s">
        <v>178</v>
      </c>
      <c r="C27" s="21" t="s">
        <v>66</v>
      </c>
      <c r="D27" s="21" t="s">
        <v>27</v>
      </c>
      <c r="E27" s="59">
        <f>IF(SUMIF('Grundlage palliativ'!D:D,B27,'Grundlage palliativ'!K:K)&gt;0,SUMIF('Grundlage palliativ'!D:D,B27,'Grundlage palliativ'!K:K),)</f>
        <v>0</v>
      </c>
      <c r="F27" s="59">
        <f>IF(SUMIF('Grundlage palliativ'!D:D,B27,'Grundlage palliativ'!L:L)&gt;0,SUMIF('Grundlage palliativ'!D:D,B27,'Grundlage palliativ'!L:L),)</f>
        <v>0</v>
      </c>
      <c r="G27" s="59" t="str">
        <f>IF(SUMIF('Grundlage palliativ'!D:D,B27,'Grundlage palliativ'!G:G)&gt;0,SUMIF('Grundlage palliativ'!D:D,B27,'Grundlage palliativ'!G:G),"")</f>
        <v/>
      </c>
      <c r="H27" s="59" t="str">
        <f>IF(SUMIF('Grundlage palliativ'!D:D,B27,'Grundlage palliativ'!H:H)&gt;0,SUMIF('Grundlage palliativ'!D:D,B27,'Grundlage palliativ'!H:H),"")</f>
        <v/>
      </c>
      <c r="I27" s="60" t="str">
        <f>IF(SUMIF('Grundlage palliativ'!D:D,B27,'Grundlage palliativ'!I:I)&gt;0,SUMIF('Grundlage palliativ'!D:D,B27,'Grundlage palliativ'!I:I),"")</f>
        <v/>
      </c>
      <c r="J27" s="60" t="str">
        <f>IF(SUMIF('Grundlage palliativ'!D:D,B27,'Grundlage palliativ'!J:J)&gt;0,SUMIF('Grundlage palliativ'!D:D,B27,'Grundlage palliativ'!J:J),"")</f>
        <v/>
      </c>
      <c r="K27" s="40"/>
      <c r="L27" s="61" t="str">
        <f t="shared" si="1"/>
        <v>-</v>
      </c>
      <c r="M27" s="61" t="str">
        <f t="shared" si="2"/>
        <v>-</v>
      </c>
      <c r="N27" s="40"/>
      <c r="O27" s="40"/>
      <c r="P27" s="40"/>
      <c r="W27" s="124" t="str">
        <f t="shared" si="0"/>
        <v/>
      </c>
      <c r="X27" s="23" t="str">
        <f t="shared" si="3"/>
        <v>gleich</v>
      </c>
    </row>
    <row r="28" spans="1:24" hidden="1" x14ac:dyDescent="0.2">
      <c r="A28" s="20" t="s">
        <v>183</v>
      </c>
      <c r="B28" s="21" t="s">
        <v>184</v>
      </c>
      <c r="C28" s="21" t="s">
        <v>66</v>
      </c>
      <c r="D28" s="21" t="s">
        <v>106</v>
      </c>
      <c r="E28" s="59">
        <f>IF(SUMIF('Grundlage palliativ'!D:D,B28,'Grundlage palliativ'!K:K)&gt;0,SUMIF('Grundlage palliativ'!D:D,B28,'Grundlage palliativ'!K:K),)</f>
        <v>0</v>
      </c>
      <c r="F28" s="59">
        <f>IF(SUMIF('Grundlage palliativ'!D:D,B28,'Grundlage palliativ'!L:L)&gt;0,SUMIF('Grundlage palliativ'!D:D,B28,'Grundlage palliativ'!L:L),)</f>
        <v>0</v>
      </c>
      <c r="G28" s="59" t="str">
        <f>IF(SUMIF('Grundlage palliativ'!D:D,B28,'Grundlage palliativ'!G:G)&gt;0,SUMIF('Grundlage palliativ'!D:D,B28,'Grundlage palliativ'!G:G),"")</f>
        <v/>
      </c>
      <c r="H28" s="59" t="str">
        <f>IF(SUMIF('Grundlage palliativ'!D:D,B28,'Grundlage palliativ'!H:H)&gt;0,SUMIF('Grundlage palliativ'!D:D,B28,'Grundlage palliativ'!H:H),"")</f>
        <v/>
      </c>
      <c r="I28" s="60" t="str">
        <f>IF(SUMIF('Grundlage palliativ'!D:D,B28,'Grundlage palliativ'!I:I)&gt;0,SUMIF('Grundlage palliativ'!D:D,B28,'Grundlage palliativ'!I:I),"")</f>
        <v/>
      </c>
      <c r="J28" s="60" t="str">
        <f>IF(SUMIF('Grundlage palliativ'!D:D,B28,'Grundlage palliativ'!J:J)&gt;0,SUMIF('Grundlage palliativ'!D:D,B28,'Grundlage palliativ'!J:J),"")</f>
        <v/>
      </c>
      <c r="K28" s="40"/>
      <c r="L28" s="61" t="str">
        <f t="shared" si="1"/>
        <v>-</v>
      </c>
      <c r="M28" s="61" t="str">
        <f t="shared" si="2"/>
        <v>-</v>
      </c>
      <c r="N28" s="40"/>
      <c r="O28" s="40"/>
      <c r="P28" s="40"/>
      <c r="W28" s="124" t="str">
        <f t="shared" si="0"/>
        <v/>
      </c>
      <c r="X28" s="23" t="str">
        <f t="shared" si="3"/>
        <v>gleich</v>
      </c>
    </row>
    <row r="29" spans="1:24" hidden="1" x14ac:dyDescent="0.2">
      <c r="A29" s="20" t="s">
        <v>205</v>
      </c>
      <c r="B29" s="21" t="s">
        <v>206</v>
      </c>
      <c r="C29" s="21" t="s">
        <v>66</v>
      </c>
      <c r="D29" s="21" t="s">
        <v>17</v>
      </c>
      <c r="E29" s="59">
        <f>IF(SUMIF('Grundlage palliativ'!D:D,B29,'Grundlage palliativ'!K:K)&gt;0,SUMIF('Grundlage palliativ'!D:D,B29,'Grundlage palliativ'!K:K),)</f>
        <v>0</v>
      </c>
      <c r="F29" s="59">
        <f>IF(SUMIF('Grundlage palliativ'!D:D,B29,'Grundlage palliativ'!L:L)&gt;0,SUMIF('Grundlage palliativ'!D:D,B29,'Grundlage palliativ'!L:L),)</f>
        <v>0</v>
      </c>
      <c r="G29" s="59" t="str">
        <f>IF(SUMIF('Grundlage palliativ'!D:D,B29,'Grundlage palliativ'!G:G)&gt;0,SUMIF('Grundlage palliativ'!D:D,B29,'Grundlage palliativ'!G:G),"")</f>
        <v/>
      </c>
      <c r="H29" s="59" t="str">
        <f>IF(SUMIF('Grundlage palliativ'!D:D,B29,'Grundlage palliativ'!H:H)&gt;0,SUMIF('Grundlage palliativ'!D:D,B29,'Grundlage palliativ'!H:H),"")</f>
        <v/>
      </c>
      <c r="I29" s="60" t="str">
        <f>IF(SUMIF('Grundlage palliativ'!D:D,B29,'Grundlage palliativ'!I:I)&gt;0,SUMIF('Grundlage palliativ'!D:D,B29,'Grundlage palliativ'!I:I),"")</f>
        <v/>
      </c>
      <c r="J29" s="60" t="str">
        <f>IF(SUMIF('Grundlage palliativ'!D:D,B29,'Grundlage palliativ'!J:J)&gt;0,SUMIF('Grundlage palliativ'!D:D,B29,'Grundlage palliativ'!J:J),"")</f>
        <v/>
      </c>
      <c r="K29" s="40"/>
      <c r="L29" s="61" t="str">
        <f t="shared" si="1"/>
        <v>-</v>
      </c>
      <c r="M29" s="61" t="str">
        <f t="shared" si="2"/>
        <v>-</v>
      </c>
      <c r="N29" s="40"/>
      <c r="O29" s="40"/>
      <c r="P29" s="40"/>
      <c r="W29" s="124" t="str">
        <f t="shared" si="0"/>
        <v/>
      </c>
      <c r="X29" s="23" t="str">
        <f t="shared" si="3"/>
        <v>gleich</v>
      </c>
    </row>
    <row r="30" spans="1:24" hidden="1" x14ac:dyDescent="0.2">
      <c r="A30" s="20" t="s">
        <v>236</v>
      </c>
      <c r="B30" s="21" t="s">
        <v>237</v>
      </c>
      <c r="C30" s="21" t="s">
        <v>66</v>
      </c>
      <c r="D30" s="21" t="s">
        <v>17</v>
      </c>
      <c r="E30" s="59">
        <f>IF(SUMIF('Grundlage palliativ'!D:D,B30,'Grundlage palliativ'!K:K)&gt;0,SUMIF('Grundlage palliativ'!D:D,B30,'Grundlage palliativ'!K:K),)</f>
        <v>0</v>
      </c>
      <c r="F30" s="59">
        <f>IF(SUMIF('Grundlage palliativ'!D:D,B30,'Grundlage palliativ'!L:L)&gt;0,SUMIF('Grundlage palliativ'!D:D,B30,'Grundlage palliativ'!L:L),)</f>
        <v>0</v>
      </c>
      <c r="G30" s="59" t="str">
        <f>IF(SUMIF('Grundlage palliativ'!D:D,B30,'Grundlage palliativ'!G:G)&gt;0,SUMIF('Grundlage palliativ'!D:D,B30,'Grundlage palliativ'!G:G),"")</f>
        <v/>
      </c>
      <c r="H30" s="59" t="str">
        <f>IF(SUMIF('Grundlage palliativ'!D:D,B30,'Grundlage palliativ'!H:H)&gt;0,SUMIF('Grundlage palliativ'!D:D,B30,'Grundlage palliativ'!H:H),"")</f>
        <v/>
      </c>
      <c r="I30" s="60" t="str">
        <f>IF(SUMIF('Grundlage palliativ'!D:D,B30,'Grundlage palliativ'!I:I)&gt;0,SUMIF('Grundlage palliativ'!D:D,B30,'Grundlage palliativ'!I:I),"")</f>
        <v/>
      </c>
      <c r="J30" s="60" t="str">
        <f>IF(SUMIF('Grundlage palliativ'!D:D,B30,'Grundlage palliativ'!J:J)&gt;0,SUMIF('Grundlage palliativ'!D:D,B30,'Grundlage palliativ'!J:J),"")</f>
        <v/>
      </c>
      <c r="K30" s="40"/>
      <c r="L30" s="61" t="str">
        <f t="shared" si="1"/>
        <v>-</v>
      </c>
      <c r="M30" s="61" t="str">
        <f t="shared" si="2"/>
        <v>-</v>
      </c>
      <c r="N30" s="40"/>
      <c r="O30" s="40"/>
      <c r="P30" s="40"/>
      <c r="W30" s="124" t="str">
        <f t="shared" si="0"/>
        <v/>
      </c>
      <c r="X30" s="23" t="str">
        <f t="shared" si="3"/>
        <v>gleich</v>
      </c>
    </row>
    <row r="31" spans="1:24" hidden="1" x14ac:dyDescent="0.2">
      <c r="A31" s="20" t="s">
        <v>299</v>
      </c>
      <c r="B31" s="21" t="s">
        <v>300</v>
      </c>
      <c r="C31" s="21" t="s">
        <v>66</v>
      </c>
      <c r="D31" s="21" t="s">
        <v>27</v>
      </c>
      <c r="E31" s="59">
        <f>IF(SUMIF('Grundlage palliativ'!D:D,B31,'Grundlage palliativ'!K:K)&gt;0,SUMIF('Grundlage palliativ'!D:D,B31,'Grundlage palliativ'!K:K),)</f>
        <v>0</v>
      </c>
      <c r="F31" s="59">
        <f>IF(SUMIF('Grundlage palliativ'!D:D,B31,'Grundlage palliativ'!L:L)&gt;0,SUMIF('Grundlage palliativ'!D:D,B31,'Grundlage palliativ'!L:L),)</f>
        <v>0</v>
      </c>
      <c r="G31" s="59" t="str">
        <f>IF(SUMIF('Grundlage palliativ'!D:D,B31,'Grundlage palliativ'!G:G)&gt;0,SUMIF('Grundlage palliativ'!D:D,B31,'Grundlage palliativ'!G:G),"")</f>
        <v/>
      </c>
      <c r="H31" s="59" t="str">
        <f>IF(SUMIF('Grundlage palliativ'!D:D,B31,'Grundlage palliativ'!H:H)&gt;0,SUMIF('Grundlage palliativ'!D:D,B31,'Grundlage palliativ'!H:H),"")</f>
        <v/>
      </c>
      <c r="I31" s="60" t="str">
        <f>IF(SUMIF('Grundlage palliativ'!D:D,B31,'Grundlage palliativ'!I:I)&gt;0,SUMIF('Grundlage palliativ'!D:D,B31,'Grundlage palliativ'!I:I),"")</f>
        <v/>
      </c>
      <c r="J31" s="60" t="str">
        <f>IF(SUMIF('Grundlage palliativ'!D:D,B31,'Grundlage palliativ'!J:J)&gt;0,SUMIF('Grundlage palliativ'!D:D,B31,'Grundlage palliativ'!J:J),"")</f>
        <v/>
      </c>
      <c r="K31" s="40"/>
      <c r="L31" s="61" t="str">
        <f t="shared" si="1"/>
        <v>-</v>
      </c>
      <c r="M31" s="61" t="str">
        <f t="shared" si="2"/>
        <v>-</v>
      </c>
      <c r="N31" s="40"/>
      <c r="O31" s="40"/>
      <c r="P31" s="40"/>
      <c r="W31" s="124" t="str">
        <f t="shared" si="0"/>
        <v/>
      </c>
      <c r="X31" s="23" t="str">
        <f t="shared" si="3"/>
        <v>gleich</v>
      </c>
    </row>
    <row r="32" spans="1:24" hidden="1" x14ac:dyDescent="0.2">
      <c r="A32" s="20" t="s">
        <v>307</v>
      </c>
      <c r="B32" s="21" t="s">
        <v>307</v>
      </c>
      <c r="C32" s="21" t="s">
        <v>66</v>
      </c>
      <c r="D32" s="21" t="s">
        <v>308</v>
      </c>
      <c r="E32" s="59">
        <f>IF(SUMIF('Grundlage palliativ'!D:D,B32,'Grundlage palliativ'!K:K)&gt;0,SUMIF('Grundlage palliativ'!D:D,B32,'Grundlage palliativ'!K:K),)</f>
        <v>0</v>
      </c>
      <c r="F32" s="59">
        <f>IF(SUMIF('Grundlage palliativ'!D:D,B32,'Grundlage palliativ'!L:L)&gt;0,SUMIF('Grundlage palliativ'!D:D,B32,'Grundlage palliativ'!L:L),)</f>
        <v>0</v>
      </c>
      <c r="G32" s="59" t="str">
        <f>IF(SUMIF('Grundlage palliativ'!D:D,B32,'Grundlage palliativ'!G:G)&gt;0,SUMIF('Grundlage palliativ'!D:D,B32,'Grundlage palliativ'!G:G),"")</f>
        <v/>
      </c>
      <c r="H32" s="59" t="str">
        <f>IF(SUMIF('Grundlage palliativ'!D:D,B32,'Grundlage palliativ'!H:H)&gt;0,SUMIF('Grundlage palliativ'!D:D,B32,'Grundlage palliativ'!H:H),"")</f>
        <v/>
      </c>
      <c r="I32" s="60" t="str">
        <f>IF(SUMIF('Grundlage palliativ'!D:D,B32,'Grundlage palliativ'!I:I)&gt;0,SUMIF('Grundlage palliativ'!D:D,B32,'Grundlage palliativ'!I:I),"")</f>
        <v/>
      </c>
      <c r="J32" s="60" t="str">
        <f>IF(SUMIF('Grundlage palliativ'!D:D,B32,'Grundlage palliativ'!J:J)&gt;0,SUMIF('Grundlage palliativ'!D:D,B32,'Grundlage palliativ'!J:J),"")</f>
        <v/>
      </c>
      <c r="K32" s="40"/>
      <c r="L32" s="61" t="str">
        <f t="shared" si="1"/>
        <v>-</v>
      </c>
      <c r="M32" s="61" t="str">
        <f t="shared" si="2"/>
        <v>-</v>
      </c>
      <c r="N32" s="40"/>
      <c r="O32" s="40"/>
      <c r="P32" s="40"/>
      <c r="W32" s="124" t="str">
        <f t="shared" si="0"/>
        <v/>
      </c>
      <c r="X32" s="23" t="str">
        <f t="shared" si="3"/>
        <v>gleich</v>
      </c>
    </row>
    <row r="33" spans="1:24" hidden="1" x14ac:dyDescent="0.2">
      <c r="A33" s="20" t="s">
        <v>341</v>
      </c>
      <c r="B33" s="21" t="s">
        <v>341</v>
      </c>
      <c r="C33" s="21" t="s">
        <v>66</v>
      </c>
      <c r="D33" s="21" t="s">
        <v>308</v>
      </c>
      <c r="E33" s="59">
        <f>IF(SUMIF('Grundlage palliativ'!D:D,B33,'Grundlage palliativ'!K:K)&gt;0,SUMIF('Grundlage palliativ'!D:D,B33,'Grundlage palliativ'!K:K),)</f>
        <v>0</v>
      </c>
      <c r="F33" s="59">
        <f>IF(SUMIF('Grundlage palliativ'!D:D,B33,'Grundlage palliativ'!L:L)&gt;0,SUMIF('Grundlage palliativ'!D:D,B33,'Grundlage palliativ'!L:L),)</f>
        <v>0</v>
      </c>
      <c r="G33" s="59" t="str">
        <f>IF(SUMIF('Grundlage palliativ'!D:D,B33,'Grundlage palliativ'!G:G)&gt;0,SUMIF('Grundlage palliativ'!D:D,B33,'Grundlage palliativ'!G:G),"")</f>
        <v/>
      </c>
      <c r="H33" s="59" t="str">
        <f>IF(SUMIF('Grundlage palliativ'!D:D,B33,'Grundlage palliativ'!H:H)&gt;0,SUMIF('Grundlage palliativ'!D:D,B33,'Grundlage palliativ'!H:H),"")</f>
        <v/>
      </c>
      <c r="I33" s="60" t="str">
        <f>IF(SUMIF('Grundlage palliativ'!D:D,B33,'Grundlage palliativ'!I:I)&gt;0,SUMIF('Grundlage palliativ'!D:D,B33,'Grundlage palliativ'!I:I),"")</f>
        <v/>
      </c>
      <c r="J33" s="60" t="str">
        <f>IF(SUMIF('Grundlage palliativ'!D:D,B33,'Grundlage palliativ'!J:J)&gt;0,SUMIF('Grundlage palliativ'!D:D,B33,'Grundlage palliativ'!J:J),"")</f>
        <v/>
      </c>
      <c r="K33" s="40" t="s">
        <v>405</v>
      </c>
      <c r="L33" s="61" t="str">
        <f t="shared" si="1"/>
        <v>-</v>
      </c>
      <c r="M33" s="61" t="str">
        <f t="shared" si="2"/>
        <v>-</v>
      </c>
      <c r="N33" s="40"/>
      <c r="O33" s="40"/>
      <c r="P33" s="40"/>
      <c r="W33" s="124" t="str">
        <f t="shared" si="0"/>
        <v/>
      </c>
      <c r="X33" s="23" t="str">
        <f t="shared" si="3"/>
        <v>gleich</v>
      </c>
    </row>
    <row r="34" spans="1:24" hidden="1" x14ac:dyDescent="0.2">
      <c r="A34" s="20" t="s">
        <v>271</v>
      </c>
      <c r="B34" s="21" t="s">
        <v>272</v>
      </c>
      <c r="C34" s="21" t="s">
        <v>273</v>
      </c>
      <c r="D34" s="21" t="s">
        <v>27</v>
      </c>
      <c r="E34" s="59">
        <f>IF(SUMIF('Grundlage palliativ'!D:D,B34,'Grundlage palliativ'!K:K)&gt;0,SUMIF('Grundlage palliativ'!D:D,B34,'Grundlage palliativ'!K:K),)</f>
        <v>0</v>
      </c>
      <c r="F34" s="59">
        <f>IF(SUMIF('Grundlage palliativ'!D:D,B34,'Grundlage palliativ'!L:L)&gt;0,SUMIF('Grundlage palliativ'!D:D,B34,'Grundlage palliativ'!L:L),)</f>
        <v>0</v>
      </c>
      <c r="G34" s="59" t="str">
        <f>IF(SUMIF('Grundlage palliativ'!D:D,B34,'Grundlage palliativ'!G:G)&gt;0,SUMIF('Grundlage palliativ'!D:D,B34,'Grundlage palliativ'!G:G),"")</f>
        <v/>
      </c>
      <c r="H34" s="59" t="str">
        <f>IF(SUMIF('Grundlage palliativ'!D:D,B34,'Grundlage palliativ'!H:H)&gt;0,SUMIF('Grundlage palliativ'!D:D,B34,'Grundlage palliativ'!H:H),"")</f>
        <v/>
      </c>
      <c r="I34" s="60" t="str">
        <f>IF(SUMIF('Grundlage palliativ'!D:D,B34,'Grundlage palliativ'!I:I)&gt;0,SUMIF('Grundlage palliativ'!D:D,B34,'Grundlage palliativ'!I:I),"")</f>
        <v/>
      </c>
      <c r="J34" s="60" t="str">
        <f>IF(SUMIF('Grundlage palliativ'!D:D,B34,'Grundlage palliativ'!J:J)&gt;0,SUMIF('Grundlage palliativ'!D:D,B34,'Grundlage palliativ'!J:J),"")</f>
        <v/>
      </c>
      <c r="K34" s="40"/>
      <c r="L34" s="61" t="str">
        <f t="shared" si="1"/>
        <v>-</v>
      </c>
      <c r="M34" s="61" t="str">
        <f t="shared" si="2"/>
        <v>-</v>
      </c>
      <c r="N34" s="40"/>
      <c r="O34" s="40"/>
      <c r="P34" s="40"/>
      <c r="W34" s="124" t="str">
        <f t="shared" si="0"/>
        <v/>
      </c>
      <c r="X34" s="23" t="str">
        <f t="shared" si="3"/>
        <v>gleich</v>
      </c>
    </row>
    <row r="35" spans="1:24" hidden="1" x14ac:dyDescent="0.2">
      <c r="A35" s="20" t="s">
        <v>53</v>
      </c>
      <c r="B35" s="21" t="s">
        <v>54</v>
      </c>
      <c r="C35" s="21" t="s">
        <v>55</v>
      </c>
      <c r="D35" s="21" t="s">
        <v>45</v>
      </c>
      <c r="E35" s="59">
        <f>IF(SUMIF('Grundlage palliativ'!D:D,B35,'Grundlage palliativ'!K:K)&gt;0,SUMIF('Grundlage palliativ'!D:D,B35,'Grundlage palliativ'!K:K),)</f>
        <v>0</v>
      </c>
      <c r="F35" s="59">
        <f>IF(SUMIF('Grundlage palliativ'!D:D,B35,'Grundlage palliativ'!L:L)&gt;0,SUMIF('Grundlage palliativ'!D:D,B35,'Grundlage palliativ'!L:L),)</f>
        <v>0</v>
      </c>
      <c r="G35" s="59" t="str">
        <f>IF(SUMIF('Grundlage palliativ'!D:D,B35,'Grundlage palliativ'!G:G)&gt;0,SUMIF('Grundlage palliativ'!D:D,B35,'Grundlage palliativ'!G:G),"")</f>
        <v/>
      </c>
      <c r="H35" s="59" t="str">
        <f>IF(SUMIF('Grundlage palliativ'!D:D,B35,'Grundlage palliativ'!H:H)&gt;0,SUMIF('Grundlage palliativ'!D:D,B35,'Grundlage palliativ'!H:H),"")</f>
        <v/>
      </c>
      <c r="I35" s="60" t="str">
        <f>IF(SUMIF('Grundlage palliativ'!D:D,B35,'Grundlage palliativ'!I:I)&gt;0,SUMIF('Grundlage palliativ'!D:D,B35,'Grundlage palliativ'!I:I),"")</f>
        <v/>
      </c>
      <c r="J35" s="60" t="str">
        <f>IF(SUMIF('Grundlage palliativ'!D:D,B35,'Grundlage palliativ'!J:J)&gt;0,SUMIF('Grundlage palliativ'!D:D,B35,'Grundlage palliativ'!J:J),"")</f>
        <v/>
      </c>
      <c r="K35" s="40"/>
      <c r="L35" s="61" t="str">
        <f t="shared" si="1"/>
        <v>-</v>
      </c>
      <c r="M35" s="61" t="str">
        <f t="shared" si="2"/>
        <v>-</v>
      </c>
      <c r="N35" s="40"/>
      <c r="O35" s="40"/>
      <c r="P35" s="40"/>
      <c r="W35" s="124" t="str">
        <f t="shared" si="0"/>
        <v/>
      </c>
      <c r="X35" s="23" t="str">
        <f t="shared" si="3"/>
        <v>gleich</v>
      </c>
    </row>
    <row r="36" spans="1:24" hidden="1" x14ac:dyDescent="0.2">
      <c r="A36" s="20" t="s">
        <v>101</v>
      </c>
      <c r="B36" s="21" t="s">
        <v>102</v>
      </c>
      <c r="C36" s="21" t="s">
        <v>55</v>
      </c>
      <c r="D36" s="21" t="s">
        <v>22</v>
      </c>
      <c r="E36" s="59">
        <f>IF(SUMIF('Grundlage palliativ'!D:D,B36,'Grundlage palliativ'!K:K)&gt;0,SUMIF('Grundlage palliativ'!D:D,B36,'Grundlage palliativ'!K:K),)</f>
        <v>0</v>
      </c>
      <c r="F36" s="59">
        <f>IF(SUMIF('Grundlage palliativ'!D:D,B36,'Grundlage palliativ'!L:L)&gt;0,SUMIF('Grundlage palliativ'!D:D,B36,'Grundlage palliativ'!L:L),)</f>
        <v>0</v>
      </c>
      <c r="G36" s="59" t="str">
        <f>IF(SUMIF('Grundlage palliativ'!D:D,B36,'Grundlage palliativ'!G:G)&gt;0,SUMIF('Grundlage palliativ'!D:D,B36,'Grundlage palliativ'!G:G),"")</f>
        <v/>
      </c>
      <c r="H36" s="59" t="str">
        <f>IF(SUMIF('Grundlage palliativ'!D:D,B36,'Grundlage palliativ'!H:H)&gt;0,SUMIF('Grundlage palliativ'!D:D,B36,'Grundlage palliativ'!H:H),"")</f>
        <v/>
      </c>
      <c r="I36" s="60" t="str">
        <f>IF(SUMIF('Grundlage palliativ'!D:D,B36,'Grundlage palliativ'!I:I)&gt;0,SUMIF('Grundlage palliativ'!D:D,B36,'Grundlage palliativ'!I:I),"")</f>
        <v/>
      </c>
      <c r="J36" s="60" t="str">
        <f>IF(SUMIF('Grundlage palliativ'!D:D,B36,'Grundlage palliativ'!J:J)&gt;0,SUMIF('Grundlage palliativ'!D:D,B36,'Grundlage palliativ'!J:J),"")</f>
        <v/>
      </c>
      <c r="K36" s="40"/>
      <c r="L36" s="61" t="str">
        <f t="shared" si="1"/>
        <v>-</v>
      </c>
      <c r="M36" s="61" t="str">
        <f t="shared" si="2"/>
        <v>-</v>
      </c>
      <c r="N36" s="40"/>
      <c r="O36" s="40"/>
      <c r="P36" s="40"/>
      <c r="W36" s="124" t="str">
        <f t="shared" si="0"/>
        <v/>
      </c>
      <c r="X36" s="23" t="str">
        <f t="shared" si="3"/>
        <v>gleich</v>
      </c>
    </row>
    <row r="37" spans="1:24" hidden="1" x14ac:dyDescent="0.2">
      <c r="A37" s="20" t="s">
        <v>190</v>
      </c>
      <c r="B37" s="21" t="s">
        <v>191</v>
      </c>
      <c r="C37" s="21" t="s">
        <v>55</v>
      </c>
      <c r="D37" s="21" t="s">
        <v>106</v>
      </c>
      <c r="E37" s="59">
        <f>IF(SUMIF('Grundlage palliativ'!D:D,B37,'Grundlage palliativ'!K:K)&gt;0,SUMIF('Grundlage palliativ'!D:D,B37,'Grundlage palliativ'!K:K),)</f>
        <v>0</v>
      </c>
      <c r="F37" s="59">
        <f>IF(SUMIF('Grundlage palliativ'!D:D,B37,'Grundlage palliativ'!L:L)&gt;0,SUMIF('Grundlage palliativ'!D:D,B37,'Grundlage palliativ'!L:L),)</f>
        <v>0</v>
      </c>
      <c r="G37" s="59" t="str">
        <f>IF(SUMIF('Grundlage palliativ'!D:D,B37,'Grundlage palliativ'!G:G)&gt;0,SUMIF('Grundlage palliativ'!D:D,B37,'Grundlage palliativ'!G:G),"")</f>
        <v/>
      </c>
      <c r="H37" s="59" t="str">
        <f>IF(SUMIF('Grundlage palliativ'!D:D,B37,'Grundlage palliativ'!H:H)&gt;0,SUMIF('Grundlage palliativ'!D:D,B37,'Grundlage palliativ'!H:H),"")</f>
        <v/>
      </c>
      <c r="I37" s="60" t="str">
        <f>IF(SUMIF('Grundlage palliativ'!D:D,B37,'Grundlage palliativ'!I:I)&gt;0,SUMIF('Grundlage palliativ'!D:D,B37,'Grundlage palliativ'!I:I),"")</f>
        <v/>
      </c>
      <c r="J37" s="60" t="str">
        <f>IF(SUMIF('Grundlage palliativ'!D:D,B37,'Grundlage palliativ'!J:J)&gt;0,SUMIF('Grundlage palliativ'!D:D,B37,'Grundlage palliativ'!J:J),"")</f>
        <v/>
      </c>
      <c r="K37" s="40"/>
      <c r="L37" s="61" t="str">
        <f t="shared" si="1"/>
        <v>-</v>
      </c>
      <c r="M37" s="61" t="str">
        <f t="shared" si="2"/>
        <v>-</v>
      </c>
      <c r="N37" s="40"/>
      <c r="O37" s="40"/>
      <c r="P37" s="40"/>
      <c r="W37" s="124" t="str">
        <f t="shared" si="0"/>
        <v/>
      </c>
      <c r="X37" s="23" t="str">
        <f t="shared" si="3"/>
        <v>gleich</v>
      </c>
    </row>
    <row r="38" spans="1:24" hidden="1" x14ac:dyDescent="0.2">
      <c r="A38" s="20" t="s">
        <v>196</v>
      </c>
      <c r="B38" s="21" t="s">
        <v>197</v>
      </c>
      <c r="C38" s="21" t="s">
        <v>55</v>
      </c>
      <c r="D38" s="21" t="s">
        <v>106</v>
      </c>
      <c r="E38" s="59">
        <f>IF(SUMIF('Grundlage palliativ'!D:D,B38,'Grundlage palliativ'!K:K)&gt;0,SUMIF('Grundlage palliativ'!D:D,B38,'Grundlage palliativ'!K:K),)</f>
        <v>0</v>
      </c>
      <c r="F38" s="59">
        <f>IF(SUMIF('Grundlage palliativ'!D:D,B38,'Grundlage palliativ'!L:L)&gt;0,SUMIF('Grundlage palliativ'!D:D,B38,'Grundlage palliativ'!L:L),)</f>
        <v>0</v>
      </c>
      <c r="G38" s="59" t="str">
        <f>IF(SUMIF('Grundlage palliativ'!D:D,B38,'Grundlage palliativ'!G:G)&gt;0,SUMIF('Grundlage palliativ'!D:D,B38,'Grundlage palliativ'!G:G),"")</f>
        <v/>
      </c>
      <c r="H38" s="59" t="str">
        <f>IF(SUMIF('Grundlage palliativ'!D:D,B38,'Grundlage palliativ'!H:H)&gt;0,SUMIF('Grundlage palliativ'!D:D,B38,'Grundlage palliativ'!H:H),"")</f>
        <v/>
      </c>
      <c r="I38" s="60" t="str">
        <f>IF(SUMIF('Grundlage palliativ'!D:D,B38,'Grundlage palliativ'!I:I)&gt;0,SUMIF('Grundlage palliativ'!D:D,B38,'Grundlage palliativ'!I:I),"")</f>
        <v/>
      </c>
      <c r="J38" s="60" t="str">
        <f>IF(SUMIF('Grundlage palliativ'!D:D,B38,'Grundlage palliativ'!J:J)&gt;0,SUMIF('Grundlage palliativ'!D:D,B38,'Grundlage palliativ'!J:J),"")</f>
        <v/>
      </c>
      <c r="K38" s="40"/>
      <c r="L38" s="61" t="str">
        <f t="shared" si="1"/>
        <v>-</v>
      </c>
      <c r="M38" s="61" t="str">
        <f t="shared" si="2"/>
        <v>-</v>
      </c>
      <c r="N38" s="40"/>
      <c r="O38" s="40"/>
      <c r="P38" s="40"/>
      <c r="W38" s="124" t="str">
        <f t="shared" si="0"/>
        <v/>
      </c>
      <c r="X38" s="23" t="str">
        <f t="shared" si="3"/>
        <v>gleich</v>
      </c>
    </row>
    <row r="39" spans="1:24" hidden="1" x14ac:dyDescent="0.2">
      <c r="A39" s="20" t="s">
        <v>199</v>
      </c>
      <c r="B39" s="21" t="s">
        <v>200</v>
      </c>
      <c r="C39" s="21" t="s">
        <v>55</v>
      </c>
      <c r="D39" s="21" t="s">
        <v>188</v>
      </c>
      <c r="E39" s="59">
        <f>IF(SUMIF('Grundlage palliativ'!D:D,B39,'Grundlage palliativ'!K:K)&gt;0,SUMIF('Grundlage palliativ'!D:D,B39,'Grundlage palliativ'!K:K),)</f>
        <v>0</v>
      </c>
      <c r="F39" s="59">
        <f>IF(SUMIF('Grundlage palliativ'!D:D,B39,'Grundlage palliativ'!L:L)&gt;0,SUMIF('Grundlage palliativ'!D:D,B39,'Grundlage palliativ'!L:L),)</f>
        <v>0</v>
      </c>
      <c r="G39" s="59" t="str">
        <f>IF(SUMIF('Grundlage palliativ'!D:D,B39,'Grundlage palliativ'!G:G)&gt;0,SUMIF('Grundlage palliativ'!D:D,B39,'Grundlage palliativ'!G:G),"")</f>
        <v/>
      </c>
      <c r="H39" s="59" t="str">
        <f>IF(SUMIF('Grundlage palliativ'!D:D,B39,'Grundlage palliativ'!H:H)&gt;0,SUMIF('Grundlage palliativ'!D:D,B39,'Grundlage palliativ'!H:H),"")</f>
        <v/>
      </c>
      <c r="I39" s="60" t="str">
        <f>IF(SUMIF('Grundlage palliativ'!D:D,B39,'Grundlage palliativ'!I:I)&gt;0,SUMIF('Grundlage palliativ'!D:D,B39,'Grundlage palliativ'!I:I),"")</f>
        <v/>
      </c>
      <c r="J39" s="60" t="str">
        <f>IF(SUMIF('Grundlage palliativ'!D:D,B39,'Grundlage palliativ'!J:J)&gt;0,SUMIF('Grundlage palliativ'!D:D,B39,'Grundlage palliativ'!J:J),"")</f>
        <v/>
      </c>
      <c r="K39" s="40"/>
      <c r="L39" s="61" t="str">
        <f t="shared" si="1"/>
        <v>-</v>
      </c>
      <c r="M39" s="61" t="str">
        <f t="shared" si="2"/>
        <v>-</v>
      </c>
      <c r="N39" s="40"/>
      <c r="O39" s="40"/>
      <c r="P39" s="40"/>
      <c r="W39" s="124" t="str">
        <f t="shared" si="0"/>
        <v/>
      </c>
      <c r="X39" s="23" t="str">
        <f t="shared" si="3"/>
        <v>gleich</v>
      </c>
    </row>
    <row r="40" spans="1:24" hidden="1" x14ac:dyDescent="0.2">
      <c r="A40" s="20" t="s">
        <v>202</v>
      </c>
      <c r="B40" s="21" t="s">
        <v>203</v>
      </c>
      <c r="C40" s="21" t="s">
        <v>55</v>
      </c>
      <c r="D40" s="21" t="s">
        <v>45</v>
      </c>
      <c r="E40" s="59">
        <f>IF(SUMIF('Grundlage palliativ'!D:D,B40,'Grundlage palliativ'!K:K)&gt;0,SUMIF('Grundlage palliativ'!D:D,B40,'Grundlage palliativ'!K:K),)</f>
        <v>0</v>
      </c>
      <c r="F40" s="59">
        <f>IF(SUMIF('Grundlage palliativ'!D:D,B40,'Grundlage palliativ'!L:L)&gt;0,SUMIF('Grundlage palliativ'!D:D,B40,'Grundlage palliativ'!L:L),)</f>
        <v>0</v>
      </c>
      <c r="G40" s="59" t="str">
        <f>IF(SUMIF('Grundlage palliativ'!D:D,B40,'Grundlage palliativ'!G:G)&gt;0,SUMIF('Grundlage palliativ'!D:D,B40,'Grundlage palliativ'!G:G),"")</f>
        <v/>
      </c>
      <c r="H40" s="59" t="str">
        <f>IF(SUMIF('Grundlage palliativ'!D:D,B40,'Grundlage palliativ'!H:H)&gt;0,SUMIF('Grundlage palliativ'!D:D,B40,'Grundlage palliativ'!H:H),"")</f>
        <v/>
      </c>
      <c r="I40" s="60" t="str">
        <f>IF(SUMIF('Grundlage palliativ'!D:D,B40,'Grundlage palliativ'!I:I)&gt;0,SUMIF('Grundlage palliativ'!D:D,B40,'Grundlage palliativ'!I:I),"")</f>
        <v/>
      </c>
      <c r="J40" s="60" t="str">
        <f>IF(SUMIF('Grundlage palliativ'!D:D,B40,'Grundlage palliativ'!J:J)&gt;0,SUMIF('Grundlage palliativ'!D:D,B40,'Grundlage palliativ'!J:J),"")</f>
        <v/>
      </c>
      <c r="K40" s="40"/>
      <c r="L40" s="61" t="str">
        <f t="shared" si="1"/>
        <v>-</v>
      </c>
      <c r="M40" s="61" t="str">
        <f t="shared" si="2"/>
        <v>-</v>
      </c>
      <c r="N40" s="40"/>
      <c r="O40" s="40"/>
      <c r="P40" s="40"/>
      <c r="W40" s="124" t="str">
        <f t="shared" si="0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59">
        <f>IF(SUMIF('Grundlage palliativ'!D:D,B41,'Grundlage palliativ'!K:K)&gt;0,SUMIF('Grundlage palliativ'!D:D,B41,'Grundlage palliativ'!K:K),)</f>
        <v>0</v>
      </c>
      <c r="F41" s="59">
        <f>IF(SUMIF('Grundlage palliativ'!D:D,B41,'Grundlage palliativ'!L:L)&gt;0,SUMIF('Grundlage palliativ'!D:D,B41,'Grundlage palliativ'!L:L),)</f>
        <v>0</v>
      </c>
      <c r="G41" s="59" t="str">
        <f>IF(SUMIF('Grundlage palliativ'!D:D,B41,'Grundlage palliativ'!G:G)&gt;0,SUMIF('Grundlage palliativ'!D:D,B41,'Grundlage palliativ'!G:G),"")</f>
        <v/>
      </c>
      <c r="H41" s="59" t="str">
        <f>IF(SUMIF('Grundlage palliativ'!D:D,B41,'Grundlage palliativ'!H:H)&gt;0,SUMIF('Grundlage palliativ'!D:D,B41,'Grundlage palliativ'!H:H),"")</f>
        <v/>
      </c>
      <c r="I41" s="60" t="str">
        <f>IF(SUMIF('Grundlage palliativ'!D:D,B41,'Grundlage palliativ'!I:I)&gt;0,SUMIF('Grundlage palliativ'!D:D,B41,'Grundlage palliativ'!I:I),"")</f>
        <v/>
      </c>
      <c r="J41" s="60" t="str">
        <f>IF(SUMIF('Grundlage palliativ'!D:D,B41,'Grundlage palliativ'!J:J)&gt;0,SUMIF('Grundlage palliativ'!D:D,B41,'Grundlage palliativ'!J:J),"")</f>
        <v/>
      </c>
      <c r="K41" s="40"/>
      <c r="L41" s="61" t="str">
        <f t="shared" si="1"/>
        <v>-</v>
      </c>
      <c r="M41" s="61" t="str">
        <f t="shared" si="2"/>
        <v>-</v>
      </c>
      <c r="N41" s="40"/>
      <c r="O41" s="40"/>
      <c r="P41" s="40"/>
      <c r="W41" s="124" t="str">
        <f t="shared" si="0"/>
        <v/>
      </c>
      <c r="X41" s="23" t="str">
        <f t="shared" si="3"/>
        <v>gleich</v>
      </c>
    </row>
    <row r="42" spans="1:24" hidden="1" x14ac:dyDescent="0.2">
      <c r="A42" s="20" t="s">
        <v>253</v>
      </c>
      <c r="B42" s="21" t="s">
        <v>254</v>
      </c>
      <c r="C42" s="21" t="s">
        <v>55</v>
      </c>
      <c r="D42" s="21" t="s">
        <v>27</v>
      </c>
      <c r="E42" s="59">
        <f>IF(SUMIF('Grundlage palliativ'!D:D,B42,'Grundlage palliativ'!K:K)&gt;0,SUMIF('Grundlage palliativ'!D:D,B42,'Grundlage palliativ'!K:K),)</f>
        <v>0</v>
      </c>
      <c r="F42" s="59">
        <f>IF(SUMIF('Grundlage palliativ'!D:D,B42,'Grundlage palliativ'!L:L)&gt;0,SUMIF('Grundlage palliativ'!D:D,B42,'Grundlage palliativ'!L:L),)</f>
        <v>0</v>
      </c>
      <c r="G42" s="59" t="str">
        <f>IF(SUMIF('Grundlage palliativ'!D:D,B42,'Grundlage palliativ'!G:G)&gt;0,SUMIF('Grundlage palliativ'!D:D,B42,'Grundlage palliativ'!G:G),"")</f>
        <v/>
      </c>
      <c r="H42" s="59" t="str">
        <f>IF(SUMIF('Grundlage palliativ'!D:D,B42,'Grundlage palliativ'!H:H)&gt;0,SUMIF('Grundlage palliativ'!D:D,B42,'Grundlage palliativ'!H:H),"")</f>
        <v/>
      </c>
      <c r="I42" s="60" t="str">
        <f>IF(SUMIF('Grundlage palliativ'!D:D,B42,'Grundlage palliativ'!I:I)&gt;0,SUMIF('Grundlage palliativ'!D:D,B42,'Grundlage palliativ'!I:I),"")</f>
        <v/>
      </c>
      <c r="J42" s="60" t="str">
        <f>IF(SUMIF('Grundlage palliativ'!D:D,B42,'Grundlage palliativ'!J:J)&gt;0,SUMIF('Grundlage palliativ'!D:D,B42,'Grundlage palliativ'!J:J),"")</f>
        <v/>
      </c>
      <c r="K42" s="40"/>
      <c r="L42" s="61" t="str">
        <f t="shared" si="1"/>
        <v>-</v>
      </c>
      <c r="M42" s="61" t="str">
        <f t="shared" si="2"/>
        <v>-</v>
      </c>
      <c r="N42" s="40"/>
      <c r="O42" s="40"/>
      <c r="P42" s="40"/>
      <c r="W42" s="124" t="str">
        <f t="shared" si="0"/>
        <v/>
      </c>
      <c r="X42" s="23" t="str">
        <f t="shared" si="3"/>
        <v>gleich</v>
      </c>
    </row>
    <row r="43" spans="1:24" hidden="1" x14ac:dyDescent="0.2">
      <c r="A43" s="20" t="s">
        <v>265</v>
      </c>
      <c r="B43" s="21" t="s">
        <v>266</v>
      </c>
      <c r="C43" s="21" t="s">
        <v>55</v>
      </c>
      <c r="D43" s="21" t="s">
        <v>45</v>
      </c>
      <c r="E43" s="59">
        <f>IF(SUMIF('Grundlage palliativ'!D:D,B43,'Grundlage palliativ'!K:K)&gt;0,SUMIF('Grundlage palliativ'!D:D,B43,'Grundlage palliativ'!K:K),)</f>
        <v>0</v>
      </c>
      <c r="F43" s="59">
        <f>IF(SUMIF('Grundlage palliativ'!D:D,B43,'Grundlage palliativ'!L:L)&gt;0,SUMIF('Grundlage palliativ'!D:D,B43,'Grundlage palliativ'!L:L),)</f>
        <v>0</v>
      </c>
      <c r="G43" s="59" t="str">
        <f>IF(SUMIF('Grundlage palliativ'!D:D,B43,'Grundlage palliativ'!G:G)&gt;0,SUMIF('Grundlage palliativ'!D:D,B43,'Grundlage palliativ'!G:G),"")</f>
        <v/>
      </c>
      <c r="H43" s="59" t="str">
        <f>IF(SUMIF('Grundlage palliativ'!D:D,B43,'Grundlage palliativ'!H:H)&gt;0,SUMIF('Grundlage palliativ'!D:D,B43,'Grundlage palliativ'!H:H),"")</f>
        <v/>
      </c>
      <c r="I43" s="60" t="str">
        <f>IF(SUMIF('Grundlage palliativ'!D:D,B43,'Grundlage palliativ'!I:I)&gt;0,SUMIF('Grundlage palliativ'!D:D,B43,'Grundlage palliativ'!I:I),"")</f>
        <v/>
      </c>
      <c r="J43" s="60" t="str">
        <f>IF(SUMIF('Grundlage palliativ'!D:D,B43,'Grundlage palliativ'!J:J)&gt;0,SUMIF('Grundlage palliativ'!D:D,B43,'Grundlage palliativ'!J:J),"")</f>
        <v/>
      </c>
      <c r="K43" s="40"/>
      <c r="L43" s="61" t="str">
        <f t="shared" si="1"/>
        <v>-</v>
      </c>
      <c r="M43" s="61" t="str">
        <f t="shared" si="2"/>
        <v>-</v>
      </c>
      <c r="N43" s="40"/>
      <c r="O43" s="40"/>
      <c r="P43" s="40"/>
      <c r="W43" s="124" t="str">
        <f t="shared" si="0"/>
        <v/>
      </c>
      <c r="X43" s="23" t="str">
        <f t="shared" si="3"/>
        <v>gleich</v>
      </c>
    </row>
    <row r="44" spans="1:24" hidden="1" x14ac:dyDescent="0.2">
      <c r="A44" s="20" t="s">
        <v>275</v>
      </c>
      <c r="B44" s="21" t="s">
        <v>276</v>
      </c>
      <c r="C44" s="21" t="s">
        <v>55</v>
      </c>
      <c r="D44" s="21" t="s">
        <v>45</v>
      </c>
      <c r="E44" s="59">
        <f>IF(SUMIF('Grundlage palliativ'!D:D,B44,'Grundlage palliativ'!K:K)&gt;0,SUMIF('Grundlage palliativ'!D:D,B44,'Grundlage palliativ'!K:K),)</f>
        <v>0</v>
      </c>
      <c r="F44" s="59">
        <f>IF(SUMIF('Grundlage palliativ'!D:D,B44,'Grundlage palliativ'!L:L)&gt;0,SUMIF('Grundlage palliativ'!D:D,B44,'Grundlage palliativ'!L:L),)</f>
        <v>0</v>
      </c>
      <c r="G44" s="59" t="str">
        <f>IF(SUMIF('Grundlage palliativ'!D:D,B44,'Grundlage palliativ'!G:G)&gt;0,SUMIF('Grundlage palliativ'!D:D,B44,'Grundlage palliativ'!G:G),"")</f>
        <v/>
      </c>
      <c r="H44" s="59" t="str">
        <f>IF(SUMIF('Grundlage palliativ'!D:D,B44,'Grundlage palliativ'!H:H)&gt;0,SUMIF('Grundlage palliativ'!D:D,B44,'Grundlage palliativ'!H:H),"")</f>
        <v/>
      </c>
      <c r="I44" s="60" t="str">
        <f>IF(SUMIF('Grundlage palliativ'!D:D,B44,'Grundlage palliativ'!I:I)&gt;0,SUMIF('Grundlage palliativ'!D:D,B44,'Grundlage palliativ'!I:I),"")</f>
        <v/>
      </c>
      <c r="J44" s="60" t="str">
        <f>IF(SUMIF('Grundlage palliativ'!D:D,B44,'Grundlage palliativ'!J:J)&gt;0,SUMIF('Grundlage palliativ'!D:D,B44,'Grundlage palliativ'!J:J),"")</f>
        <v/>
      </c>
      <c r="K44" s="40"/>
      <c r="L44" s="61" t="str">
        <f t="shared" si="1"/>
        <v>-</v>
      </c>
      <c r="M44" s="61" t="str">
        <f t="shared" si="2"/>
        <v>-</v>
      </c>
      <c r="N44" s="40"/>
      <c r="O44" s="40"/>
      <c r="P44" s="40"/>
      <c r="W44" s="124" t="str">
        <f t="shared" si="0"/>
        <v/>
      </c>
      <c r="X44" s="23" t="str">
        <f t="shared" si="3"/>
        <v>gleich</v>
      </c>
    </row>
    <row r="45" spans="1:24" hidden="1" x14ac:dyDescent="0.2">
      <c r="A45" s="20" t="s">
        <v>284</v>
      </c>
      <c r="B45" s="21" t="s">
        <v>285</v>
      </c>
      <c r="C45" s="21" t="s">
        <v>55</v>
      </c>
      <c r="D45" s="21" t="s">
        <v>188</v>
      </c>
      <c r="E45" s="59">
        <f>IF(SUMIF('Grundlage palliativ'!D:D,B45,'Grundlage palliativ'!K:K)&gt;0,SUMIF('Grundlage palliativ'!D:D,B45,'Grundlage palliativ'!K:K),)</f>
        <v>0</v>
      </c>
      <c r="F45" s="59">
        <f>IF(SUMIF('Grundlage palliativ'!D:D,B45,'Grundlage palliativ'!L:L)&gt;0,SUMIF('Grundlage palliativ'!D:D,B45,'Grundlage palliativ'!L:L),)</f>
        <v>0</v>
      </c>
      <c r="G45" s="59" t="str">
        <f>IF(SUMIF('Grundlage palliativ'!D:D,B45,'Grundlage palliativ'!G:G)&gt;0,SUMIF('Grundlage palliativ'!D:D,B45,'Grundlage palliativ'!G:G),"")</f>
        <v/>
      </c>
      <c r="H45" s="59" t="str">
        <f>IF(SUMIF('Grundlage palliativ'!D:D,B45,'Grundlage palliativ'!H:H)&gt;0,SUMIF('Grundlage palliativ'!D:D,B45,'Grundlage palliativ'!H:H),"")</f>
        <v/>
      </c>
      <c r="I45" s="60" t="str">
        <f>IF(SUMIF('Grundlage palliativ'!D:D,B45,'Grundlage palliativ'!I:I)&gt;0,SUMIF('Grundlage palliativ'!D:D,B45,'Grundlage palliativ'!I:I),"")</f>
        <v/>
      </c>
      <c r="J45" s="60" t="str">
        <f>IF(SUMIF('Grundlage palliativ'!D:D,B45,'Grundlage palliativ'!J:J)&gt;0,SUMIF('Grundlage palliativ'!D:D,B45,'Grundlage palliativ'!J:J),"")</f>
        <v/>
      </c>
      <c r="K45" s="40"/>
      <c r="L45" s="61" t="str">
        <f t="shared" si="1"/>
        <v>-</v>
      </c>
      <c r="M45" s="61" t="str">
        <f t="shared" si="2"/>
        <v>-</v>
      </c>
      <c r="N45" s="40"/>
      <c r="O45" s="40"/>
      <c r="P45" s="40"/>
      <c r="W45" s="124" t="str">
        <f t="shared" si="0"/>
        <v/>
      </c>
      <c r="X45" s="23" t="str">
        <f t="shared" si="3"/>
        <v>gleich</v>
      </c>
    </row>
    <row r="46" spans="1:24" hidden="1" x14ac:dyDescent="0.2">
      <c r="A46" s="20" t="s">
        <v>329</v>
      </c>
      <c r="B46" s="21" t="s">
        <v>329</v>
      </c>
      <c r="C46" s="21" t="s">
        <v>55</v>
      </c>
      <c r="D46" s="21" t="s">
        <v>17</v>
      </c>
      <c r="E46" s="59">
        <f>IF(SUMIF('Grundlage palliativ'!D:D,B46,'Grundlage palliativ'!K:K)&gt;0,SUMIF('Grundlage palliativ'!D:D,B46,'Grundlage palliativ'!K:K),)</f>
        <v>0</v>
      </c>
      <c r="F46" s="59">
        <f>IF(SUMIF('Grundlage palliativ'!D:D,B46,'Grundlage palliativ'!L:L)&gt;0,SUMIF('Grundlage palliativ'!D:D,B46,'Grundlage palliativ'!L:L),)</f>
        <v>0</v>
      </c>
      <c r="G46" s="59" t="str">
        <f>IF(SUMIF('Grundlage palliativ'!D:D,B46,'Grundlage palliativ'!G:G)&gt;0,SUMIF('Grundlage palliativ'!D:D,B46,'Grundlage palliativ'!G:G),"")</f>
        <v/>
      </c>
      <c r="H46" s="59" t="str">
        <f>IF(SUMIF('Grundlage palliativ'!D:D,B46,'Grundlage palliativ'!H:H)&gt;0,SUMIF('Grundlage palliativ'!D:D,B46,'Grundlage palliativ'!H:H),"")</f>
        <v/>
      </c>
      <c r="I46" s="60" t="str">
        <f>IF(SUMIF('Grundlage palliativ'!D:D,B46,'Grundlage palliativ'!I:I)&gt;0,SUMIF('Grundlage palliativ'!D:D,B46,'Grundlage palliativ'!I:I),"")</f>
        <v/>
      </c>
      <c r="J46" s="60" t="str">
        <f>IF(SUMIF('Grundlage palliativ'!D:D,B46,'Grundlage palliativ'!J:J)&gt;0,SUMIF('Grundlage palliativ'!D:D,B46,'Grundlage palliativ'!J:J),"")</f>
        <v/>
      </c>
      <c r="K46" s="40"/>
      <c r="L46" s="61" t="str">
        <f t="shared" si="1"/>
        <v>-</v>
      </c>
      <c r="M46" s="61" t="str">
        <f t="shared" si="2"/>
        <v>-</v>
      </c>
      <c r="N46" s="40"/>
      <c r="O46" s="40"/>
      <c r="P46" s="40"/>
      <c r="W46" s="124" t="str">
        <f t="shared" si="0"/>
        <v/>
      </c>
      <c r="X46" s="23" t="str">
        <f t="shared" si="3"/>
        <v>gleich</v>
      </c>
    </row>
    <row r="47" spans="1:24" hidden="1" x14ac:dyDescent="0.2">
      <c r="A47" s="20" t="s">
        <v>122</v>
      </c>
      <c r="B47" s="21" t="s">
        <v>123</v>
      </c>
      <c r="C47" s="21" t="s">
        <v>110</v>
      </c>
      <c r="D47" s="21" t="s">
        <v>45</v>
      </c>
      <c r="E47" s="59">
        <f>IF(SUMIF('Grundlage palliativ'!D:D,B47,'Grundlage palliativ'!K:K)&gt;0,SUMIF('Grundlage palliativ'!D:D,B47,'Grundlage palliativ'!K:K),)</f>
        <v>0</v>
      </c>
      <c r="F47" s="59">
        <f>IF(SUMIF('Grundlage palliativ'!D:D,B47,'Grundlage palliativ'!L:L)&gt;0,SUMIF('Grundlage palliativ'!D:D,B47,'Grundlage palliativ'!L:L),)</f>
        <v>0</v>
      </c>
      <c r="G47" s="59" t="str">
        <f>IF(SUMIF('Grundlage palliativ'!D:D,B47,'Grundlage palliativ'!G:G)&gt;0,SUMIF('Grundlage palliativ'!D:D,B47,'Grundlage palliativ'!G:G),"")</f>
        <v/>
      </c>
      <c r="H47" s="59" t="str">
        <f>IF(SUMIF('Grundlage palliativ'!D:D,B47,'Grundlage palliativ'!H:H)&gt;0,SUMIF('Grundlage palliativ'!D:D,B47,'Grundlage palliativ'!H:H),"")</f>
        <v/>
      </c>
      <c r="I47" s="60" t="str">
        <f>IF(SUMIF('Grundlage palliativ'!D:D,B47,'Grundlage palliativ'!I:I)&gt;0,SUMIF('Grundlage palliativ'!D:D,B47,'Grundlage palliativ'!I:I),"")</f>
        <v/>
      </c>
      <c r="J47" s="60" t="str">
        <f>IF(SUMIF('Grundlage palliativ'!D:D,B47,'Grundlage palliativ'!J:J)&gt;0,SUMIF('Grundlage palliativ'!D:D,B47,'Grundlage palliativ'!J:J),"")</f>
        <v/>
      </c>
      <c r="K47" s="40"/>
      <c r="L47" s="61" t="str">
        <f t="shared" si="1"/>
        <v>-</v>
      </c>
      <c r="M47" s="61" t="str">
        <f t="shared" si="2"/>
        <v>-</v>
      </c>
      <c r="N47" s="40"/>
      <c r="O47" s="40"/>
      <c r="P47" s="40"/>
      <c r="W47" s="124" t="str">
        <f t="shared" si="0"/>
        <v/>
      </c>
      <c r="X47" s="23" t="str">
        <f t="shared" si="3"/>
        <v>gleich</v>
      </c>
    </row>
    <row r="48" spans="1:24" hidden="1" x14ac:dyDescent="0.2">
      <c r="A48" s="20" t="s">
        <v>326</v>
      </c>
      <c r="B48" s="21" t="s">
        <v>326</v>
      </c>
      <c r="C48" s="21" t="s">
        <v>110</v>
      </c>
      <c r="D48" s="21" t="s">
        <v>251</v>
      </c>
      <c r="E48" s="59">
        <f>IF(SUMIF('Grundlage palliativ'!D:D,B48,'Grundlage palliativ'!K:K)&gt;0,SUMIF('Grundlage palliativ'!D:D,B48,'Grundlage palliativ'!K:K),)</f>
        <v>0</v>
      </c>
      <c r="F48" s="59">
        <f>IF(SUMIF('Grundlage palliativ'!D:D,B48,'Grundlage palliativ'!L:L)&gt;0,SUMIF('Grundlage palliativ'!D:D,B48,'Grundlage palliativ'!L:L),)</f>
        <v>0</v>
      </c>
      <c r="G48" s="59" t="str">
        <f>IF(SUMIF('Grundlage palliativ'!D:D,B48,'Grundlage palliativ'!G:G)&gt;0,SUMIF('Grundlage palliativ'!D:D,B48,'Grundlage palliativ'!G:G),"")</f>
        <v/>
      </c>
      <c r="H48" s="59" t="str">
        <f>IF(SUMIF('Grundlage palliativ'!D:D,B48,'Grundlage palliativ'!H:H)&gt;0,SUMIF('Grundlage palliativ'!D:D,B48,'Grundlage palliativ'!H:H),"")</f>
        <v/>
      </c>
      <c r="I48" s="60" t="str">
        <f>IF(SUMIF('Grundlage palliativ'!D:D,B48,'Grundlage palliativ'!I:I)&gt;0,SUMIF('Grundlage palliativ'!D:D,B48,'Grundlage palliativ'!I:I),"")</f>
        <v/>
      </c>
      <c r="J48" s="60" t="str">
        <f>IF(SUMIF('Grundlage palliativ'!D:D,B48,'Grundlage palliativ'!J:J)&gt;0,SUMIF('Grundlage palliativ'!D:D,B48,'Grundlage palliativ'!J:J),"")</f>
        <v/>
      </c>
      <c r="K48" s="40"/>
      <c r="L48" s="61" t="str">
        <f t="shared" si="1"/>
        <v>-</v>
      </c>
      <c r="M48" s="61" t="str">
        <f t="shared" si="2"/>
        <v>-</v>
      </c>
      <c r="N48" s="40"/>
      <c r="O48" s="40"/>
      <c r="P48" s="40"/>
      <c r="W48" s="124" t="str">
        <f t="shared" si="0"/>
        <v/>
      </c>
      <c r="X48" s="23" t="str">
        <f t="shared" si="3"/>
        <v>gleich</v>
      </c>
    </row>
    <row r="49" spans="1:24" hidden="1" x14ac:dyDescent="0.2">
      <c r="A49" s="20" t="s">
        <v>14</v>
      </c>
      <c r="B49" s="21" t="s">
        <v>15</v>
      </c>
      <c r="C49" s="21" t="s">
        <v>16</v>
      </c>
      <c r="D49" s="21" t="s">
        <v>17</v>
      </c>
      <c r="E49" s="59">
        <f>IF(SUMIF('Grundlage palliativ'!D:D,B49,'Grundlage palliativ'!K:K)&gt;0,SUMIF('Grundlage palliativ'!D:D,B49,'Grundlage palliativ'!K:K),)</f>
        <v>0</v>
      </c>
      <c r="F49" s="59">
        <f>IF(SUMIF('Grundlage palliativ'!D:D,B49,'Grundlage palliativ'!L:L)&gt;0,SUMIF('Grundlage palliativ'!D:D,B49,'Grundlage palliativ'!L:L),)</f>
        <v>0</v>
      </c>
      <c r="G49" s="59" t="str">
        <f>IF(SUMIF('Grundlage palliativ'!D:D,B49,'Grundlage palliativ'!G:G)&gt;0,SUMIF('Grundlage palliativ'!D:D,B49,'Grundlage palliativ'!G:G),"")</f>
        <v/>
      </c>
      <c r="H49" s="59" t="str">
        <f>IF(SUMIF('Grundlage palliativ'!D:D,B49,'Grundlage palliativ'!H:H)&gt;0,SUMIF('Grundlage palliativ'!D:D,B49,'Grundlage palliativ'!H:H),"")</f>
        <v/>
      </c>
      <c r="I49" s="60" t="str">
        <f>IF(SUMIF('Grundlage palliativ'!D:D,B49,'Grundlage palliativ'!I:I)&gt;0,SUMIF('Grundlage palliativ'!D:D,B49,'Grundlage palliativ'!I:I),"")</f>
        <v/>
      </c>
      <c r="J49" s="60" t="str">
        <f>IF(SUMIF('Grundlage palliativ'!D:D,B49,'Grundlage palliativ'!J:J)&gt;0,SUMIF('Grundlage palliativ'!D:D,B49,'Grundlage palliativ'!J:J),"")</f>
        <v/>
      </c>
      <c r="K49" s="40"/>
      <c r="L49" s="61" t="str">
        <f t="shared" si="1"/>
        <v>-</v>
      </c>
      <c r="M49" s="61" t="str">
        <f t="shared" si="2"/>
        <v>-</v>
      </c>
      <c r="N49" s="40"/>
      <c r="O49" s="40"/>
      <c r="P49" s="40"/>
      <c r="W49" s="124" t="str">
        <f t="shared" si="0"/>
        <v/>
      </c>
      <c r="X49" s="23" t="str">
        <f t="shared" si="3"/>
        <v>gleich</v>
      </c>
    </row>
    <row r="50" spans="1:24" hidden="1" x14ac:dyDescent="0.2">
      <c r="A50" s="20" t="s">
        <v>174</v>
      </c>
      <c r="B50" s="21" t="s">
        <v>175</v>
      </c>
      <c r="C50" s="21" t="s">
        <v>16</v>
      </c>
      <c r="D50" s="21" t="s">
        <v>62</v>
      </c>
      <c r="E50" s="59">
        <f>IF(SUMIF('Grundlage palliativ'!D:D,B50,'Grundlage palliativ'!K:K)&gt;0,SUMIF('Grundlage palliativ'!D:D,B50,'Grundlage palliativ'!K:K),)</f>
        <v>0</v>
      </c>
      <c r="F50" s="59">
        <f>IF(SUMIF('Grundlage palliativ'!D:D,B50,'Grundlage palliativ'!L:L)&gt;0,SUMIF('Grundlage palliativ'!D:D,B50,'Grundlage palliativ'!L:L),)</f>
        <v>0</v>
      </c>
      <c r="G50" s="59" t="str">
        <f>IF(SUMIF('Grundlage palliativ'!D:D,B50,'Grundlage palliativ'!G:G)&gt;0,SUMIF('Grundlage palliativ'!D:D,B50,'Grundlage palliativ'!G:G),"")</f>
        <v/>
      </c>
      <c r="H50" s="59" t="str">
        <f>IF(SUMIF('Grundlage palliativ'!D:D,B50,'Grundlage palliativ'!H:H)&gt;0,SUMIF('Grundlage palliativ'!D:D,B50,'Grundlage palliativ'!H:H),"")</f>
        <v/>
      </c>
      <c r="I50" s="60" t="str">
        <f>IF(SUMIF('Grundlage palliativ'!D:D,B50,'Grundlage palliativ'!I:I)&gt;0,SUMIF('Grundlage palliativ'!D:D,B50,'Grundlage palliativ'!I:I),"")</f>
        <v/>
      </c>
      <c r="J50" s="60" t="str">
        <f>IF(SUMIF('Grundlage palliativ'!D:D,B50,'Grundlage palliativ'!J:J)&gt;0,SUMIF('Grundlage palliativ'!D:D,B50,'Grundlage palliativ'!J:J),"")</f>
        <v/>
      </c>
      <c r="K50" s="40"/>
      <c r="L50" s="61" t="str">
        <f t="shared" si="1"/>
        <v>-</v>
      </c>
      <c r="M50" s="61" t="str">
        <f t="shared" si="2"/>
        <v>-</v>
      </c>
      <c r="N50" s="40"/>
      <c r="O50" s="40"/>
      <c r="P50" s="40"/>
      <c r="W50" s="124" t="str">
        <f t="shared" si="0"/>
        <v/>
      </c>
      <c r="X50" s="23" t="str">
        <f t="shared" si="3"/>
        <v>gleich</v>
      </c>
    </row>
    <row r="51" spans="1:24" hidden="1" x14ac:dyDescent="0.2">
      <c r="A51" s="20" t="s">
        <v>287</v>
      </c>
      <c r="B51" s="21" t="s">
        <v>288</v>
      </c>
      <c r="C51" s="21" t="s">
        <v>16</v>
      </c>
      <c r="D51" s="21" t="s">
        <v>188</v>
      </c>
      <c r="E51" s="59">
        <f>IF(SUMIF('Grundlage palliativ'!D:D,B51,'Grundlage palliativ'!K:K)&gt;0,SUMIF('Grundlage palliativ'!D:D,B51,'Grundlage palliativ'!K:K),)</f>
        <v>0</v>
      </c>
      <c r="F51" s="59">
        <f>IF(SUMIF('Grundlage palliativ'!D:D,B51,'Grundlage palliativ'!L:L)&gt;0,SUMIF('Grundlage palliativ'!D:D,B51,'Grundlage palliativ'!L:L),)</f>
        <v>0</v>
      </c>
      <c r="G51" s="59" t="str">
        <f>IF(SUMIF('Grundlage palliativ'!D:D,B51,'Grundlage palliativ'!G:G)&gt;0,SUMIF('Grundlage palliativ'!D:D,B51,'Grundlage palliativ'!G:G),"")</f>
        <v/>
      </c>
      <c r="H51" s="59" t="str">
        <f>IF(SUMIF('Grundlage palliativ'!D:D,B51,'Grundlage palliativ'!H:H)&gt;0,SUMIF('Grundlage palliativ'!D:D,B51,'Grundlage palliativ'!H:H),"")</f>
        <v/>
      </c>
      <c r="I51" s="60" t="str">
        <f>IF(SUMIF('Grundlage palliativ'!D:D,B51,'Grundlage palliativ'!I:I)&gt;0,SUMIF('Grundlage palliativ'!D:D,B51,'Grundlage palliativ'!I:I),"")</f>
        <v/>
      </c>
      <c r="J51" s="60" t="str">
        <f>IF(SUMIF('Grundlage palliativ'!D:D,B51,'Grundlage palliativ'!J:J)&gt;0,SUMIF('Grundlage palliativ'!D:D,B51,'Grundlage palliativ'!J:J),"")</f>
        <v/>
      </c>
      <c r="K51" s="40"/>
      <c r="L51" s="61" t="str">
        <f t="shared" si="1"/>
        <v>-</v>
      </c>
      <c r="M51" s="61" t="str">
        <f t="shared" si="2"/>
        <v>-</v>
      </c>
      <c r="N51" s="40"/>
      <c r="O51" s="40"/>
      <c r="P51" s="40"/>
      <c r="W51" s="124" t="str">
        <f t="shared" si="0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59">
        <f>IF(SUMIF('Grundlage palliativ'!D:D,B52,'Grundlage palliativ'!K:K)&gt;0,SUMIF('Grundlage palliativ'!D:D,B52,'Grundlage palliativ'!K:K),)</f>
        <v>0</v>
      </c>
      <c r="F52" s="59">
        <f>IF(SUMIF('Grundlage palliativ'!D:D,B52,'Grundlage palliativ'!L:L)&gt;0,SUMIF('Grundlage palliativ'!D:D,B52,'Grundlage palliativ'!L:L),)</f>
        <v>0</v>
      </c>
      <c r="G52" s="59" t="str">
        <f>IF(SUMIF('Grundlage palliativ'!D:D,B52,'Grundlage palliativ'!G:G)&gt;0,SUMIF('Grundlage palliativ'!D:D,B52,'Grundlage palliativ'!G:G),"")</f>
        <v/>
      </c>
      <c r="H52" s="59" t="str">
        <f>IF(SUMIF('Grundlage palliativ'!D:D,B52,'Grundlage palliativ'!H:H)&gt;0,SUMIF('Grundlage palliativ'!D:D,B52,'Grundlage palliativ'!H:H),"")</f>
        <v/>
      </c>
      <c r="I52" s="60" t="str">
        <f>IF(SUMIF('Grundlage palliativ'!D:D,B52,'Grundlage palliativ'!I:I)&gt;0,SUMIF('Grundlage palliativ'!D:D,B52,'Grundlage palliativ'!I:I),"")</f>
        <v/>
      </c>
      <c r="J52" s="60" t="str">
        <f>IF(SUMIF('Grundlage palliativ'!D:D,B52,'Grundlage palliativ'!J:J)&gt;0,SUMIF('Grundlage palliativ'!D:D,B52,'Grundlage palliativ'!J:J),"")</f>
        <v/>
      </c>
      <c r="K52" s="40"/>
      <c r="L52" s="61" t="str">
        <f t="shared" si="1"/>
        <v>-</v>
      </c>
      <c r="M52" s="61" t="str">
        <f t="shared" si="2"/>
        <v>-</v>
      </c>
      <c r="N52" s="40"/>
      <c r="O52" s="40"/>
      <c r="P52" s="40"/>
      <c r="W52" s="124" t="str">
        <f t="shared" si="0"/>
        <v/>
      </c>
      <c r="X52" s="23" t="str">
        <f t="shared" si="3"/>
        <v>gleich</v>
      </c>
    </row>
    <row r="53" spans="1:24" hidden="1" x14ac:dyDescent="0.2">
      <c r="A53" s="20" t="s">
        <v>304</v>
      </c>
      <c r="B53" s="21" t="s">
        <v>304</v>
      </c>
      <c r="C53" s="21" t="s">
        <v>16</v>
      </c>
      <c r="D53" s="21" t="s">
        <v>251</v>
      </c>
      <c r="E53" s="59">
        <f>IF(SUMIF('Grundlage palliativ'!D:D,B53,'Grundlage palliativ'!K:K)&gt;0,SUMIF('Grundlage palliativ'!D:D,B53,'Grundlage palliativ'!K:K),)</f>
        <v>0</v>
      </c>
      <c r="F53" s="59">
        <f>IF(SUMIF('Grundlage palliativ'!D:D,B53,'Grundlage palliativ'!L:L)&gt;0,SUMIF('Grundlage palliativ'!D:D,B53,'Grundlage palliativ'!L:L),)</f>
        <v>0</v>
      </c>
      <c r="G53" s="59" t="str">
        <f>IF(SUMIF('Grundlage palliativ'!D:D,B53,'Grundlage palliativ'!G:G)&gt;0,SUMIF('Grundlage palliativ'!D:D,B53,'Grundlage palliativ'!G:G),"")</f>
        <v/>
      </c>
      <c r="H53" s="59" t="str">
        <f>IF(SUMIF('Grundlage palliativ'!D:D,B53,'Grundlage palliativ'!H:H)&gt;0,SUMIF('Grundlage palliativ'!D:D,B53,'Grundlage palliativ'!H:H),"")</f>
        <v/>
      </c>
      <c r="I53" s="60" t="str">
        <f>IF(SUMIF('Grundlage palliativ'!D:D,B53,'Grundlage palliativ'!I:I)&gt;0,SUMIF('Grundlage palliativ'!D:D,B53,'Grundlage palliativ'!I:I),"")</f>
        <v/>
      </c>
      <c r="J53" s="60" t="str">
        <f>IF(SUMIF('Grundlage palliativ'!D:D,B53,'Grundlage palliativ'!J:J)&gt;0,SUMIF('Grundlage palliativ'!D:D,B53,'Grundlage palliativ'!J:J),"")</f>
        <v/>
      </c>
      <c r="K53" s="40"/>
      <c r="L53" s="61" t="str">
        <f t="shared" si="1"/>
        <v>-</v>
      </c>
      <c r="M53" s="61" t="str">
        <f t="shared" si="2"/>
        <v>-</v>
      </c>
      <c r="N53" s="40"/>
      <c r="O53" s="40"/>
      <c r="P53" s="40"/>
      <c r="W53" s="124" t="str">
        <f t="shared" si="0"/>
        <v/>
      </c>
      <c r="X53" s="23" t="str">
        <f t="shared" si="3"/>
        <v>gleich</v>
      </c>
    </row>
    <row r="54" spans="1:24" hidden="1" x14ac:dyDescent="0.2">
      <c r="A54" s="20" t="s">
        <v>335</v>
      </c>
      <c r="B54" s="21" t="s">
        <v>335</v>
      </c>
      <c r="C54" s="21" t="s">
        <v>16</v>
      </c>
      <c r="D54" s="21" t="s">
        <v>308</v>
      </c>
      <c r="E54" s="59">
        <f>IF(SUMIF('Grundlage palliativ'!D:D,B54,'Grundlage palliativ'!K:K)&gt;0,SUMIF('Grundlage palliativ'!D:D,B54,'Grundlage palliativ'!K:K),)</f>
        <v>0</v>
      </c>
      <c r="F54" s="59">
        <f>IF(SUMIF('Grundlage palliativ'!D:D,B54,'Grundlage palliativ'!L:L)&gt;0,SUMIF('Grundlage palliativ'!D:D,B54,'Grundlage palliativ'!L:L),)</f>
        <v>0</v>
      </c>
      <c r="G54" s="59" t="str">
        <f>IF(SUMIF('Grundlage palliativ'!D:D,B54,'Grundlage palliativ'!G:G)&gt;0,SUMIF('Grundlage palliativ'!D:D,B54,'Grundlage palliativ'!G:G),"")</f>
        <v/>
      </c>
      <c r="H54" s="59" t="str">
        <f>IF(SUMIF('Grundlage palliativ'!D:D,B54,'Grundlage palliativ'!H:H)&gt;0,SUMIF('Grundlage palliativ'!D:D,B54,'Grundlage palliativ'!H:H),"")</f>
        <v/>
      </c>
      <c r="I54" s="60" t="str">
        <f>IF(SUMIF('Grundlage palliativ'!D:D,B54,'Grundlage palliativ'!I:I)&gt;0,SUMIF('Grundlage palliativ'!D:D,B54,'Grundlage palliativ'!I:I),"")</f>
        <v/>
      </c>
      <c r="J54" s="60" t="str">
        <f>IF(SUMIF('Grundlage palliativ'!D:D,B54,'Grundlage palliativ'!J:J)&gt;0,SUMIF('Grundlage palliativ'!D:D,B54,'Grundlage palliativ'!J:J),"")</f>
        <v/>
      </c>
      <c r="K54" s="40"/>
      <c r="L54" s="61" t="str">
        <f t="shared" si="1"/>
        <v>-</v>
      </c>
      <c r="M54" s="61" t="str">
        <f t="shared" si="2"/>
        <v>-</v>
      </c>
      <c r="N54" s="40"/>
      <c r="O54" s="40"/>
      <c r="P54" s="40"/>
      <c r="W54" s="124" t="str">
        <f t="shared" si="0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59">
        <f>IF(SUMIF('Grundlage palliativ'!D:D,B55,'Grundlage palliativ'!K:K)&gt;0,SUMIF('Grundlage palliativ'!D:D,B55,'Grundlage palliativ'!K:K),)</f>
        <v>0</v>
      </c>
      <c r="F55" s="59">
        <f>IF(SUMIF('Grundlage palliativ'!D:D,B55,'Grundlage palliativ'!L:L)&gt;0,SUMIF('Grundlage palliativ'!D:D,B55,'Grundlage palliativ'!L:L),)</f>
        <v>0</v>
      </c>
      <c r="G55" s="59" t="str">
        <f>IF(SUMIF('Grundlage palliativ'!D:D,B55,'Grundlage palliativ'!G:G)&gt;0,SUMIF('Grundlage palliativ'!D:D,B55,'Grundlage palliativ'!G:G),"")</f>
        <v/>
      </c>
      <c r="H55" s="59" t="str">
        <f>IF(SUMIF('Grundlage palliativ'!D:D,B55,'Grundlage palliativ'!H:H)&gt;0,SUMIF('Grundlage palliativ'!D:D,B55,'Grundlage palliativ'!H:H),"")</f>
        <v/>
      </c>
      <c r="I55" s="60" t="str">
        <f>IF(SUMIF('Grundlage palliativ'!D:D,B55,'Grundlage palliativ'!I:I)&gt;0,SUMIF('Grundlage palliativ'!D:D,B55,'Grundlage palliativ'!I:I),"")</f>
        <v/>
      </c>
      <c r="J55" s="60" t="str">
        <f>IF(SUMIF('Grundlage palliativ'!D:D,B55,'Grundlage palliativ'!J:J)&gt;0,SUMIF('Grundlage palliativ'!D:D,B55,'Grundlage palliativ'!J:J),"")</f>
        <v/>
      </c>
      <c r="K55" s="40"/>
      <c r="L55" s="61" t="str">
        <f t="shared" si="1"/>
        <v>-</v>
      </c>
      <c r="M55" s="61" t="str">
        <f t="shared" si="2"/>
        <v>-</v>
      </c>
      <c r="N55" s="40"/>
      <c r="O55" s="40"/>
      <c r="P55" s="40"/>
      <c r="W55" s="124" t="str">
        <f t="shared" si="0"/>
        <v/>
      </c>
      <c r="X55" s="23" t="str">
        <f t="shared" si="3"/>
        <v>gleich</v>
      </c>
    </row>
    <row r="56" spans="1:24" hidden="1" x14ac:dyDescent="0.2">
      <c r="A56" s="20" t="s">
        <v>129</v>
      </c>
      <c r="B56" s="21" t="s">
        <v>130</v>
      </c>
      <c r="C56" s="21" t="s">
        <v>131</v>
      </c>
      <c r="D56" s="21" t="s">
        <v>17</v>
      </c>
      <c r="E56" s="59">
        <f>IF(SUMIF('Grundlage palliativ'!D:D,B56,'Grundlage palliativ'!K:K)&gt;0,SUMIF('Grundlage palliativ'!D:D,B56,'Grundlage palliativ'!K:K),)</f>
        <v>0</v>
      </c>
      <c r="F56" s="59">
        <f>IF(SUMIF('Grundlage palliativ'!D:D,B56,'Grundlage palliativ'!L:L)&gt;0,SUMIF('Grundlage palliativ'!D:D,B56,'Grundlage palliativ'!L:L),)</f>
        <v>0</v>
      </c>
      <c r="G56" s="59" t="str">
        <f>IF(SUMIF('Grundlage palliativ'!D:D,B56,'Grundlage palliativ'!G:G)&gt;0,SUMIF('Grundlage palliativ'!D:D,B56,'Grundlage palliativ'!G:G),"")</f>
        <v/>
      </c>
      <c r="H56" s="59" t="str">
        <f>IF(SUMIF('Grundlage palliativ'!D:D,B56,'Grundlage palliativ'!H:H)&gt;0,SUMIF('Grundlage palliativ'!D:D,B56,'Grundlage palliativ'!H:H),"")</f>
        <v/>
      </c>
      <c r="I56" s="60" t="str">
        <f>IF(SUMIF('Grundlage palliativ'!D:D,B56,'Grundlage palliativ'!I:I)&gt;0,SUMIF('Grundlage palliativ'!D:D,B56,'Grundlage palliativ'!I:I),"")</f>
        <v/>
      </c>
      <c r="J56" s="60" t="str">
        <f>IF(SUMIF('Grundlage palliativ'!D:D,B56,'Grundlage palliativ'!J:J)&gt;0,SUMIF('Grundlage palliativ'!D:D,B56,'Grundlage palliativ'!J:J),"")</f>
        <v/>
      </c>
      <c r="K56" s="40"/>
      <c r="L56" s="61" t="str">
        <f t="shared" si="1"/>
        <v>-</v>
      </c>
      <c r="M56" s="61" t="str">
        <f t="shared" si="2"/>
        <v>-</v>
      </c>
      <c r="N56" s="40"/>
      <c r="O56" s="40"/>
      <c r="P56" s="40"/>
      <c r="W56" s="124" t="str">
        <f t="shared" si="0"/>
        <v/>
      </c>
      <c r="X56" s="23" t="str">
        <f t="shared" si="3"/>
        <v>gleich</v>
      </c>
    </row>
    <row r="57" spans="1:24" hidden="1" x14ac:dyDescent="0.2">
      <c r="A57" s="20" t="s">
        <v>32</v>
      </c>
      <c r="B57" s="21" t="s">
        <v>33</v>
      </c>
      <c r="C57" s="21" t="s">
        <v>34</v>
      </c>
      <c r="D57" s="21" t="s">
        <v>35</v>
      </c>
      <c r="E57" s="59">
        <f>IF(SUMIF('Grundlage palliativ'!D:D,B57,'Grundlage palliativ'!K:K)&gt;0,SUMIF('Grundlage palliativ'!D:D,B57,'Grundlage palliativ'!K:K),)</f>
        <v>0</v>
      </c>
      <c r="F57" s="59">
        <f>IF(SUMIF('Grundlage palliativ'!D:D,B57,'Grundlage palliativ'!L:L)&gt;0,SUMIF('Grundlage palliativ'!D:D,B57,'Grundlage palliativ'!L:L),)</f>
        <v>0</v>
      </c>
      <c r="G57" s="59" t="str">
        <f>IF(SUMIF('Grundlage palliativ'!D:D,B57,'Grundlage palliativ'!G:G)&gt;0,SUMIF('Grundlage palliativ'!D:D,B57,'Grundlage palliativ'!G:G),"")</f>
        <v/>
      </c>
      <c r="H57" s="59" t="str">
        <f>IF(SUMIF('Grundlage palliativ'!D:D,B57,'Grundlage palliativ'!H:H)&gt;0,SUMIF('Grundlage palliativ'!D:D,B57,'Grundlage palliativ'!H:H),"")</f>
        <v/>
      </c>
      <c r="I57" s="60" t="str">
        <f>IF(SUMIF('Grundlage palliativ'!D:D,B57,'Grundlage palliativ'!I:I)&gt;0,SUMIF('Grundlage palliativ'!D:D,B57,'Grundlage palliativ'!I:I),"")</f>
        <v/>
      </c>
      <c r="J57" s="60" t="str">
        <f>IF(SUMIF('Grundlage palliativ'!D:D,B57,'Grundlage palliativ'!J:J)&gt;0,SUMIF('Grundlage palliativ'!D:D,B57,'Grundlage palliativ'!J:J),"")</f>
        <v/>
      </c>
      <c r="K57" s="40"/>
      <c r="L57" s="61" t="str">
        <f t="shared" si="1"/>
        <v>-</v>
      </c>
      <c r="M57" s="61" t="str">
        <f t="shared" si="2"/>
        <v>-</v>
      </c>
      <c r="N57" s="40"/>
      <c r="O57" s="40"/>
      <c r="P57" s="40"/>
      <c r="W57" s="125" t="str">
        <f t="shared" si="0"/>
        <v/>
      </c>
      <c r="X57" s="23" t="str">
        <f t="shared" si="3"/>
        <v>gleich</v>
      </c>
    </row>
    <row r="58" spans="1:24" hidden="1" x14ac:dyDescent="0.2">
      <c r="A58" s="20" t="s">
        <v>37</v>
      </c>
      <c r="B58" s="21" t="s">
        <v>38</v>
      </c>
      <c r="C58" s="21" t="s">
        <v>34</v>
      </c>
      <c r="D58" s="21" t="s">
        <v>35</v>
      </c>
      <c r="E58" s="59">
        <f>IF(SUMIF('Grundlage palliativ'!D:D,B58,'Grundlage palliativ'!K:K)&gt;0,SUMIF('Grundlage palliativ'!D:D,B58,'Grundlage palliativ'!K:K),)</f>
        <v>0</v>
      </c>
      <c r="F58" s="59">
        <f>IF(SUMIF('Grundlage palliativ'!D:D,B58,'Grundlage palliativ'!L:L)&gt;0,SUMIF('Grundlage palliativ'!D:D,B58,'Grundlage palliativ'!L:L),)</f>
        <v>0</v>
      </c>
      <c r="G58" s="59" t="str">
        <f>IF(SUMIF('Grundlage palliativ'!D:D,B58,'Grundlage palliativ'!G:G)&gt;0,SUMIF('Grundlage palliativ'!D:D,B58,'Grundlage palliativ'!G:G),"")</f>
        <v/>
      </c>
      <c r="H58" s="59" t="str">
        <f>IF(SUMIF('Grundlage palliativ'!D:D,B58,'Grundlage palliativ'!H:H)&gt;0,SUMIF('Grundlage palliativ'!D:D,B58,'Grundlage palliativ'!H:H),"")</f>
        <v/>
      </c>
      <c r="I58" s="60" t="str">
        <f>IF(SUMIF('Grundlage palliativ'!D:D,B58,'Grundlage palliativ'!I:I)&gt;0,SUMIF('Grundlage palliativ'!D:D,B58,'Grundlage palliativ'!I:I),"")</f>
        <v/>
      </c>
      <c r="J58" s="60" t="str">
        <f>IF(SUMIF('Grundlage palliativ'!D:D,B58,'Grundlage palliativ'!J:J)&gt;0,SUMIF('Grundlage palliativ'!D:D,B58,'Grundlage palliativ'!J:J),"")</f>
        <v/>
      </c>
      <c r="K58" s="40"/>
      <c r="L58" s="61" t="str">
        <f t="shared" si="1"/>
        <v>-</v>
      </c>
      <c r="M58" s="61" t="str">
        <f t="shared" si="2"/>
        <v>-</v>
      </c>
      <c r="N58" s="40"/>
      <c r="O58" s="40"/>
      <c r="P58" s="40"/>
      <c r="W58" s="124" t="str">
        <f t="shared" si="0"/>
        <v/>
      </c>
      <c r="X58" s="23" t="str">
        <f t="shared" si="3"/>
        <v>gleich</v>
      </c>
    </row>
    <row r="59" spans="1:24" hidden="1" x14ac:dyDescent="0.2">
      <c r="A59" s="20" t="s">
        <v>60</v>
      </c>
      <c r="B59" s="21" t="s">
        <v>61</v>
      </c>
      <c r="C59" s="21" t="s">
        <v>34</v>
      </c>
      <c r="D59" s="21" t="s">
        <v>62</v>
      </c>
      <c r="E59" s="59">
        <f>IF(SUMIF('Grundlage palliativ'!D:D,B59,'Grundlage palliativ'!K:K)&gt;0,SUMIF('Grundlage palliativ'!D:D,B59,'Grundlage palliativ'!K:K),)</f>
        <v>0</v>
      </c>
      <c r="F59" s="59">
        <f>IF(SUMIF('Grundlage palliativ'!D:D,B59,'Grundlage palliativ'!L:L)&gt;0,SUMIF('Grundlage palliativ'!D:D,B59,'Grundlage palliativ'!L:L),)</f>
        <v>0</v>
      </c>
      <c r="G59" s="59" t="str">
        <f>IF(SUMIF('Grundlage palliativ'!D:D,B59,'Grundlage palliativ'!G:G)&gt;0,SUMIF('Grundlage palliativ'!D:D,B59,'Grundlage palliativ'!G:G),"")</f>
        <v/>
      </c>
      <c r="H59" s="59" t="str">
        <f>IF(SUMIF('Grundlage palliativ'!D:D,B59,'Grundlage palliativ'!H:H)&gt;0,SUMIF('Grundlage palliativ'!D:D,B59,'Grundlage palliativ'!H:H),"")</f>
        <v/>
      </c>
      <c r="I59" s="60" t="str">
        <f>IF(SUMIF('Grundlage palliativ'!D:D,B59,'Grundlage palliativ'!I:I)&gt;0,SUMIF('Grundlage palliativ'!D:D,B59,'Grundlage palliativ'!I:I),"")</f>
        <v/>
      </c>
      <c r="J59" s="60" t="str">
        <f>IF(SUMIF('Grundlage palliativ'!D:D,B59,'Grundlage palliativ'!J:J)&gt;0,SUMIF('Grundlage palliativ'!D:D,B59,'Grundlage palliativ'!J:J),"")</f>
        <v/>
      </c>
      <c r="K59" s="40"/>
      <c r="L59" s="61" t="str">
        <f t="shared" si="1"/>
        <v>-</v>
      </c>
      <c r="M59" s="61" t="str">
        <f t="shared" si="2"/>
        <v>-</v>
      </c>
      <c r="N59" s="40"/>
      <c r="O59" s="40"/>
      <c r="P59" s="40"/>
      <c r="W59" s="124" t="str">
        <f t="shared" si="0"/>
        <v/>
      </c>
      <c r="X59" s="23" t="str">
        <f t="shared" si="3"/>
        <v>gleich</v>
      </c>
    </row>
    <row r="60" spans="1:24" hidden="1" x14ac:dyDescent="0.2">
      <c r="A60" s="20" t="s">
        <v>133</v>
      </c>
      <c r="B60" s="21" t="s">
        <v>134</v>
      </c>
      <c r="C60" s="21" t="s">
        <v>34</v>
      </c>
      <c r="D60" s="21" t="s">
        <v>45</v>
      </c>
      <c r="E60" s="59">
        <f>IF(SUMIF('Grundlage palliativ'!D:D,B60,'Grundlage palliativ'!K:K)&gt;0,SUMIF('Grundlage palliativ'!D:D,B60,'Grundlage palliativ'!K:K),)</f>
        <v>0</v>
      </c>
      <c r="F60" s="59">
        <f>IF(SUMIF('Grundlage palliativ'!D:D,B60,'Grundlage palliativ'!L:L)&gt;0,SUMIF('Grundlage palliativ'!D:D,B60,'Grundlage palliativ'!L:L),)</f>
        <v>0</v>
      </c>
      <c r="G60" s="59" t="str">
        <f>IF(SUMIF('Grundlage palliativ'!D:D,B60,'Grundlage palliativ'!G:G)&gt;0,SUMIF('Grundlage palliativ'!D:D,B60,'Grundlage palliativ'!G:G),"")</f>
        <v/>
      </c>
      <c r="H60" s="59" t="str">
        <f>IF(SUMIF('Grundlage palliativ'!D:D,B60,'Grundlage palliativ'!H:H)&gt;0,SUMIF('Grundlage palliativ'!D:D,B60,'Grundlage palliativ'!H:H),"")</f>
        <v/>
      </c>
      <c r="I60" s="60" t="str">
        <f>IF(SUMIF('Grundlage palliativ'!D:D,B60,'Grundlage palliativ'!I:I)&gt;0,SUMIF('Grundlage palliativ'!D:D,B60,'Grundlage palliativ'!I:I),"")</f>
        <v/>
      </c>
      <c r="J60" s="60" t="str">
        <f>IF(SUMIF('Grundlage palliativ'!D:D,B60,'Grundlage palliativ'!J:J)&gt;0,SUMIF('Grundlage palliativ'!D:D,B60,'Grundlage palliativ'!J:J),"")</f>
        <v/>
      </c>
      <c r="K60" s="40"/>
      <c r="L60" s="61" t="str">
        <f t="shared" si="1"/>
        <v>-</v>
      </c>
      <c r="M60" s="61" t="str">
        <f t="shared" si="2"/>
        <v>-</v>
      </c>
      <c r="N60" s="40"/>
      <c r="O60" s="40"/>
      <c r="P60" s="40"/>
      <c r="W60" s="124" t="str">
        <f t="shared" si="0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59">
        <f>IF(SUMIF('Grundlage palliativ'!D:D,B61,'Grundlage palliativ'!K:K)&gt;0,SUMIF('Grundlage palliativ'!D:D,B61,'Grundlage palliativ'!K:K),)</f>
        <v>0</v>
      </c>
      <c r="F61" s="59">
        <f>IF(SUMIF('Grundlage palliativ'!D:D,B61,'Grundlage palliativ'!L:L)&gt;0,SUMIF('Grundlage palliativ'!D:D,B61,'Grundlage palliativ'!L:L),)</f>
        <v>0</v>
      </c>
      <c r="G61" s="59" t="str">
        <f>IF(SUMIF('Grundlage palliativ'!D:D,B61,'Grundlage palliativ'!G:G)&gt;0,SUMIF('Grundlage palliativ'!D:D,B61,'Grundlage palliativ'!G:G),"")</f>
        <v/>
      </c>
      <c r="H61" s="59" t="str">
        <f>IF(SUMIF('Grundlage palliativ'!D:D,B61,'Grundlage palliativ'!H:H)&gt;0,SUMIF('Grundlage palliativ'!D:D,B61,'Grundlage palliativ'!H:H),"")</f>
        <v/>
      </c>
      <c r="I61" s="60" t="str">
        <f>IF(SUMIF('Grundlage palliativ'!D:D,B61,'Grundlage palliativ'!I:I)&gt;0,SUMIF('Grundlage palliativ'!D:D,B61,'Grundlage palliativ'!I:I),"")</f>
        <v/>
      </c>
      <c r="J61" s="60" t="str">
        <f>IF(SUMIF('Grundlage palliativ'!D:D,B61,'Grundlage palliativ'!J:J)&gt;0,SUMIF('Grundlage palliativ'!D:D,B61,'Grundlage palliativ'!J:J),"")</f>
        <v/>
      </c>
      <c r="K61" s="40"/>
      <c r="L61" s="61" t="str">
        <f t="shared" si="1"/>
        <v>-</v>
      </c>
      <c r="M61" s="61" t="str">
        <f t="shared" si="2"/>
        <v>-</v>
      </c>
      <c r="N61" s="40"/>
      <c r="O61" s="40"/>
      <c r="P61" s="40"/>
      <c r="W61" s="124" t="str">
        <f t="shared" si="0"/>
        <v/>
      </c>
      <c r="X61" s="23" t="str">
        <f t="shared" si="3"/>
        <v>gleich</v>
      </c>
    </row>
    <row r="62" spans="1:24" hidden="1" x14ac:dyDescent="0.2">
      <c r="A62" s="20" t="s">
        <v>186</v>
      </c>
      <c r="B62" s="21" t="s">
        <v>187</v>
      </c>
      <c r="C62" s="21" t="s">
        <v>34</v>
      </c>
      <c r="D62" s="21" t="s">
        <v>188</v>
      </c>
      <c r="E62" s="59">
        <f>IF(SUMIF('Grundlage palliativ'!D:D,B62,'Grundlage palliativ'!K:K)&gt;0,SUMIF('Grundlage palliativ'!D:D,B62,'Grundlage palliativ'!K:K),)</f>
        <v>0</v>
      </c>
      <c r="F62" s="59">
        <f>IF(SUMIF('Grundlage palliativ'!D:D,B62,'Grundlage palliativ'!L:L)&gt;0,SUMIF('Grundlage palliativ'!D:D,B62,'Grundlage palliativ'!L:L),)</f>
        <v>0</v>
      </c>
      <c r="G62" s="59" t="str">
        <f>IF(SUMIF('Grundlage palliativ'!D:D,B62,'Grundlage palliativ'!G:G)&gt;0,SUMIF('Grundlage palliativ'!D:D,B62,'Grundlage palliativ'!G:G),"")</f>
        <v/>
      </c>
      <c r="H62" s="59" t="str">
        <f>IF(SUMIF('Grundlage palliativ'!D:D,B62,'Grundlage palliativ'!H:H)&gt;0,SUMIF('Grundlage palliativ'!D:D,B62,'Grundlage palliativ'!H:H),"")</f>
        <v/>
      </c>
      <c r="I62" s="60" t="str">
        <f>IF(SUMIF('Grundlage palliativ'!D:D,B62,'Grundlage palliativ'!I:I)&gt;0,SUMIF('Grundlage palliativ'!D:D,B62,'Grundlage palliativ'!I:I),"")</f>
        <v/>
      </c>
      <c r="J62" s="60" t="str">
        <f>IF(SUMIF('Grundlage palliativ'!D:D,B62,'Grundlage palliativ'!J:J)&gt;0,SUMIF('Grundlage palliativ'!D:D,B62,'Grundlage palliativ'!J:J),"")</f>
        <v/>
      </c>
      <c r="K62" s="40"/>
      <c r="L62" s="61" t="str">
        <f t="shared" si="1"/>
        <v>-</v>
      </c>
      <c r="M62" s="61" t="str">
        <f t="shared" si="2"/>
        <v>-</v>
      </c>
      <c r="N62" s="40"/>
      <c r="O62" s="40"/>
      <c r="P62" s="40"/>
      <c r="W62" s="124" t="str">
        <f t="shared" si="0"/>
        <v/>
      </c>
      <c r="X62" s="23" t="str">
        <f t="shared" si="3"/>
        <v>gleich</v>
      </c>
    </row>
    <row r="63" spans="1:24" hidden="1" x14ac:dyDescent="0.2">
      <c r="A63" s="20" t="s">
        <v>208</v>
      </c>
      <c r="B63" s="21" t="s">
        <v>209</v>
      </c>
      <c r="C63" s="21" t="s">
        <v>34</v>
      </c>
      <c r="D63" s="21" t="s">
        <v>35</v>
      </c>
      <c r="E63" s="59">
        <f>IF(SUMIF('Grundlage palliativ'!D:D,B63,'Grundlage palliativ'!K:K)&gt;0,SUMIF('Grundlage palliativ'!D:D,B63,'Grundlage palliativ'!K:K),)</f>
        <v>0</v>
      </c>
      <c r="F63" s="59">
        <f>IF(SUMIF('Grundlage palliativ'!D:D,B63,'Grundlage palliativ'!L:L)&gt;0,SUMIF('Grundlage palliativ'!D:D,B63,'Grundlage palliativ'!L:L),)</f>
        <v>0</v>
      </c>
      <c r="G63" s="59" t="str">
        <f>IF(SUMIF('Grundlage palliativ'!D:D,B63,'Grundlage palliativ'!G:G)&gt;0,SUMIF('Grundlage palliativ'!D:D,B63,'Grundlage palliativ'!G:G),"")</f>
        <v/>
      </c>
      <c r="H63" s="59" t="str">
        <f>IF(SUMIF('Grundlage palliativ'!D:D,B63,'Grundlage palliativ'!H:H)&gt;0,SUMIF('Grundlage palliativ'!D:D,B63,'Grundlage palliativ'!H:H),"")</f>
        <v/>
      </c>
      <c r="I63" s="60" t="str">
        <f>IF(SUMIF('Grundlage palliativ'!D:D,B63,'Grundlage palliativ'!I:I)&gt;0,SUMIF('Grundlage palliativ'!D:D,B63,'Grundlage palliativ'!I:I),"")</f>
        <v/>
      </c>
      <c r="J63" s="60" t="str">
        <f>IF(SUMIF('Grundlage palliativ'!D:D,B63,'Grundlage palliativ'!J:J)&gt;0,SUMIF('Grundlage palliativ'!D:D,B63,'Grundlage palliativ'!J:J),"")</f>
        <v/>
      </c>
      <c r="K63" s="40"/>
      <c r="L63" s="61" t="str">
        <f t="shared" si="1"/>
        <v>-</v>
      </c>
      <c r="M63" s="61" t="str">
        <f t="shared" si="2"/>
        <v>-</v>
      </c>
      <c r="N63" s="40"/>
      <c r="O63" s="40"/>
      <c r="P63" s="40"/>
      <c r="W63" s="124" t="str">
        <f t="shared" si="0"/>
        <v/>
      </c>
      <c r="X63" s="23" t="str">
        <f t="shared" si="3"/>
        <v>gleich</v>
      </c>
    </row>
    <row r="64" spans="1:24" hidden="1" x14ac:dyDescent="0.2">
      <c r="A64" s="20" t="s">
        <v>211</v>
      </c>
      <c r="B64" s="21" t="s">
        <v>212</v>
      </c>
      <c r="C64" s="21" t="s">
        <v>34</v>
      </c>
      <c r="D64" s="21" t="s">
        <v>35</v>
      </c>
      <c r="E64" s="59">
        <f>IF(SUMIF('Grundlage palliativ'!D:D,B64,'Grundlage palliativ'!K:K)&gt;0,SUMIF('Grundlage palliativ'!D:D,B64,'Grundlage palliativ'!K:K),)</f>
        <v>0</v>
      </c>
      <c r="F64" s="59">
        <f>IF(SUMIF('Grundlage palliativ'!D:D,B64,'Grundlage palliativ'!L:L)&gt;0,SUMIF('Grundlage palliativ'!D:D,B64,'Grundlage palliativ'!L:L),)</f>
        <v>0</v>
      </c>
      <c r="G64" s="59" t="str">
        <f>IF(SUMIF('Grundlage palliativ'!D:D,B64,'Grundlage palliativ'!G:G)&gt;0,SUMIF('Grundlage palliativ'!D:D,B64,'Grundlage palliativ'!G:G),"")</f>
        <v/>
      </c>
      <c r="H64" s="59" t="str">
        <f>IF(SUMIF('Grundlage palliativ'!D:D,B64,'Grundlage palliativ'!H:H)&gt;0,SUMIF('Grundlage palliativ'!D:D,B64,'Grundlage palliativ'!H:H),"")</f>
        <v/>
      </c>
      <c r="I64" s="60" t="str">
        <f>IF(SUMIF('Grundlage palliativ'!D:D,B64,'Grundlage palliativ'!I:I)&gt;0,SUMIF('Grundlage palliativ'!D:D,B64,'Grundlage palliativ'!I:I),"")</f>
        <v/>
      </c>
      <c r="J64" s="60" t="str">
        <f>IF(SUMIF('Grundlage palliativ'!D:D,B64,'Grundlage palliativ'!J:J)&gt;0,SUMIF('Grundlage palliativ'!D:D,B64,'Grundlage palliativ'!J:J),"")</f>
        <v/>
      </c>
      <c r="K64" s="40"/>
      <c r="L64" s="61" t="str">
        <f t="shared" si="1"/>
        <v>-</v>
      </c>
      <c r="M64" s="61" t="str">
        <f t="shared" si="2"/>
        <v>-</v>
      </c>
      <c r="N64" s="40"/>
      <c r="O64" s="40"/>
      <c r="P64" s="40"/>
      <c r="W64" s="124" t="str">
        <f t="shared" si="0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59">
        <f>IF(SUMIF('Grundlage palliativ'!D:D,B65,'Grundlage palliativ'!K:K)&gt;0,SUMIF('Grundlage palliativ'!D:D,B65,'Grundlage palliativ'!K:K),)</f>
        <v>0</v>
      </c>
      <c r="F65" s="59">
        <f>IF(SUMIF('Grundlage palliativ'!D:D,B65,'Grundlage palliativ'!L:L)&gt;0,SUMIF('Grundlage palliativ'!D:D,B65,'Grundlage palliativ'!L:L),)</f>
        <v>0</v>
      </c>
      <c r="G65" s="59" t="str">
        <f>IF(SUMIF('Grundlage palliativ'!D:D,B65,'Grundlage palliativ'!G:G)&gt;0,SUMIF('Grundlage palliativ'!D:D,B65,'Grundlage palliativ'!G:G),"")</f>
        <v/>
      </c>
      <c r="H65" s="59" t="str">
        <f>IF(SUMIF('Grundlage palliativ'!D:D,B65,'Grundlage palliativ'!H:H)&gt;0,SUMIF('Grundlage palliativ'!D:D,B65,'Grundlage palliativ'!H:H),"")</f>
        <v/>
      </c>
      <c r="I65" s="60" t="str">
        <f>IF(SUMIF('Grundlage palliativ'!D:D,B65,'Grundlage palliativ'!I:I)&gt;0,SUMIF('Grundlage palliativ'!D:D,B65,'Grundlage palliativ'!I:I),"")</f>
        <v/>
      </c>
      <c r="J65" s="60" t="str">
        <f>IF(SUMIF('Grundlage palliativ'!D:D,B65,'Grundlage palliativ'!J:J)&gt;0,SUMIF('Grundlage palliativ'!D:D,B65,'Grundlage palliativ'!J:J),"")</f>
        <v/>
      </c>
      <c r="K65" s="40"/>
      <c r="L65" s="61" t="str">
        <f t="shared" si="1"/>
        <v>-</v>
      </c>
      <c r="M65" s="61" t="str">
        <f t="shared" si="2"/>
        <v>-</v>
      </c>
      <c r="N65" s="40"/>
      <c r="O65" s="40"/>
      <c r="P65" s="40"/>
      <c r="W65" s="124" t="str">
        <f t="shared" si="0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59">
        <f>IF(SUMIF('Grundlage palliativ'!D:D,B66,'Grundlage palliativ'!K:K)&gt;0,SUMIF('Grundlage palliativ'!D:D,B66,'Grundlage palliativ'!K:K),)</f>
        <v>0</v>
      </c>
      <c r="F66" s="59">
        <f>IF(SUMIF('Grundlage palliativ'!D:D,B66,'Grundlage palliativ'!L:L)&gt;0,SUMIF('Grundlage palliativ'!D:D,B66,'Grundlage palliativ'!L:L),)</f>
        <v>0</v>
      </c>
      <c r="G66" s="59" t="str">
        <f>IF(SUMIF('Grundlage palliativ'!D:D,B66,'Grundlage palliativ'!G:G)&gt;0,SUMIF('Grundlage palliativ'!D:D,B66,'Grundlage palliativ'!G:G),"")</f>
        <v/>
      </c>
      <c r="H66" s="59" t="str">
        <f>IF(SUMIF('Grundlage palliativ'!D:D,B66,'Grundlage palliativ'!H:H)&gt;0,SUMIF('Grundlage palliativ'!D:D,B66,'Grundlage palliativ'!H:H),"")</f>
        <v/>
      </c>
      <c r="I66" s="60" t="str">
        <f>IF(SUMIF('Grundlage palliativ'!D:D,B66,'Grundlage palliativ'!I:I)&gt;0,SUMIF('Grundlage palliativ'!D:D,B66,'Grundlage palliativ'!I:I),"")</f>
        <v/>
      </c>
      <c r="J66" s="60" t="str">
        <f>IF(SUMIF('Grundlage palliativ'!D:D,B66,'Grundlage palliativ'!J:J)&gt;0,SUMIF('Grundlage palliativ'!D:D,B66,'Grundlage palliativ'!J:J),"")</f>
        <v/>
      </c>
      <c r="K66" s="40"/>
      <c r="L66" s="61" t="str">
        <f t="shared" si="1"/>
        <v>-</v>
      </c>
      <c r="M66" s="61" t="str">
        <f t="shared" si="2"/>
        <v>-</v>
      </c>
      <c r="N66" s="40"/>
      <c r="O66" s="40"/>
      <c r="P66" s="40"/>
      <c r="W66" s="124" t="str">
        <f t="shared" si="0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59">
        <f>IF(SUMIF('Grundlage palliativ'!D:D,B67,'Grundlage palliativ'!K:K)&gt;0,SUMIF('Grundlage palliativ'!D:D,B67,'Grundlage palliativ'!K:K),)</f>
        <v>0</v>
      </c>
      <c r="F67" s="59">
        <f>IF(SUMIF('Grundlage palliativ'!D:D,B67,'Grundlage palliativ'!L:L)&gt;0,SUMIF('Grundlage palliativ'!D:D,B67,'Grundlage palliativ'!L:L),)</f>
        <v>0</v>
      </c>
      <c r="G67" s="59" t="str">
        <f>IF(SUMIF('Grundlage palliativ'!D:D,B67,'Grundlage palliativ'!G:G)&gt;0,SUMIF('Grundlage palliativ'!D:D,B67,'Grundlage palliativ'!G:G),"")</f>
        <v/>
      </c>
      <c r="H67" s="59" t="str">
        <f>IF(SUMIF('Grundlage palliativ'!D:D,B67,'Grundlage palliativ'!H:H)&gt;0,SUMIF('Grundlage palliativ'!D:D,B67,'Grundlage palliativ'!H:H),"")</f>
        <v/>
      </c>
      <c r="I67" s="60" t="str">
        <f>IF(SUMIF('Grundlage palliativ'!D:D,B67,'Grundlage palliativ'!I:I)&gt;0,SUMIF('Grundlage palliativ'!D:D,B67,'Grundlage palliativ'!I:I),"")</f>
        <v/>
      </c>
      <c r="J67" s="60" t="str">
        <f>IF(SUMIF('Grundlage palliativ'!D:D,B67,'Grundlage palliativ'!J:J)&gt;0,SUMIF('Grundlage palliativ'!D:D,B67,'Grundlage palliativ'!J:J),"")</f>
        <v/>
      </c>
      <c r="K67" s="40"/>
      <c r="L67" s="61" t="str">
        <f t="shared" si="1"/>
        <v>-</v>
      </c>
      <c r="M67" s="61" t="str">
        <f t="shared" si="2"/>
        <v>-</v>
      </c>
      <c r="N67" s="40"/>
      <c r="O67" s="40"/>
      <c r="P67" s="40"/>
      <c r="W67" s="124" t="str">
        <f t="shared" si="0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59">
        <f>IF(SUMIF('Grundlage palliativ'!D:D,B68,'Grundlage palliativ'!K:K)&gt;0,SUMIF('Grundlage palliativ'!D:D,B68,'Grundlage palliativ'!K:K),)</f>
        <v>0</v>
      </c>
      <c r="F68" s="59">
        <f>IF(SUMIF('Grundlage palliativ'!D:D,B68,'Grundlage palliativ'!L:L)&gt;0,SUMIF('Grundlage palliativ'!D:D,B68,'Grundlage palliativ'!L:L),)</f>
        <v>0</v>
      </c>
      <c r="G68" s="59" t="str">
        <f>IF(SUMIF('Grundlage palliativ'!D:D,B68,'Grundlage palliativ'!G:G)&gt;0,SUMIF('Grundlage palliativ'!D:D,B68,'Grundlage palliativ'!G:G),"")</f>
        <v/>
      </c>
      <c r="H68" s="59" t="str">
        <f>IF(SUMIF('Grundlage palliativ'!D:D,B68,'Grundlage palliativ'!H:H)&gt;0,SUMIF('Grundlage palliativ'!D:D,B68,'Grundlage palliativ'!H:H),"")</f>
        <v/>
      </c>
      <c r="I68" s="60" t="str">
        <f>IF(SUMIF('Grundlage palliativ'!D:D,B68,'Grundlage palliativ'!I:I)&gt;0,SUMIF('Grundlage palliativ'!D:D,B68,'Grundlage palliativ'!I:I),"")</f>
        <v/>
      </c>
      <c r="J68" s="60" t="str">
        <f>IF(SUMIF('Grundlage palliativ'!D:D,B68,'Grundlage palliativ'!J:J)&gt;0,SUMIF('Grundlage palliativ'!D:D,B68,'Grundlage palliativ'!J:J),"")</f>
        <v/>
      </c>
      <c r="K68" s="40"/>
      <c r="L68" s="61" t="str">
        <f t="shared" si="1"/>
        <v>-</v>
      </c>
      <c r="M68" s="61" t="str">
        <f t="shared" si="2"/>
        <v>-</v>
      </c>
      <c r="N68" s="40"/>
      <c r="O68" s="40"/>
      <c r="P68" s="40"/>
      <c r="W68" s="124" t="str">
        <f t="shared" si="0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59">
        <f>IF(SUMIF('Grundlage palliativ'!D:D,B69,'Grundlage palliativ'!K:K)&gt;0,SUMIF('Grundlage palliativ'!D:D,B69,'Grundlage palliativ'!K:K),)</f>
        <v>0</v>
      </c>
      <c r="F69" s="59">
        <f>IF(SUMIF('Grundlage palliativ'!D:D,B69,'Grundlage palliativ'!L:L)&gt;0,SUMIF('Grundlage palliativ'!D:D,B69,'Grundlage palliativ'!L:L),)</f>
        <v>0</v>
      </c>
      <c r="G69" s="59" t="str">
        <f>IF(SUMIF('Grundlage palliativ'!D:D,B69,'Grundlage palliativ'!G:G)&gt;0,SUMIF('Grundlage palliativ'!D:D,B69,'Grundlage palliativ'!G:G),"")</f>
        <v/>
      </c>
      <c r="H69" s="59" t="str">
        <f>IF(SUMIF('Grundlage palliativ'!D:D,B69,'Grundlage palliativ'!H:H)&gt;0,SUMIF('Grundlage palliativ'!D:D,B69,'Grundlage palliativ'!H:H),"")</f>
        <v/>
      </c>
      <c r="I69" s="60" t="str">
        <f>IF(SUMIF('Grundlage palliativ'!D:D,B69,'Grundlage palliativ'!I:I)&gt;0,SUMIF('Grundlage palliativ'!D:D,B69,'Grundlage palliativ'!I:I),"")</f>
        <v/>
      </c>
      <c r="J69" s="60" t="str">
        <f>IF(SUMIF('Grundlage palliativ'!D:D,B69,'Grundlage palliativ'!J:J)&gt;0,SUMIF('Grundlage palliativ'!D:D,B69,'Grundlage palliativ'!J:J),"")</f>
        <v/>
      </c>
      <c r="K69" s="40"/>
      <c r="L69" s="61" t="str">
        <f t="shared" si="1"/>
        <v>-</v>
      </c>
      <c r="M69" s="61" t="str">
        <f t="shared" si="2"/>
        <v>-</v>
      </c>
      <c r="N69" s="40"/>
      <c r="O69" s="40"/>
      <c r="P69" s="40"/>
      <c r="W69" s="124" t="str">
        <f t="shared" si="0"/>
        <v/>
      </c>
      <c r="X69" s="23" t="str">
        <f t="shared" si="3"/>
        <v>gleich</v>
      </c>
    </row>
    <row r="70" spans="1:24" hidden="1" x14ac:dyDescent="0.2">
      <c r="A70" s="20" t="s">
        <v>167</v>
      </c>
      <c r="B70" s="21" t="s">
        <v>168</v>
      </c>
      <c r="C70" s="21" t="s">
        <v>169</v>
      </c>
      <c r="D70" s="21" t="s">
        <v>45</v>
      </c>
      <c r="E70" s="59">
        <f>IF(SUMIF('Grundlage palliativ'!D:D,B70,'Grundlage palliativ'!K:K)&gt;0,SUMIF('Grundlage palliativ'!D:D,B70,'Grundlage palliativ'!K:K),)</f>
        <v>0</v>
      </c>
      <c r="F70" s="59">
        <f>IF(SUMIF('Grundlage palliativ'!D:D,B70,'Grundlage palliativ'!L:L)&gt;0,SUMIF('Grundlage palliativ'!D:D,B70,'Grundlage palliativ'!L:L),)</f>
        <v>0</v>
      </c>
      <c r="G70" s="59" t="str">
        <f>IF(SUMIF('Grundlage palliativ'!D:D,B70,'Grundlage palliativ'!G:G)&gt;0,SUMIF('Grundlage palliativ'!D:D,B70,'Grundlage palliativ'!G:G),"")</f>
        <v/>
      </c>
      <c r="H70" s="59" t="str">
        <f>IF(SUMIF('Grundlage palliativ'!D:D,B70,'Grundlage palliativ'!H:H)&gt;0,SUMIF('Grundlage palliativ'!D:D,B70,'Grundlage palliativ'!H:H),"")</f>
        <v/>
      </c>
      <c r="I70" s="60" t="str">
        <f>IF(SUMIF('Grundlage palliativ'!D:D,B70,'Grundlage palliativ'!I:I)&gt;0,SUMIF('Grundlage palliativ'!D:D,B70,'Grundlage palliativ'!I:I),"")</f>
        <v/>
      </c>
      <c r="J70" s="60" t="str">
        <f>IF(SUMIF('Grundlage palliativ'!D:D,B70,'Grundlage palliativ'!J:J)&gt;0,SUMIF('Grundlage palliativ'!D:D,B70,'Grundlage palliativ'!J:J),"")</f>
        <v/>
      </c>
      <c r="K70" s="40"/>
      <c r="L70" s="61" t="str">
        <f t="shared" si="1"/>
        <v>-</v>
      </c>
      <c r="M70" s="61" t="str">
        <f t="shared" si="2"/>
        <v>-</v>
      </c>
      <c r="N70" s="40"/>
      <c r="O70" s="40"/>
      <c r="P70" s="40"/>
      <c r="W70" s="124" t="str">
        <f t="shared" si="0"/>
        <v/>
      </c>
      <c r="X70" s="23" t="str">
        <f t="shared" si="3"/>
        <v>gleich</v>
      </c>
    </row>
    <row r="71" spans="1:24" hidden="1" x14ac:dyDescent="0.2">
      <c r="A71" s="20" t="s">
        <v>171</v>
      </c>
      <c r="B71" s="21" t="s">
        <v>172</v>
      </c>
      <c r="C71" s="21" t="s">
        <v>169</v>
      </c>
      <c r="D71" s="21" t="s">
        <v>106</v>
      </c>
      <c r="E71" s="59">
        <f>IF(SUMIF('Grundlage palliativ'!D:D,B71,'Grundlage palliativ'!K:K)&gt;0,SUMIF('Grundlage palliativ'!D:D,B71,'Grundlage palliativ'!K:K),)</f>
        <v>0</v>
      </c>
      <c r="F71" s="59">
        <f>IF(SUMIF('Grundlage palliativ'!D:D,B71,'Grundlage palliativ'!L:L)&gt;0,SUMIF('Grundlage palliativ'!D:D,B71,'Grundlage palliativ'!L:L),)</f>
        <v>0</v>
      </c>
      <c r="G71" s="59" t="str">
        <f>IF(SUMIF('Grundlage palliativ'!D:D,B71,'Grundlage palliativ'!G:G)&gt;0,SUMIF('Grundlage palliativ'!D:D,B71,'Grundlage palliativ'!G:G),"")</f>
        <v/>
      </c>
      <c r="H71" s="59" t="str">
        <f>IF(SUMIF('Grundlage palliativ'!D:D,B71,'Grundlage palliativ'!H:H)&gt;0,SUMIF('Grundlage palliativ'!D:D,B71,'Grundlage palliativ'!H:H),"")</f>
        <v/>
      </c>
      <c r="I71" s="60" t="str">
        <f>IF(SUMIF('Grundlage palliativ'!D:D,B71,'Grundlage palliativ'!I:I)&gt;0,SUMIF('Grundlage palliativ'!D:D,B71,'Grundlage palliativ'!I:I),"")</f>
        <v/>
      </c>
      <c r="J71" s="60" t="str">
        <f>IF(SUMIF('Grundlage palliativ'!D:D,B71,'Grundlage palliativ'!J:J)&gt;0,SUMIF('Grundlage palliativ'!D:D,B71,'Grundlage palliativ'!J:J),"")</f>
        <v/>
      </c>
      <c r="K71" s="40"/>
      <c r="L71" s="61" t="str">
        <f t="shared" si="1"/>
        <v>-</v>
      </c>
      <c r="M71" s="61" t="str">
        <f t="shared" si="2"/>
        <v>-</v>
      </c>
      <c r="N71" s="40"/>
      <c r="O71" s="40"/>
      <c r="P71" s="40"/>
      <c r="W71" s="124" t="str">
        <f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59">
        <f>IF(SUMIF('Grundlage palliativ'!D:D,B72,'Grundlage palliativ'!K:K)&gt;0,SUMIF('Grundlage palliativ'!D:D,B72,'Grundlage palliativ'!K:K),)</f>
        <v>0</v>
      </c>
      <c r="F72" s="59">
        <f>IF(SUMIF('Grundlage palliativ'!D:D,B72,'Grundlage palliativ'!L:L)&gt;0,SUMIF('Grundlage palliativ'!D:D,B72,'Grundlage palliativ'!L:L),)</f>
        <v>0</v>
      </c>
      <c r="G72" s="59" t="str">
        <f>IF(SUMIF('Grundlage palliativ'!D:D,B72,'Grundlage palliativ'!G:G)&gt;0,SUMIF('Grundlage palliativ'!D:D,B72,'Grundlage palliativ'!G:G),"")</f>
        <v/>
      </c>
      <c r="H72" s="59" t="str">
        <f>IF(SUMIF('Grundlage palliativ'!D:D,B72,'Grundlage palliativ'!H:H)&gt;0,SUMIF('Grundlage palliativ'!D:D,B72,'Grundlage palliativ'!H:H),"")</f>
        <v/>
      </c>
      <c r="I72" s="60" t="str">
        <f>IF(SUMIF('Grundlage palliativ'!D:D,B72,'Grundlage palliativ'!I:I)&gt;0,SUMIF('Grundlage palliativ'!D:D,B72,'Grundlage palliativ'!I:I),"")</f>
        <v/>
      </c>
      <c r="J72" s="60" t="str">
        <f>IF(SUMIF('Grundlage palliativ'!D:D,B72,'Grundlage palliativ'!J:J)&gt;0,SUMIF('Grundlage palliativ'!D:D,B72,'Grundlage palliativ'!J:J),"")</f>
        <v/>
      </c>
      <c r="K72" s="40"/>
      <c r="L72" s="61" t="str">
        <f t="shared" si="1"/>
        <v>-</v>
      </c>
      <c r="M72" s="61" t="str">
        <f t="shared" si="2"/>
        <v>-</v>
      </c>
      <c r="N72" s="40"/>
      <c r="O72" s="40"/>
      <c r="P72" s="40"/>
      <c r="W72" s="124" t="str">
        <f t="shared" ref="W72:W108" si="4">J72</f>
        <v/>
      </c>
      <c r="X72" s="23" t="str">
        <f t="shared" si="3"/>
        <v>gleich</v>
      </c>
    </row>
    <row r="73" spans="1:24" hidden="1" x14ac:dyDescent="0.2">
      <c r="A73" s="20" t="s">
        <v>139</v>
      </c>
      <c r="B73" s="21" t="s">
        <v>140</v>
      </c>
      <c r="C73" s="21" t="s">
        <v>141</v>
      </c>
      <c r="D73" s="21" t="s">
        <v>17</v>
      </c>
      <c r="E73" s="59">
        <f>IF(SUMIF('Grundlage palliativ'!D:D,B73,'Grundlage palliativ'!K:K)&gt;0,SUMIF('Grundlage palliativ'!D:D,B73,'Grundlage palliativ'!K:K),)</f>
        <v>0</v>
      </c>
      <c r="F73" s="59">
        <f>IF(SUMIF('Grundlage palliativ'!D:D,B73,'Grundlage palliativ'!L:L)&gt;0,SUMIF('Grundlage palliativ'!D:D,B73,'Grundlage palliativ'!L:L),)</f>
        <v>0</v>
      </c>
      <c r="G73" s="59" t="str">
        <f>IF(SUMIF('Grundlage palliativ'!D:D,B73,'Grundlage palliativ'!G:G)&gt;0,SUMIF('Grundlage palliativ'!D:D,B73,'Grundlage palliativ'!G:G),"")</f>
        <v/>
      </c>
      <c r="H73" s="59" t="str">
        <f>IF(SUMIF('Grundlage palliativ'!D:D,B73,'Grundlage palliativ'!H:H)&gt;0,SUMIF('Grundlage palliativ'!D:D,B73,'Grundlage palliativ'!H:H),"")</f>
        <v/>
      </c>
      <c r="I73" s="60" t="str">
        <f>IF(SUMIF('Grundlage palliativ'!D:D,B73,'Grundlage palliativ'!I:I)&gt;0,SUMIF('Grundlage palliativ'!D:D,B73,'Grundlage palliativ'!I:I),"")</f>
        <v/>
      </c>
      <c r="J73" s="60" t="str">
        <f>IF(SUMIF('Grundlage palliativ'!D:D,B73,'Grundlage palliativ'!J:J)&gt;0,SUMIF('Grundlage palliativ'!D:D,B73,'Grundlage palliativ'!J:J),"")</f>
        <v/>
      </c>
      <c r="K73" s="40"/>
      <c r="L73" s="61" t="str">
        <f t="shared" si="1"/>
        <v>-</v>
      </c>
      <c r="M73" s="61" t="str">
        <f t="shared" si="2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143</v>
      </c>
      <c r="B74" s="21" t="s">
        <v>144</v>
      </c>
      <c r="C74" s="21" t="s">
        <v>145</v>
      </c>
      <c r="D74" s="21" t="s">
        <v>17</v>
      </c>
      <c r="E74" s="59">
        <f>IF(SUMIF('Grundlage palliativ'!D:D,B74,'Grundlage palliativ'!K:K)&gt;0,SUMIF('Grundlage palliativ'!D:D,B74,'Grundlage palliativ'!K:K),)</f>
        <v>0</v>
      </c>
      <c r="F74" s="59">
        <f>IF(SUMIF('Grundlage palliativ'!D:D,B74,'Grundlage palliativ'!L:L)&gt;0,SUMIF('Grundlage palliativ'!D:D,B74,'Grundlage palliativ'!L:L),)</f>
        <v>0</v>
      </c>
      <c r="G74" s="59" t="str">
        <f>IF(SUMIF('Grundlage palliativ'!D:D,B74,'Grundlage palliativ'!G:G)&gt;0,SUMIF('Grundlage palliativ'!D:D,B74,'Grundlage palliativ'!G:G),"")</f>
        <v/>
      </c>
      <c r="H74" s="59" t="str">
        <f>IF(SUMIF('Grundlage palliativ'!D:D,B74,'Grundlage palliativ'!H:H)&gt;0,SUMIF('Grundlage palliativ'!D:D,B74,'Grundlage palliativ'!H:H),"")</f>
        <v/>
      </c>
      <c r="I74" s="60" t="str">
        <f>IF(SUMIF('Grundlage palliativ'!D:D,B74,'Grundlage palliativ'!I:I)&gt;0,SUMIF('Grundlage palliativ'!D:D,B74,'Grundlage palliativ'!I:I),"")</f>
        <v/>
      </c>
      <c r="J74" s="60" t="str">
        <f>IF(SUMIF('Grundlage palliativ'!D:D,B74,'Grundlage palliativ'!J:J)&gt;0,SUMIF('Grundlage palliativ'!D:D,B74,'Grundlage palliativ'!J:J),"")</f>
        <v/>
      </c>
      <c r="K74" s="40"/>
      <c r="L74" s="61" t="str">
        <f t="shared" si="1"/>
        <v>-</v>
      </c>
      <c r="M74" s="61" t="str">
        <f t="shared" si="2"/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150</v>
      </c>
      <c r="B75" s="21" t="s">
        <v>151</v>
      </c>
      <c r="C75" s="21" t="s">
        <v>152</v>
      </c>
      <c r="D75" s="21" t="s">
        <v>27</v>
      </c>
      <c r="E75" s="59">
        <f>IF(SUMIF('Grundlage palliativ'!D:D,B75,'Grundlage palliativ'!K:K)&gt;0,SUMIF('Grundlage palliativ'!D:D,B75,'Grundlage palliativ'!K:K),)</f>
        <v>0</v>
      </c>
      <c r="F75" s="59">
        <f>IF(SUMIF('Grundlage palliativ'!D:D,B75,'Grundlage palliativ'!L:L)&gt;0,SUMIF('Grundlage palliativ'!D:D,B75,'Grundlage palliativ'!L:L),)</f>
        <v>0</v>
      </c>
      <c r="G75" s="59" t="str">
        <f>IF(SUMIF('Grundlage palliativ'!D:D,B75,'Grundlage palliativ'!G:G)&gt;0,SUMIF('Grundlage palliativ'!D:D,B75,'Grundlage palliativ'!G:G),"")</f>
        <v/>
      </c>
      <c r="H75" s="59" t="str">
        <f>IF(SUMIF('Grundlage palliativ'!D:D,B75,'Grundlage palliativ'!H:H)&gt;0,SUMIF('Grundlage palliativ'!D:D,B75,'Grundlage palliativ'!H:H),"")</f>
        <v/>
      </c>
      <c r="I75" s="60" t="str">
        <f>IF(SUMIF('Grundlage palliativ'!D:D,B75,'Grundlage palliativ'!I:I)&gt;0,SUMIF('Grundlage palliativ'!D:D,B75,'Grundlage palliativ'!I:I),"")</f>
        <v/>
      </c>
      <c r="J75" s="60" t="str">
        <f>IF(SUMIF('Grundlage palliativ'!D:D,B75,'Grundlage palliativ'!J:J)&gt;0,SUMIF('Grundlage palliativ'!D:D,B75,'Grundlage palliativ'!J:J),"")</f>
        <v/>
      </c>
      <c r="K75" s="40"/>
      <c r="L75" s="61" t="str">
        <f t="shared" ref="L75:L108" si="5">IF(E75&gt;0,G75,"-")</f>
        <v>-</v>
      </c>
      <c r="M75" s="61" t="str">
        <f t="shared" ref="M75:M108" si="6">IF(F75&gt;0,G75,"-")</f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242</v>
      </c>
      <c r="B76" s="21" t="s">
        <v>243</v>
      </c>
      <c r="C76" s="21" t="s">
        <v>244</v>
      </c>
      <c r="D76" s="21" t="s">
        <v>45</v>
      </c>
      <c r="E76" s="59">
        <f>IF(SUMIF('Grundlage palliativ'!D:D,B76,'Grundlage palliativ'!K:K)&gt;0,SUMIF('Grundlage palliativ'!D:D,B76,'Grundlage palliativ'!K:K),)</f>
        <v>0</v>
      </c>
      <c r="F76" s="59">
        <f>IF(SUMIF('Grundlage palliativ'!D:D,B76,'Grundlage palliativ'!L:L)&gt;0,SUMIF('Grundlage palliativ'!D:D,B76,'Grundlage palliativ'!L:L),)</f>
        <v>0</v>
      </c>
      <c r="G76" s="59" t="str">
        <f>IF(SUMIF('Grundlage palliativ'!D:D,B76,'Grundlage palliativ'!G:G)&gt;0,SUMIF('Grundlage palliativ'!D:D,B76,'Grundlage palliativ'!G:G),"")</f>
        <v/>
      </c>
      <c r="H76" s="59" t="str">
        <f>IF(SUMIF('Grundlage palliativ'!D:D,B76,'Grundlage palliativ'!H:H)&gt;0,SUMIF('Grundlage palliativ'!D:D,B76,'Grundlage palliativ'!H:H),"")</f>
        <v/>
      </c>
      <c r="I76" s="60" t="str">
        <f>IF(SUMIF('Grundlage palliativ'!D:D,B76,'Grundlage palliativ'!I:I)&gt;0,SUMIF('Grundlage palliativ'!D:D,B76,'Grundlage palliativ'!I:I),"")</f>
        <v/>
      </c>
      <c r="J76" s="60" t="str">
        <f>IF(SUMIF('Grundlage palliativ'!D:D,B76,'Grundlage palliativ'!J:J)&gt;0,SUMIF('Grundlage palliativ'!D:D,B76,'Grundlage palliativ'!J:J),"")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59">
        <f>IF(SUMIF('Grundlage palliativ'!D:D,B77,'Grundlage palliativ'!K:K)&gt;0,SUMIF('Grundlage palliativ'!D:D,B77,'Grundlage palliativ'!K:K),)</f>
        <v>0</v>
      </c>
      <c r="F77" s="59">
        <f>IF(SUMIF('Grundlage palliativ'!D:D,B77,'Grundlage palliativ'!L:L)&gt;0,SUMIF('Grundlage palliativ'!D:D,B77,'Grundlage palliativ'!L:L),)</f>
        <v>0</v>
      </c>
      <c r="G77" s="59" t="str">
        <f>IF(SUMIF('Grundlage palliativ'!D:D,B77,'Grundlage palliativ'!G:G)&gt;0,SUMIF('Grundlage palliativ'!D:D,B77,'Grundlage palliativ'!G:G),"")</f>
        <v/>
      </c>
      <c r="H77" s="59" t="str">
        <f>IF(SUMIF('Grundlage palliativ'!D:D,B77,'Grundlage palliativ'!H:H)&gt;0,SUMIF('Grundlage palliativ'!D:D,B77,'Grundlage palliativ'!H:H),"")</f>
        <v/>
      </c>
      <c r="I77" s="60" t="str">
        <f>IF(SUMIF('Grundlage palliativ'!D:D,B77,'Grundlage palliativ'!I:I)&gt;0,SUMIF('Grundlage palliativ'!D:D,B77,'Grundlage palliativ'!I:I),"")</f>
        <v/>
      </c>
      <c r="J77" s="60" t="str">
        <f>IF(SUMIF('Grundlage palliativ'!D:D,B77,'Grundlage palliativ'!J:J)&gt;0,SUMIF('Grundlage palliativ'!D:D,B77,'Grundlage palliativ'!J:J),"")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59">
        <f>IF(SUMIF('Grundlage palliativ'!D:D,B78,'Grundlage palliativ'!K:K)&gt;0,SUMIF('Grundlage palliativ'!D:D,B78,'Grundlage palliativ'!K:K),)</f>
        <v>0</v>
      </c>
      <c r="F78" s="59">
        <f>IF(SUMIF('Grundlage palliativ'!D:D,B78,'Grundlage palliativ'!L:L)&gt;0,SUMIF('Grundlage palliativ'!D:D,B78,'Grundlage palliativ'!L:L),)</f>
        <v>0</v>
      </c>
      <c r="G78" s="59" t="str">
        <f>IF(SUMIF('Grundlage palliativ'!D:D,B78,'Grundlage palliativ'!G:G)&gt;0,SUMIF('Grundlage palliativ'!D:D,B78,'Grundlage palliativ'!G:G),"")</f>
        <v/>
      </c>
      <c r="H78" s="59" t="str">
        <f>IF(SUMIF('Grundlage palliativ'!D:D,B78,'Grundlage palliativ'!H:H)&gt;0,SUMIF('Grundlage palliativ'!D:D,B78,'Grundlage palliativ'!H:H),"")</f>
        <v/>
      </c>
      <c r="I78" s="60" t="str">
        <f>IF(SUMIF('Grundlage palliativ'!D:D,B78,'Grundlage palliativ'!I:I)&gt;0,SUMIF('Grundlage palliativ'!D:D,B78,'Grundlage palliativ'!I:I),"")</f>
        <v/>
      </c>
      <c r="J78" s="60" t="str">
        <f>IF(SUMIF('Grundlage palliativ'!D:D,B78,'Grundlage palliativ'!J:J)&gt;0,SUMIF('Grundlage palliativ'!D:D,B78,'Grundlage palliativ'!J:J),"")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338</v>
      </c>
      <c r="B79" s="21" t="s">
        <v>338</v>
      </c>
      <c r="C79" s="21" t="s">
        <v>228</v>
      </c>
      <c r="D79" s="21" t="s">
        <v>106</v>
      </c>
      <c r="E79" s="59">
        <f>IF(SUMIF('Grundlage palliativ'!D:D,B79,'Grundlage palliativ'!K:K)&gt;0,SUMIF('Grundlage palliativ'!D:D,B79,'Grundlage palliativ'!K:K),)</f>
        <v>0</v>
      </c>
      <c r="F79" s="59">
        <f>IF(SUMIF('Grundlage palliativ'!D:D,B79,'Grundlage palliativ'!L:L)&gt;0,SUMIF('Grundlage palliativ'!D:D,B79,'Grundlage palliativ'!L:L),)</f>
        <v>0</v>
      </c>
      <c r="G79" s="59" t="str">
        <f>IF(SUMIF('Grundlage palliativ'!D:D,B79,'Grundlage palliativ'!G:G)&gt;0,SUMIF('Grundlage palliativ'!D:D,B79,'Grundlage palliativ'!G:G),"")</f>
        <v/>
      </c>
      <c r="H79" s="59" t="str">
        <f>IF(SUMIF('Grundlage palliativ'!D:D,B79,'Grundlage palliativ'!H:H)&gt;0,SUMIF('Grundlage palliativ'!D:D,B79,'Grundlage palliativ'!H:H),"")</f>
        <v/>
      </c>
      <c r="I79" s="60" t="str">
        <f>IF(SUMIF('Grundlage palliativ'!D:D,B79,'Grundlage palliativ'!I:I)&gt;0,SUMIF('Grundlage palliativ'!D:D,B79,'Grundlage palliativ'!I:I),"")</f>
        <v/>
      </c>
      <c r="J79" s="60" t="str">
        <f>IF(SUMIF('Grundlage palliativ'!D:D,B79,'Grundlage palliativ'!J:J)&gt;0,SUMIF('Grundlage palliativ'!D:D,B79,'Grundlage palliativ'!J:J),"")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125</v>
      </c>
      <c r="B80" s="21" t="s">
        <v>126</v>
      </c>
      <c r="C80" s="21" t="s">
        <v>127</v>
      </c>
      <c r="D80" s="21" t="s">
        <v>45</v>
      </c>
      <c r="E80" s="59">
        <f>IF(SUMIF('Grundlage palliativ'!D:D,B80,'Grundlage palliativ'!K:K)&gt;0,SUMIF('Grundlage palliativ'!D:D,B80,'Grundlage palliativ'!K:K),)</f>
        <v>0</v>
      </c>
      <c r="F80" s="59">
        <f>IF(SUMIF('Grundlage palliativ'!D:D,B80,'Grundlage palliativ'!L:L)&gt;0,SUMIF('Grundlage palliativ'!D:D,B80,'Grundlage palliativ'!L:L),)</f>
        <v>0</v>
      </c>
      <c r="G80" s="59" t="str">
        <f>IF(SUMIF('Grundlage palliativ'!D:D,B80,'Grundlage palliativ'!G:G)&gt;0,SUMIF('Grundlage palliativ'!D:D,B80,'Grundlage palliativ'!G:G),"")</f>
        <v/>
      </c>
      <c r="H80" s="59" t="str">
        <f>IF(SUMIF('Grundlage palliativ'!D:D,B80,'Grundlage palliativ'!H:H)&gt;0,SUMIF('Grundlage palliativ'!D:D,B80,'Grundlage palliativ'!H:H),"")</f>
        <v/>
      </c>
      <c r="I80" s="60" t="str">
        <f>IF(SUMIF('Grundlage palliativ'!D:D,B80,'Grundlage palliativ'!I:I)&gt;0,SUMIF('Grundlage palliativ'!D:D,B80,'Grundlage palliativ'!I:I),"")</f>
        <v/>
      </c>
      <c r="J80" s="60" t="str">
        <f>IF(SUMIF('Grundlage palliativ'!D:D,B80,'Grundlage palliativ'!J:J)&gt;0,SUMIF('Grundlage palliativ'!D:D,B80,'Grundlage palliativ'!J:J),"")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136</v>
      </c>
      <c r="B81" s="21" t="s">
        <v>137</v>
      </c>
      <c r="C81" s="21" t="s">
        <v>127</v>
      </c>
      <c r="D81" s="21" t="s">
        <v>45</v>
      </c>
      <c r="E81" s="59">
        <f>IF(SUMIF('Grundlage palliativ'!D:D,B81,'Grundlage palliativ'!K:K)&gt;0,SUMIF('Grundlage palliativ'!D:D,B81,'Grundlage palliativ'!K:K),)</f>
        <v>0</v>
      </c>
      <c r="F81" s="59">
        <f>IF(SUMIF('Grundlage palliativ'!D:D,B81,'Grundlage palliativ'!L:L)&gt;0,SUMIF('Grundlage palliativ'!D:D,B81,'Grundlage palliativ'!L:L),)</f>
        <v>0</v>
      </c>
      <c r="G81" s="59" t="str">
        <f>IF(SUMIF('Grundlage palliativ'!D:D,B81,'Grundlage palliativ'!G:G)&gt;0,SUMIF('Grundlage palliativ'!D:D,B81,'Grundlage palliativ'!G:G),"")</f>
        <v/>
      </c>
      <c r="H81" s="59" t="str">
        <f>IF(SUMIF('Grundlage palliativ'!D:D,B81,'Grundlage palliativ'!H:H)&gt;0,SUMIF('Grundlage palliativ'!D:D,B81,'Grundlage palliativ'!H:H),"")</f>
        <v/>
      </c>
      <c r="I81" s="60" t="str">
        <f>IF(SUMIF('Grundlage palliativ'!D:D,B81,'Grundlage palliativ'!I:I)&gt;0,SUMIF('Grundlage palliativ'!D:D,B81,'Grundlage palliativ'!I:I),"")</f>
        <v/>
      </c>
      <c r="J81" s="60" t="str">
        <f>IF(SUMIF('Grundlage palliativ'!D:D,B81,'Grundlage palliativ'!J:J)&gt;0,SUMIF('Grundlage palliativ'!D:D,B81,'Grundlage palliativ'!J:J),"")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259</v>
      </c>
      <c r="B82" s="21" t="s">
        <v>260</v>
      </c>
      <c r="C82" s="22" t="s">
        <v>127</v>
      </c>
      <c r="D82" s="21" t="s">
        <v>45</v>
      </c>
      <c r="E82" s="59">
        <f>IF(SUMIF('Grundlage palliativ'!D:D,B82,'Grundlage palliativ'!K:K)&gt;0,SUMIF('Grundlage palliativ'!D:D,B82,'Grundlage palliativ'!K:K),)</f>
        <v>0</v>
      </c>
      <c r="F82" s="59">
        <f>IF(SUMIF('Grundlage palliativ'!D:D,B82,'Grundlage palliativ'!L:L)&gt;0,SUMIF('Grundlage palliativ'!D:D,B82,'Grundlage palliativ'!L:L),)</f>
        <v>0</v>
      </c>
      <c r="G82" s="59" t="str">
        <f>IF(SUMIF('Grundlage palliativ'!D:D,B82,'Grundlage palliativ'!G:G)&gt;0,SUMIF('Grundlage palliativ'!D:D,B82,'Grundlage palliativ'!G:G),"")</f>
        <v/>
      </c>
      <c r="H82" s="59" t="str">
        <f>IF(SUMIF('Grundlage palliativ'!D:D,B82,'Grundlage palliativ'!H:H)&gt;0,SUMIF('Grundlage palliativ'!D:D,B82,'Grundlage palliativ'!H:H),"")</f>
        <v/>
      </c>
      <c r="I82" s="60" t="str">
        <f>IF(SUMIF('Grundlage palliativ'!D:D,B82,'Grundlage palliativ'!I:I)&gt;0,SUMIF('Grundlage palliativ'!D:D,B82,'Grundlage palliativ'!I:I),"")</f>
        <v/>
      </c>
      <c r="J82" s="60" t="str">
        <f>IF(SUMIF('Grundlage palliativ'!D:D,B82,'Grundlage palliativ'!J:J)&gt;0,SUMIF('Grundlage palliativ'!D:D,B82,'Grundlage palliativ'!J:J),"")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24</v>
      </c>
      <c r="B83" s="21" t="s">
        <v>25</v>
      </c>
      <c r="C83" s="21" t="s">
        <v>26</v>
      </c>
      <c r="D83" s="21" t="s">
        <v>27</v>
      </c>
      <c r="E83" s="59">
        <f>IF(SUMIF('Grundlage palliativ'!D:D,B83,'Grundlage palliativ'!K:K)&gt;0,SUMIF('Grundlage palliativ'!D:D,B83,'Grundlage palliativ'!K:K),)</f>
        <v>0</v>
      </c>
      <c r="F83" s="59">
        <f>IF(SUMIF('Grundlage palliativ'!D:D,B83,'Grundlage palliativ'!L:L)&gt;0,SUMIF('Grundlage palliativ'!D:D,B83,'Grundlage palliativ'!L:L),)</f>
        <v>0</v>
      </c>
      <c r="G83" s="59" t="str">
        <f>IF(SUMIF('Grundlage palliativ'!D:D,B83,'Grundlage palliativ'!G:G)&gt;0,SUMIF('Grundlage palliativ'!D:D,B83,'Grundlage palliativ'!G:G),"")</f>
        <v/>
      </c>
      <c r="H83" s="59" t="str">
        <f>IF(SUMIF('Grundlage palliativ'!D:D,B83,'Grundlage palliativ'!H:H)&gt;0,SUMIF('Grundlage palliativ'!D:D,B83,'Grundlage palliativ'!H:H),"")</f>
        <v/>
      </c>
      <c r="I83" s="60" t="str">
        <f>IF(SUMIF('Grundlage palliativ'!D:D,B83,'Grundlage palliativ'!I:I)&gt;0,SUMIF('Grundlage palliativ'!D:D,B83,'Grundlage palliativ'!I:I),"")</f>
        <v/>
      </c>
      <c r="J83" s="60" t="str">
        <f>IF(SUMIF('Grundlage palliativ'!D:D,B83,'Grundlage palliativ'!J:J)&gt;0,SUMIF('Grundlage palliativ'!D:D,B83,'Grundlage palliativ'!J:J),"")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29</v>
      </c>
      <c r="B84" s="21" t="s">
        <v>30</v>
      </c>
      <c r="C84" s="21" t="s">
        <v>26</v>
      </c>
      <c r="D84" s="21" t="s">
        <v>17</v>
      </c>
      <c r="E84" s="59">
        <f>IF(SUMIF('Grundlage palliativ'!D:D,B84,'Grundlage palliativ'!K:K)&gt;0,SUMIF('Grundlage palliativ'!D:D,B84,'Grundlage palliativ'!K:K),)</f>
        <v>0</v>
      </c>
      <c r="F84" s="59">
        <f>IF(SUMIF('Grundlage palliativ'!D:D,B84,'Grundlage palliativ'!L:L)&gt;0,SUMIF('Grundlage palliativ'!D:D,B84,'Grundlage palliativ'!L:L),)</f>
        <v>0</v>
      </c>
      <c r="G84" s="59" t="str">
        <f>IF(SUMIF('Grundlage palliativ'!D:D,B84,'Grundlage palliativ'!G:G)&gt;0,SUMIF('Grundlage palliativ'!D:D,B84,'Grundlage palliativ'!G:G),"")</f>
        <v/>
      </c>
      <c r="H84" s="59" t="str">
        <f>IF(SUMIF('Grundlage palliativ'!D:D,B84,'Grundlage palliativ'!H:H)&gt;0,SUMIF('Grundlage palliativ'!D:D,B84,'Grundlage palliativ'!H:H),"")</f>
        <v/>
      </c>
      <c r="I84" s="60" t="str">
        <f>IF(SUMIF('Grundlage palliativ'!D:D,B84,'Grundlage palliativ'!I:I)&gt;0,SUMIF('Grundlage palliativ'!D:D,B84,'Grundlage palliativ'!I:I),"")</f>
        <v/>
      </c>
      <c r="J84" s="60" t="str">
        <f>IF(SUMIF('Grundlage palliativ'!D:D,B84,'Grundlage palliativ'!J:J)&gt;0,SUMIF('Grundlage palliativ'!D:D,B84,'Grundlage palliativ'!J:J),"")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47</v>
      </c>
      <c r="B85" s="21" t="s">
        <v>48</v>
      </c>
      <c r="C85" s="21" t="s">
        <v>26</v>
      </c>
      <c r="D85" s="21" t="s">
        <v>45</v>
      </c>
      <c r="E85" s="59">
        <f>IF(SUMIF('Grundlage palliativ'!D:D,B85,'Grundlage palliativ'!K:K)&gt;0,SUMIF('Grundlage palliativ'!D:D,B85,'Grundlage palliativ'!K:K),)</f>
        <v>0</v>
      </c>
      <c r="F85" s="59">
        <f>IF(SUMIF('Grundlage palliativ'!D:D,B85,'Grundlage palliativ'!L:L)&gt;0,SUMIF('Grundlage palliativ'!D:D,B85,'Grundlage palliativ'!L:L),)</f>
        <v>0</v>
      </c>
      <c r="G85" s="59" t="str">
        <f>IF(SUMIF('Grundlage palliativ'!D:D,B85,'Grundlage palliativ'!G:G)&gt;0,SUMIF('Grundlage palliativ'!D:D,B85,'Grundlage palliativ'!G:G),"")</f>
        <v/>
      </c>
      <c r="H85" s="59" t="str">
        <f>IF(SUMIF('Grundlage palliativ'!D:D,B85,'Grundlage palliativ'!H:H)&gt;0,SUMIF('Grundlage palliativ'!D:D,B85,'Grundlage palliativ'!H:H),"")</f>
        <v/>
      </c>
      <c r="I85" s="60" t="str">
        <f>IF(SUMIF('Grundlage palliativ'!D:D,B85,'Grundlage palliativ'!I:I)&gt;0,SUMIF('Grundlage palliativ'!D:D,B85,'Grundlage palliativ'!I:I),"")</f>
        <v/>
      </c>
      <c r="J85" s="60" t="str">
        <f>IF(SUMIF('Grundlage palliativ'!D:D,B85,'Grundlage palliativ'!J:J)&gt;0,SUMIF('Grundlage palliativ'!D:D,B85,'Grundlage palliativ'!J:J),"")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50</v>
      </c>
      <c r="B86" s="21" t="s">
        <v>51</v>
      </c>
      <c r="C86" s="21" t="s">
        <v>26</v>
      </c>
      <c r="D86" s="21" t="s">
        <v>35</v>
      </c>
      <c r="E86" s="59">
        <f>IF(SUMIF('Grundlage palliativ'!D:D,B86,'Grundlage palliativ'!K:K)&gt;0,SUMIF('Grundlage palliativ'!D:D,B86,'Grundlage palliativ'!K:K),)</f>
        <v>0</v>
      </c>
      <c r="F86" s="59">
        <f>IF(SUMIF('Grundlage palliativ'!D:D,B86,'Grundlage palliativ'!L:L)&gt;0,SUMIF('Grundlage palliativ'!D:D,B86,'Grundlage palliativ'!L:L),)</f>
        <v>0</v>
      </c>
      <c r="G86" s="59" t="str">
        <f>IF(SUMIF('Grundlage palliativ'!D:D,B86,'Grundlage palliativ'!G:G)&gt;0,SUMIF('Grundlage palliativ'!D:D,B86,'Grundlage palliativ'!G:G),"")</f>
        <v/>
      </c>
      <c r="H86" s="59" t="str">
        <f>IF(SUMIF('Grundlage palliativ'!D:D,B86,'Grundlage palliativ'!H:H)&gt;0,SUMIF('Grundlage palliativ'!D:D,B86,'Grundlage palliativ'!H:H),"")</f>
        <v/>
      </c>
      <c r="I86" s="60" t="str">
        <f>IF(SUMIF('Grundlage palliativ'!D:D,B86,'Grundlage palliativ'!I:I)&gt;0,SUMIF('Grundlage palliativ'!D:D,B86,'Grundlage palliativ'!I:I),"")</f>
        <v/>
      </c>
      <c r="J86" s="60" t="str">
        <f>IF(SUMIF('Grundlage palliativ'!D:D,B86,'Grundlage palliativ'!J:J)&gt;0,SUMIF('Grundlage palliativ'!D:D,B86,'Grundlage palliativ'!J:J),"")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59">
        <f>IF(SUMIF('Grundlage palliativ'!D:D,B87,'Grundlage palliativ'!K:K)&gt;0,SUMIF('Grundlage palliativ'!D:D,B87,'Grundlage palliativ'!K:K),)</f>
        <v>0</v>
      </c>
      <c r="F87" s="59">
        <f>IF(SUMIF('Grundlage palliativ'!D:D,B87,'Grundlage palliativ'!L:L)&gt;0,SUMIF('Grundlage palliativ'!D:D,B87,'Grundlage palliativ'!L:L),)</f>
        <v>0</v>
      </c>
      <c r="G87" s="59" t="str">
        <f>IF(SUMIF('Grundlage palliativ'!D:D,B87,'Grundlage palliativ'!G:G)&gt;0,SUMIF('Grundlage palliativ'!D:D,B87,'Grundlage palliativ'!G:G),"")</f>
        <v/>
      </c>
      <c r="H87" s="59" t="str">
        <f>IF(SUMIF('Grundlage palliativ'!D:D,B87,'Grundlage palliativ'!H:H)&gt;0,SUMIF('Grundlage palliativ'!D:D,B87,'Grundlage palliativ'!H:H),"")</f>
        <v/>
      </c>
      <c r="I87" s="60" t="str">
        <f>IF(SUMIF('Grundlage palliativ'!D:D,B87,'Grundlage palliativ'!I:I)&gt;0,SUMIF('Grundlage palliativ'!D:D,B87,'Grundlage palliativ'!I:I),"")</f>
        <v/>
      </c>
      <c r="J87" s="60" t="str">
        <f>IF(SUMIF('Grundlage palliativ'!D:D,B87,'Grundlage palliativ'!J:J)&gt;0,SUMIF('Grundlage palliativ'!D:D,B87,'Grundlage palliativ'!J:J),"")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59">
        <f>IF(SUMIF('Grundlage palliativ'!D:D,B88,'Grundlage palliativ'!K:K)&gt;0,SUMIF('Grundlage palliativ'!D:D,B88,'Grundlage palliativ'!K:K),)</f>
        <v>0</v>
      </c>
      <c r="F88" s="59">
        <f>IF(SUMIF('Grundlage palliativ'!D:D,B88,'Grundlage palliativ'!L:L)&gt;0,SUMIF('Grundlage palliativ'!D:D,B88,'Grundlage palliativ'!L:L),)</f>
        <v>0</v>
      </c>
      <c r="G88" s="59" t="str">
        <f>IF(SUMIF('Grundlage palliativ'!D:D,B88,'Grundlage palliativ'!G:G)&gt;0,SUMIF('Grundlage palliativ'!D:D,B88,'Grundlage palliativ'!G:G),"")</f>
        <v/>
      </c>
      <c r="H88" s="59" t="str">
        <f>IF(SUMIF('Grundlage palliativ'!D:D,B88,'Grundlage palliativ'!H:H)&gt;0,SUMIF('Grundlage palliativ'!D:D,B88,'Grundlage palliativ'!H:H),"")</f>
        <v/>
      </c>
      <c r="I88" s="60" t="str">
        <f>IF(SUMIF('Grundlage palliativ'!D:D,B88,'Grundlage palliativ'!I:I)&gt;0,SUMIF('Grundlage palliativ'!D:D,B88,'Grundlage palliativ'!I:I),"")</f>
        <v/>
      </c>
      <c r="J88" s="60" t="str">
        <f>IF(SUMIF('Grundlage palliativ'!D:D,B88,'Grundlage palliativ'!J:J)&gt;0,SUMIF('Grundlage palliativ'!D:D,B88,'Grundlage palliativ'!J:J),"")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43</v>
      </c>
      <c r="B89" s="21" t="s">
        <v>44</v>
      </c>
      <c r="C89" s="21" t="s">
        <v>21</v>
      </c>
      <c r="D89" s="21" t="s">
        <v>45</v>
      </c>
      <c r="E89" s="59">
        <f>IF(SUMIF('Grundlage palliativ'!D:D,B89,'Grundlage palliativ'!K:K)&gt;0,SUMIF('Grundlage palliativ'!D:D,B89,'Grundlage palliativ'!K:K),)</f>
        <v>0</v>
      </c>
      <c r="F89" s="59">
        <f>IF(SUMIF('Grundlage palliativ'!D:D,B89,'Grundlage palliativ'!L:L)&gt;0,SUMIF('Grundlage palliativ'!D:D,B89,'Grundlage palliativ'!L:L),)</f>
        <v>0</v>
      </c>
      <c r="G89" s="59" t="str">
        <f>IF(SUMIF('Grundlage palliativ'!D:D,B89,'Grundlage palliativ'!G:G)&gt;0,SUMIF('Grundlage palliativ'!D:D,B89,'Grundlage palliativ'!G:G),"")</f>
        <v/>
      </c>
      <c r="H89" s="59" t="str">
        <f>IF(SUMIF('Grundlage palliativ'!D:D,B89,'Grundlage palliativ'!H:H)&gt;0,SUMIF('Grundlage palliativ'!D:D,B89,'Grundlage palliativ'!H:H),"")</f>
        <v/>
      </c>
      <c r="I89" s="60" t="str">
        <f>IF(SUMIF('Grundlage palliativ'!D:D,B89,'Grundlage palliativ'!I:I)&gt;0,SUMIF('Grundlage palliativ'!D:D,B89,'Grundlage palliativ'!I:I),"")</f>
        <v/>
      </c>
      <c r="J89" s="60" t="str">
        <f>IF(SUMIF('Grundlage palliativ'!D:D,B89,'Grundlage palliativ'!J:J)&gt;0,SUMIF('Grundlage palliativ'!D:D,B89,'Grundlage palliativ'!J:J),"")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57</v>
      </c>
      <c r="B90" s="21" t="s">
        <v>58</v>
      </c>
      <c r="C90" s="21" t="s">
        <v>21</v>
      </c>
      <c r="D90" s="21" t="s">
        <v>27</v>
      </c>
      <c r="E90" s="59">
        <f>IF(SUMIF('Grundlage palliativ'!D:D,B90,'Grundlage palliativ'!K:K)&gt;0,SUMIF('Grundlage palliativ'!D:D,B90,'Grundlage palliativ'!K:K),)</f>
        <v>0</v>
      </c>
      <c r="F90" s="59">
        <f>IF(SUMIF('Grundlage palliativ'!D:D,B90,'Grundlage palliativ'!L:L)&gt;0,SUMIF('Grundlage palliativ'!D:D,B90,'Grundlage palliativ'!L:L),)</f>
        <v>0</v>
      </c>
      <c r="G90" s="59" t="str">
        <f>IF(SUMIF('Grundlage palliativ'!D:D,B90,'Grundlage palliativ'!G:G)&gt;0,SUMIF('Grundlage palliativ'!D:D,B90,'Grundlage palliativ'!G:G),"")</f>
        <v/>
      </c>
      <c r="H90" s="59" t="str">
        <f>IF(SUMIF('Grundlage palliativ'!D:D,B90,'Grundlage palliativ'!H:H)&gt;0,SUMIF('Grundlage palliativ'!D:D,B90,'Grundlage palliativ'!H:H),"")</f>
        <v/>
      </c>
      <c r="I90" s="60" t="str">
        <f>IF(SUMIF('Grundlage palliativ'!D:D,B90,'Grundlage palliativ'!I:I)&gt;0,SUMIF('Grundlage palliativ'!D:D,B90,'Grundlage palliativ'!I:I),"")</f>
        <v/>
      </c>
      <c r="J90" s="60" t="str">
        <f>IF(SUMIF('Grundlage palliativ'!D:D,B90,'Grundlage palliativ'!J:J)&gt;0,SUMIF('Grundlage palliativ'!D:D,B90,'Grundlage palliativ'!J:J),"")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79</v>
      </c>
      <c r="B91" s="21" t="s">
        <v>80</v>
      </c>
      <c r="C91" s="21" t="s">
        <v>21</v>
      </c>
      <c r="D91" s="21" t="s">
        <v>27</v>
      </c>
      <c r="E91" s="59">
        <f>IF(SUMIF('Grundlage palliativ'!D:D,B91,'Grundlage palliativ'!K:K)&gt;0,SUMIF('Grundlage palliativ'!D:D,B91,'Grundlage palliativ'!K:K),)</f>
        <v>0</v>
      </c>
      <c r="F91" s="59">
        <f>IF(SUMIF('Grundlage palliativ'!D:D,B91,'Grundlage palliativ'!L:L)&gt;0,SUMIF('Grundlage palliativ'!D:D,B91,'Grundlage palliativ'!L:L),)</f>
        <v>0</v>
      </c>
      <c r="G91" s="59" t="str">
        <f>IF(SUMIF('Grundlage palliativ'!D:D,B91,'Grundlage palliativ'!G:G)&gt;0,SUMIF('Grundlage palliativ'!D:D,B91,'Grundlage palliativ'!G:G),"")</f>
        <v/>
      </c>
      <c r="H91" s="59" t="str">
        <f>IF(SUMIF('Grundlage palliativ'!D:D,B91,'Grundlage palliativ'!H:H)&gt;0,SUMIF('Grundlage palliativ'!D:D,B91,'Grundlage palliativ'!H:H),"")</f>
        <v/>
      </c>
      <c r="I91" s="60" t="str">
        <f>IF(SUMIF('Grundlage palliativ'!D:D,B91,'Grundlage palliativ'!I:I)&gt;0,SUMIF('Grundlage palliativ'!D:D,B91,'Grundlage palliativ'!I:I),"")</f>
        <v/>
      </c>
      <c r="J91" s="60" t="str">
        <f>IF(SUMIF('Grundlage palliativ'!D:D,B91,'Grundlage palliativ'!J:J)&gt;0,SUMIF('Grundlage palliativ'!D:D,B91,'Grundlage palliativ'!J:J),"")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90</v>
      </c>
      <c r="B92" s="21" t="s">
        <v>91</v>
      </c>
      <c r="C92" s="21" t="s">
        <v>21</v>
      </c>
      <c r="D92" s="21" t="s">
        <v>45</v>
      </c>
      <c r="E92" s="59">
        <f>IF(SUMIF('Grundlage palliativ'!D:D,B92,'Grundlage palliativ'!K:K)&gt;0,SUMIF('Grundlage palliativ'!D:D,B92,'Grundlage palliativ'!K:K),)</f>
        <v>0</v>
      </c>
      <c r="F92" s="59">
        <f>IF(SUMIF('Grundlage palliativ'!D:D,B92,'Grundlage palliativ'!L:L)&gt;0,SUMIF('Grundlage palliativ'!D:D,B92,'Grundlage palliativ'!L:L),)</f>
        <v>0</v>
      </c>
      <c r="G92" s="59" t="str">
        <f>IF(SUMIF('Grundlage palliativ'!D:D,B92,'Grundlage palliativ'!G:G)&gt;0,SUMIF('Grundlage palliativ'!D:D,B92,'Grundlage palliativ'!G:G),"")</f>
        <v/>
      </c>
      <c r="H92" s="59" t="str">
        <f>IF(SUMIF('Grundlage palliativ'!D:D,B92,'Grundlage palliativ'!H:H)&gt;0,SUMIF('Grundlage palliativ'!D:D,B92,'Grundlage palliativ'!H:H),"")</f>
        <v/>
      </c>
      <c r="I92" s="60" t="str">
        <f>IF(SUMIF('Grundlage palliativ'!D:D,B92,'Grundlage palliativ'!I:I)&gt;0,SUMIF('Grundlage palliativ'!D:D,B92,'Grundlage palliativ'!I:I),"")</f>
        <v/>
      </c>
      <c r="J92" s="60" t="str">
        <f>IF(SUMIF('Grundlage palliativ'!D:D,B92,'Grundlage palliativ'!J:J)&gt;0,SUMIF('Grundlage palliativ'!D:D,B92,'Grundlage palliativ'!J:J),"")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97</v>
      </c>
      <c r="B93" s="21" t="s">
        <v>98</v>
      </c>
      <c r="C93" s="21" t="s">
        <v>99</v>
      </c>
      <c r="D93" s="21" t="s">
        <v>45</v>
      </c>
      <c r="E93" s="59">
        <f>IF(SUMIF('Grundlage palliativ'!D:D,B93,'Grundlage palliativ'!K:K)&gt;0,SUMIF('Grundlage palliativ'!D:D,B93,'Grundlage palliativ'!K:K),)</f>
        <v>0</v>
      </c>
      <c r="F93" s="59">
        <f>IF(SUMIF('Grundlage palliativ'!D:D,B93,'Grundlage palliativ'!L:L)&gt;0,SUMIF('Grundlage palliativ'!D:D,B93,'Grundlage palliativ'!L:L),)</f>
        <v>0</v>
      </c>
      <c r="G93" s="59" t="str">
        <f>IF(SUMIF('Grundlage palliativ'!D:D,B93,'Grundlage palliativ'!G:G)&gt;0,SUMIF('Grundlage palliativ'!D:D,B93,'Grundlage palliativ'!G:G),"")</f>
        <v/>
      </c>
      <c r="H93" s="59" t="str">
        <f>IF(SUMIF('Grundlage palliativ'!D:D,B93,'Grundlage palliativ'!H:H)&gt;0,SUMIF('Grundlage palliativ'!D:D,B93,'Grundlage palliativ'!H:H),"")</f>
        <v/>
      </c>
      <c r="I93" s="60" t="str">
        <f>IF(SUMIF('Grundlage palliativ'!D:D,B93,'Grundlage palliativ'!I:I)&gt;0,SUMIF('Grundlage palliativ'!D:D,B93,'Grundlage palliativ'!I:I),"")</f>
        <v/>
      </c>
      <c r="J93" s="60" t="str">
        <f>IF(SUMIF('Grundlage palliativ'!D:D,B93,'Grundlage palliativ'!J:J)&gt;0,SUMIF('Grundlage palliativ'!D:D,B93,'Grundlage palliativ'!J:J),"")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59">
        <f>IF(SUMIF('Grundlage palliativ'!D:D,B94,'Grundlage palliativ'!K:K)&gt;0,SUMIF('Grundlage palliativ'!D:D,B94,'Grundlage palliativ'!K:K),)</f>
        <v>0</v>
      </c>
      <c r="F94" s="59">
        <f>IF(SUMIF('Grundlage palliativ'!D:D,B94,'Grundlage palliativ'!L:L)&gt;0,SUMIF('Grundlage palliativ'!D:D,B94,'Grundlage palliativ'!L:L),)</f>
        <v>0</v>
      </c>
      <c r="G94" s="59" t="str">
        <f>IF(SUMIF('Grundlage palliativ'!D:D,B94,'Grundlage palliativ'!G:G)&gt;0,SUMIF('Grundlage palliativ'!D:D,B94,'Grundlage palliativ'!G:G),"")</f>
        <v/>
      </c>
      <c r="H94" s="59" t="str">
        <f>IF(SUMIF('Grundlage palliativ'!D:D,B94,'Grundlage palliativ'!H:H)&gt;0,SUMIF('Grundlage palliativ'!D:D,B94,'Grundlage palliativ'!H:H),"")</f>
        <v/>
      </c>
      <c r="I94" s="60" t="str">
        <f>IF(SUMIF('Grundlage palliativ'!D:D,B94,'Grundlage palliativ'!I:I)&gt;0,SUMIF('Grundlage palliativ'!D:D,B94,'Grundlage palliativ'!I:I),"")</f>
        <v/>
      </c>
      <c r="J94" s="60" t="str">
        <f>IF(SUMIF('Grundlage palliativ'!D:D,B94,'Grundlage palliativ'!J:J)&gt;0,SUMIF('Grundlage palliativ'!D:D,B94,'Grundlage palliativ'!J:J),"")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59">
        <f>IF(SUMIF('Grundlage palliativ'!D:D,B95,'Grundlage palliativ'!K:K)&gt;0,SUMIF('Grundlage palliativ'!D:D,B95,'Grundlage palliativ'!K:K),)</f>
        <v>0</v>
      </c>
      <c r="F95" s="59">
        <f>IF(SUMIF('Grundlage palliativ'!D:D,B95,'Grundlage palliativ'!L:L)&gt;0,SUMIF('Grundlage palliativ'!D:D,B95,'Grundlage palliativ'!L:L),)</f>
        <v>0</v>
      </c>
      <c r="G95" s="59" t="str">
        <f>IF(SUMIF('Grundlage palliativ'!D:D,B95,'Grundlage palliativ'!G:G)&gt;0,SUMIF('Grundlage palliativ'!D:D,B95,'Grundlage palliativ'!G:G),"")</f>
        <v/>
      </c>
      <c r="H95" s="59" t="str">
        <f>IF(SUMIF('Grundlage palliativ'!D:D,B95,'Grundlage palliativ'!H:H)&gt;0,SUMIF('Grundlage palliativ'!D:D,B95,'Grundlage palliativ'!H:H),"")</f>
        <v/>
      </c>
      <c r="I95" s="60" t="str">
        <f>IF(SUMIF('Grundlage palliativ'!D:D,B95,'Grundlage palliativ'!I:I)&gt;0,SUMIF('Grundlage palliativ'!D:D,B95,'Grundlage palliativ'!I:I),"")</f>
        <v/>
      </c>
      <c r="J95" s="60" t="str">
        <f>IF(SUMIF('Grundlage palliativ'!D:D,B95,'Grundlage palliativ'!J:J)&gt;0,SUMIF('Grundlage palliativ'!D:D,B95,'Grundlage palliativ'!J:J),"")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193</v>
      </c>
      <c r="B96" s="21" t="s">
        <v>194</v>
      </c>
      <c r="C96" s="21" t="s">
        <v>114</v>
      </c>
      <c r="D96" s="21" t="s">
        <v>106</v>
      </c>
      <c r="E96" s="59">
        <f>IF(SUMIF('Grundlage palliativ'!D:D,B96,'Grundlage palliativ'!K:K)&gt;0,SUMIF('Grundlage palliativ'!D:D,B96,'Grundlage palliativ'!K:K),)</f>
        <v>0</v>
      </c>
      <c r="F96" s="59">
        <f>IF(SUMIF('Grundlage palliativ'!D:D,B96,'Grundlage palliativ'!L:L)&gt;0,SUMIF('Grundlage palliativ'!D:D,B96,'Grundlage palliativ'!L:L),)</f>
        <v>0</v>
      </c>
      <c r="G96" s="59" t="str">
        <f>IF(SUMIF('Grundlage palliativ'!D:D,B96,'Grundlage palliativ'!G:G)&gt;0,SUMIF('Grundlage palliativ'!D:D,B96,'Grundlage palliativ'!G:G),"")</f>
        <v/>
      </c>
      <c r="H96" s="59" t="str">
        <f>IF(SUMIF('Grundlage palliativ'!D:D,B96,'Grundlage palliativ'!H:H)&gt;0,SUMIF('Grundlage palliativ'!D:D,B96,'Grundlage palliativ'!H:H),"")</f>
        <v/>
      </c>
      <c r="I96" s="60" t="str">
        <f>IF(SUMIF('Grundlage palliativ'!D:D,B96,'Grundlage palliativ'!I:I)&gt;0,SUMIF('Grundlage palliativ'!D:D,B96,'Grundlage palliativ'!I:I),"")</f>
        <v/>
      </c>
      <c r="J96" s="60" t="str">
        <f>IF(SUMIF('Grundlage palliativ'!D:D,B96,'Grundlage palliativ'!J:J)&gt;0,SUMIF('Grundlage palliativ'!D:D,B96,'Grundlage palliativ'!J:J),"")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296</v>
      </c>
      <c r="B97" s="21" t="s">
        <v>297</v>
      </c>
      <c r="C97" s="21" t="s">
        <v>114</v>
      </c>
      <c r="D97" s="21" t="s">
        <v>45</v>
      </c>
      <c r="E97" s="59">
        <f>IF(SUMIF('Grundlage palliativ'!D:D,B97,'Grundlage palliativ'!K:K)&gt;0,SUMIF('Grundlage palliativ'!D:D,B97,'Grundlage palliativ'!K:K),)</f>
        <v>0</v>
      </c>
      <c r="F97" s="59">
        <f>IF(SUMIF('Grundlage palliativ'!D:D,B97,'Grundlage palliativ'!L:L)&gt;0,SUMIF('Grundlage palliativ'!D:D,B97,'Grundlage palliativ'!L:L),)</f>
        <v>0</v>
      </c>
      <c r="G97" s="59" t="str">
        <f>IF(SUMIF('Grundlage palliativ'!D:D,B97,'Grundlage palliativ'!G:G)&gt;0,SUMIF('Grundlage palliativ'!D:D,B97,'Grundlage palliativ'!G:G),"")</f>
        <v/>
      </c>
      <c r="H97" s="59" t="str">
        <f>IF(SUMIF('Grundlage palliativ'!D:D,B97,'Grundlage palliativ'!H:H)&gt;0,SUMIF('Grundlage palliativ'!D:D,B97,'Grundlage palliativ'!H:H),"")</f>
        <v/>
      </c>
      <c r="I97" s="60" t="str">
        <f>IF(SUMIF('Grundlage palliativ'!D:D,B97,'Grundlage palliativ'!I:I)&gt;0,SUMIF('Grundlage palliativ'!D:D,B97,'Grundlage palliativ'!I:I),"")</f>
        <v/>
      </c>
      <c r="J97" s="60" t="str">
        <f>IF(SUMIF('Grundlage palliativ'!D:D,B97,'Grundlage palliativ'!J:J)&gt;0,SUMIF('Grundlage palliativ'!D:D,B97,'Grundlage palliativ'!J:J),"")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68</v>
      </c>
      <c r="B98" s="21" t="s">
        <v>69</v>
      </c>
      <c r="C98" s="21" t="s">
        <v>70</v>
      </c>
      <c r="D98" s="21" t="s">
        <v>45</v>
      </c>
      <c r="E98" s="59">
        <f>IF(SUMIF('Grundlage palliativ'!D:D,B98,'Grundlage palliativ'!K:K)&gt;0,SUMIF('Grundlage palliativ'!D:D,B98,'Grundlage palliativ'!K:K),)</f>
        <v>0</v>
      </c>
      <c r="F98" s="59">
        <f>IF(SUMIF('Grundlage palliativ'!D:D,B98,'Grundlage palliativ'!L:L)&gt;0,SUMIF('Grundlage palliativ'!D:D,B98,'Grundlage palliativ'!L:L),)</f>
        <v>0</v>
      </c>
      <c r="G98" s="59" t="str">
        <f>IF(SUMIF('Grundlage palliativ'!D:D,B98,'Grundlage palliativ'!G:G)&gt;0,SUMIF('Grundlage palliativ'!D:D,B98,'Grundlage palliativ'!G:G),"")</f>
        <v/>
      </c>
      <c r="H98" s="59" t="str">
        <f>IF(SUMIF('Grundlage palliativ'!D:D,B98,'Grundlage palliativ'!H:H)&gt;0,SUMIF('Grundlage palliativ'!D:D,B98,'Grundlage palliativ'!H:H),"")</f>
        <v/>
      </c>
      <c r="I98" s="60" t="str">
        <f>IF(SUMIF('Grundlage palliativ'!D:D,B98,'Grundlage palliativ'!I:I)&gt;0,SUMIF('Grundlage palliativ'!D:D,B98,'Grundlage palliativ'!I:I),"")</f>
        <v/>
      </c>
      <c r="J98" s="60" t="str">
        <f>IF(SUMIF('Grundlage palliativ'!D:D,B98,'Grundlage palliativ'!J:J)&gt;0,SUMIF('Grundlage palliativ'!D:D,B98,'Grundlage palliativ'!J:J),"")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59">
        <f>IF(SUMIF('Grundlage palliativ'!D:D,B99,'Grundlage palliativ'!K:K)&gt;0,SUMIF('Grundlage palliativ'!D:D,B99,'Grundlage palliativ'!K:K),)</f>
        <v>0</v>
      </c>
      <c r="F99" s="59">
        <f>IF(SUMIF('Grundlage palliativ'!D:D,B99,'Grundlage palliativ'!L:L)&gt;0,SUMIF('Grundlage palliativ'!D:D,B99,'Grundlage palliativ'!L:L),)</f>
        <v>0</v>
      </c>
      <c r="G99" s="59" t="str">
        <f>IF(SUMIF('Grundlage palliativ'!D:D,B99,'Grundlage palliativ'!G:G)&gt;0,SUMIF('Grundlage palliativ'!D:D,B99,'Grundlage palliativ'!G:G),"")</f>
        <v/>
      </c>
      <c r="H99" s="59" t="str">
        <f>IF(SUMIF('Grundlage palliativ'!D:D,B99,'Grundlage palliativ'!H:H)&gt;0,SUMIF('Grundlage palliativ'!D:D,B99,'Grundlage palliativ'!H:H),"")</f>
        <v/>
      </c>
      <c r="I99" s="60" t="str">
        <f>IF(SUMIF('Grundlage palliativ'!D:D,B99,'Grundlage palliativ'!I:I)&gt;0,SUMIF('Grundlage palliativ'!D:D,B99,'Grundlage palliativ'!I:I),"")</f>
        <v/>
      </c>
      <c r="J99" s="60" t="str">
        <f>IF(SUMIF('Grundlage palliativ'!D:D,B99,'Grundlage palliativ'!J:J)&gt;0,SUMIF('Grundlage palliativ'!D:D,B99,'Grundlage palliativ'!J:J),"")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161</v>
      </c>
      <c r="B100" s="21" t="s">
        <v>162</v>
      </c>
      <c r="C100" s="21" t="s">
        <v>70</v>
      </c>
      <c r="D100" s="21" t="s">
        <v>45</v>
      </c>
      <c r="E100" s="59">
        <f>IF(SUMIF('Grundlage palliativ'!D:D,B100,'Grundlage palliativ'!K:K)&gt;0,SUMIF('Grundlage palliativ'!D:D,B100,'Grundlage palliativ'!K:K),)</f>
        <v>0</v>
      </c>
      <c r="F100" s="59">
        <f>IF(SUMIF('Grundlage palliativ'!D:D,B100,'Grundlage palliativ'!L:L)&gt;0,SUMIF('Grundlage palliativ'!D:D,B100,'Grundlage palliativ'!L:L),)</f>
        <v>0</v>
      </c>
      <c r="G100" s="59" t="str">
        <f>IF(SUMIF('Grundlage palliativ'!D:D,B100,'Grundlage palliativ'!G:G)&gt;0,SUMIF('Grundlage palliativ'!D:D,B100,'Grundlage palliativ'!G:G),"")</f>
        <v/>
      </c>
      <c r="H100" s="59" t="str">
        <f>IF(SUMIF('Grundlage palliativ'!D:D,B100,'Grundlage palliativ'!H:H)&gt;0,SUMIF('Grundlage palliativ'!D:D,B100,'Grundlage palliativ'!H:H),"")</f>
        <v/>
      </c>
      <c r="I100" s="60" t="str">
        <f>IF(SUMIF('Grundlage palliativ'!D:D,B100,'Grundlage palliativ'!I:I)&gt;0,SUMIF('Grundlage palliativ'!D:D,B100,'Grundlage palliativ'!I:I),"")</f>
        <v/>
      </c>
      <c r="J100" s="60" t="str">
        <f>IF(SUMIF('Grundlage palliativ'!D:D,B100,'Grundlage palliativ'!J:J)&gt;0,SUMIF('Grundlage palliativ'!D:D,B100,'Grundlage palliativ'!J:J),"")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223</v>
      </c>
      <c r="B101" s="21" t="s">
        <v>224</v>
      </c>
      <c r="C101" s="21" t="s">
        <v>70</v>
      </c>
      <c r="D101" s="21" t="s">
        <v>45</v>
      </c>
      <c r="E101" s="59">
        <f>IF(SUMIF('Grundlage palliativ'!D:D,B101,'Grundlage palliativ'!K:K)&gt;0,SUMIF('Grundlage palliativ'!D:D,B101,'Grundlage palliativ'!K:K),)</f>
        <v>0</v>
      </c>
      <c r="F101" s="59">
        <f>IF(SUMIF('Grundlage palliativ'!D:D,B101,'Grundlage palliativ'!L:L)&gt;0,SUMIF('Grundlage palliativ'!D:D,B101,'Grundlage palliativ'!L:L),)</f>
        <v>0</v>
      </c>
      <c r="G101" s="59" t="str">
        <f>IF(SUMIF('Grundlage palliativ'!D:D,B101,'Grundlage palliativ'!G:G)&gt;0,SUMIF('Grundlage palliativ'!D:D,B101,'Grundlage palliativ'!G:G),"")</f>
        <v/>
      </c>
      <c r="H101" s="59" t="str">
        <f>IF(SUMIF('Grundlage palliativ'!D:D,B101,'Grundlage palliativ'!H:H)&gt;0,SUMIF('Grundlage palliativ'!D:D,B101,'Grundlage palliativ'!H:H),"")</f>
        <v/>
      </c>
      <c r="I101" s="60" t="str">
        <f>IF(SUMIF('Grundlage palliativ'!D:D,B101,'Grundlage palliativ'!I:I)&gt;0,SUMIF('Grundlage palliativ'!D:D,B101,'Grundlage palliativ'!I:I),"")</f>
        <v/>
      </c>
      <c r="J101" s="60" t="str">
        <f>IF(SUMIF('Grundlage palliativ'!D:D,B101,'Grundlage palliativ'!J:J)&gt;0,SUMIF('Grundlage palliativ'!D:D,B101,'Grundlage palliativ'!J:J),"")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59">
        <f>IF(SUMIF('Grundlage palliativ'!D:D,B102,'Grundlage palliativ'!K:K)&gt;0,SUMIF('Grundlage palliativ'!D:D,B102,'Grundlage palliativ'!K:K),)</f>
        <v>0</v>
      </c>
      <c r="F102" s="59">
        <f>IF(SUMIF('Grundlage palliativ'!D:D,B102,'Grundlage palliativ'!L:L)&gt;0,SUMIF('Grundlage palliativ'!D:D,B102,'Grundlage palliativ'!L:L),)</f>
        <v>0</v>
      </c>
      <c r="G102" s="59" t="str">
        <f>IF(SUMIF('Grundlage palliativ'!D:D,B102,'Grundlage palliativ'!G:G)&gt;0,SUMIF('Grundlage palliativ'!D:D,B102,'Grundlage palliativ'!G:G),"")</f>
        <v/>
      </c>
      <c r="H102" s="59" t="str">
        <f>IF(SUMIF('Grundlage palliativ'!D:D,B102,'Grundlage palliativ'!H:H)&gt;0,SUMIF('Grundlage palliativ'!D:D,B102,'Grundlage palliativ'!H:H),"")</f>
        <v/>
      </c>
      <c r="I102" s="60" t="str">
        <f>IF(SUMIF('Grundlage palliativ'!D:D,B102,'Grundlage palliativ'!I:I)&gt;0,SUMIF('Grundlage palliativ'!D:D,B102,'Grundlage palliativ'!I:I),"")</f>
        <v/>
      </c>
      <c r="J102" s="60" t="str">
        <f>IF(SUMIF('Grundlage palliativ'!D:D,B102,'Grundlage palliativ'!J:J)&gt;0,SUMIF('Grundlage palliativ'!D:D,B102,'Grundlage palliativ'!J:J),"")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59">
        <f>IF(SUMIF('Grundlage palliativ'!D:D,B103,'Grundlage palliativ'!K:K)&gt;0,SUMIF('Grundlage palliativ'!D:D,B103,'Grundlage palliativ'!K:K),)</f>
        <v>0</v>
      </c>
      <c r="F103" s="59">
        <f>IF(SUMIF('Grundlage palliativ'!D:D,B103,'Grundlage palliativ'!L:L)&gt;0,SUMIF('Grundlage palliativ'!D:D,B103,'Grundlage palliativ'!L:L),)</f>
        <v>0</v>
      </c>
      <c r="G103" s="59" t="str">
        <f>IF(SUMIF('Grundlage palliativ'!D:D,B103,'Grundlage palliativ'!G:G)&gt;0,SUMIF('Grundlage palliativ'!D:D,B103,'Grundlage palliativ'!G:G),"")</f>
        <v/>
      </c>
      <c r="H103" s="59" t="str">
        <f>IF(SUMIF('Grundlage palliativ'!D:D,B103,'Grundlage palliativ'!H:H)&gt;0,SUMIF('Grundlage palliativ'!D:D,B103,'Grundlage palliativ'!H:H),"")</f>
        <v/>
      </c>
      <c r="I103" s="60" t="str">
        <f>IF(SUMIF('Grundlage palliativ'!D:D,B103,'Grundlage palliativ'!I:I)&gt;0,SUMIF('Grundlage palliativ'!D:D,B103,'Grundlage palliativ'!I:I),"")</f>
        <v/>
      </c>
      <c r="J103" s="60" t="str">
        <f>IF(SUMIF('Grundlage palliativ'!D:D,B103,'Grundlage palliativ'!J:J)&gt;0,SUMIF('Grundlage palliativ'!D:D,B103,'Grundlage palliativ'!J:J),"")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268</v>
      </c>
      <c r="B104" s="21" t="s">
        <v>269</v>
      </c>
      <c r="C104" s="21" t="s">
        <v>70</v>
      </c>
      <c r="D104" s="21" t="s">
        <v>45</v>
      </c>
      <c r="E104" s="59">
        <f>IF(SUMIF('Grundlage palliativ'!D:D,B104,'Grundlage palliativ'!K:K)&gt;0,SUMIF('Grundlage palliativ'!D:D,B104,'Grundlage palliativ'!K:K),)</f>
        <v>0</v>
      </c>
      <c r="F104" s="59">
        <f>IF(SUMIF('Grundlage palliativ'!D:D,B104,'Grundlage palliativ'!L:L)&gt;0,SUMIF('Grundlage palliativ'!D:D,B104,'Grundlage palliativ'!L:L),)</f>
        <v>0</v>
      </c>
      <c r="G104" s="59" t="str">
        <f>IF(SUMIF('Grundlage palliativ'!D:D,B104,'Grundlage palliativ'!G:G)&gt;0,SUMIF('Grundlage palliativ'!D:D,B104,'Grundlage palliativ'!G:G),"")</f>
        <v/>
      </c>
      <c r="H104" s="59" t="str">
        <f>IF(SUMIF('Grundlage palliativ'!D:D,B104,'Grundlage palliativ'!H:H)&gt;0,SUMIF('Grundlage palliativ'!D:D,B104,'Grundlage palliativ'!H:H),"")</f>
        <v/>
      </c>
      <c r="I104" s="60" t="str">
        <f>IF(SUMIF('Grundlage palliativ'!D:D,B104,'Grundlage palliativ'!I:I)&gt;0,SUMIF('Grundlage palliativ'!D:D,B104,'Grundlage palliativ'!I:I),"")</f>
        <v/>
      </c>
      <c r="J104" s="60" t="str">
        <f>IF(SUMIF('Grundlage palliativ'!D:D,B104,'Grundlage palliativ'!J:J)&gt;0,SUMIF('Grundlage palliativ'!D:D,B104,'Grundlage palliativ'!J:J),"")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59">
        <f>IF(SUMIF('Grundlage palliativ'!D:D,B105,'Grundlage palliativ'!K:K)&gt;0,SUMIF('Grundlage palliativ'!D:D,B105,'Grundlage palliativ'!K:K),)</f>
        <v>0</v>
      </c>
      <c r="F105" s="59">
        <f>IF(SUMIF('Grundlage palliativ'!D:D,B105,'Grundlage palliativ'!L:L)&gt;0,SUMIF('Grundlage palliativ'!D:D,B105,'Grundlage palliativ'!L:L),)</f>
        <v>0</v>
      </c>
      <c r="G105" s="59" t="str">
        <f>IF(SUMIF('Grundlage palliativ'!D:D,B105,'Grundlage palliativ'!G:G)&gt;0,SUMIF('Grundlage palliativ'!D:D,B105,'Grundlage palliativ'!G:G),"")</f>
        <v/>
      </c>
      <c r="H105" s="59" t="str">
        <f>IF(SUMIF('Grundlage palliativ'!D:D,B105,'Grundlage palliativ'!H:H)&gt;0,SUMIF('Grundlage palliativ'!D:D,B105,'Grundlage palliativ'!H:H),"")</f>
        <v/>
      </c>
      <c r="I105" s="60" t="str">
        <f>IF(SUMIF('Grundlage palliativ'!D:D,B105,'Grundlage palliativ'!I:I)&gt;0,SUMIF('Grundlage palliativ'!D:D,B105,'Grundlage palliativ'!I:I),"")</f>
        <v/>
      </c>
      <c r="J105" s="60" t="str">
        <f>IF(SUMIF('Grundlage palliativ'!D:D,B105,'Grundlage palliativ'!J:J)&gt;0,SUMIF('Grundlage palliativ'!D:D,B105,'Grundlage palliativ'!J:J),"")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281</v>
      </c>
      <c r="B106" s="21" t="s">
        <v>282</v>
      </c>
      <c r="C106" s="21" t="s">
        <v>70</v>
      </c>
      <c r="D106" s="21" t="s">
        <v>62</v>
      </c>
      <c r="E106" s="59">
        <f>IF(SUMIF('Grundlage palliativ'!D:D,B106,'Grundlage palliativ'!K:K)&gt;0,SUMIF('Grundlage palliativ'!D:D,B106,'Grundlage palliativ'!K:K),)</f>
        <v>0</v>
      </c>
      <c r="F106" s="59">
        <f>IF(SUMIF('Grundlage palliativ'!D:D,B106,'Grundlage palliativ'!L:L)&gt;0,SUMIF('Grundlage palliativ'!D:D,B106,'Grundlage palliativ'!L:L),)</f>
        <v>0</v>
      </c>
      <c r="G106" s="59" t="str">
        <f>IF(SUMIF('Grundlage palliativ'!D:D,B106,'Grundlage palliativ'!G:G)&gt;0,SUMIF('Grundlage palliativ'!D:D,B106,'Grundlage palliativ'!G:G),"")</f>
        <v/>
      </c>
      <c r="H106" s="59" t="str">
        <f>IF(SUMIF('Grundlage palliativ'!D:D,B106,'Grundlage palliativ'!H:H)&gt;0,SUMIF('Grundlage palliativ'!D:D,B106,'Grundlage palliativ'!H:H),"")</f>
        <v/>
      </c>
      <c r="I106" s="60" t="str">
        <f>IF(SUMIF('Grundlage palliativ'!D:D,B106,'Grundlage palliativ'!I:I)&gt;0,SUMIF('Grundlage palliativ'!D:D,B106,'Grundlage palliativ'!I:I),"")</f>
        <v/>
      </c>
      <c r="J106" s="60" t="str">
        <f>IF(SUMIF('Grundlage palliativ'!D:D,B106,'Grundlage palliativ'!J:J)&gt;0,SUMIF('Grundlage palliativ'!D:D,B106,'Grundlage palliativ'!J:J),"")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293</v>
      </c>
      <c r="B107" s="21" t="s">
        <v>294</v>
      </c>
      <c r="C107" s="21" t="s">
        <v>70</v>
      </c>
      <c r="D107" s="21" t="s">
        <v>22</v>
      </c>
      <c r="E107" s="59">
        <f>IF(SUMIF('Grundlage palliativ'!D:D,B107,'Grundlage palliativ'!K:K)&gt;0,SUMIF('Grundlage palliativ'!D:D,B107,'Grundlage palliativ'!K:K),)</f>
        <v>0</v>
      </c>
      <c r="F107" s="59">
        <f>IF(SUMIF('Grundlage palliativ'!D:D,B107,'Grundlage palliativ'!L:L)&gt;0,SUMIF('Grundlage palliativ'!D:D,B107,'Grundlage palliativ'!L:L),)</f>
        <v>0</v>
      </c>
      <c r="G107" s="59" t="str">
        <f>IF(SUMIF('Grundlage palliativ'!D:D,B107,'Grundlage palliativ'!G:G)&gt;0,SUMIF('Grundlage palliativ'!D:D,B107,'Grundlage palliativ'!G:G),"")</f>
        <v/>
      </c>
      <c r="H107" s="59" t="str">
        <f>IF(SUMIF('Grundlage palliativ'!D:D,B107,'Grundlage palliativ'!H:H)&gt;0,SUMIF('Grundlage palliativ'!D:D,B107,'Grundlage palliativ'!H:H),"")</f>
        <v/>
      </c>
      <c r="I107" s="60" t="str">
        <f>IF(SUMIF('Grundlage palliativ'!D:D,B107,'Grundlage palliativ'!I:I)&gt;0,SUMIF('Grundlage palliativ'!D:D,B107,'Grundlage palliativ'!I:I),"")</f>
        <v/>
      </c>
      <c r="J107" s="60" t="str">
        <f>IF(SUMIF('Grundlage palliativ'!D:D,B107,'Grundlage palliativ'!J:J)&gt;0,SUMIF('Grundlage palliativ'!D:D,B107,'Grundlage palliativ'!J:J),"")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344</v>
      </c>
      <c r="B108" s="21" t="s">
        <v>344</v>
      </c>
      <c r="C108" s="21" t="s">
        <v>70</v>
      </c>
      <c r="D108" s="21" t="s">
        <v>345</v>
      </c>
      <c r="E108" s="59">
        <f>IF(SUMIF('Grundlage palliativ'!D:D,B108,'Grundlage palliativ'!K:K)&gt;0,SUMIF('Grundlage palliativ'!D:D,B108,'Grundlage palliativ'!K:K),)</f>
        <v>0</v>
      </c>
      <c r="F108" s="59">
        <f>IF(SUMIF('Grundlage palliativ'!D:D,B108,'Grundlage palliativ'!L:L)&gt;0,SUMIF('Grundlage palliativ'!D:D,B108,'Grundlage palliativ'!L:L),)</f>
        <v>0</v>
      </c>
      <c r="G108" s="59" t="str">
        <f>IF(SUMIF('Grundlage palliativ'!D:D,B108,'Grundlage palliativ'!G:G)&gt;0,SUMIF('Grundlage palliativ'!D:D,B108,'Grundlage palliativ'!G:G),"")</f>
        <v/>
      </c>
      <c r="H108" s="59" t="str">
        <f>IF(SUMIF('Grundlage palliativ'!D:D,B108,'Grundlage palliativ'!H:H)&gt;0,SUMIF('Grundlage palliativ'!D:D,B108,'Grundlage palliativ'!H:H),"")</f>
        <v/>
      </c>
      <c r="I108" s="60" t="str">
        <f>IF(SUMIF('Grundlage palliativ'!D:D,B108,'Grundlage palliativ'!I:I)&gt;0,SUMIF('Grundlage palliativ'!D:D,B108,'Grundlage palliativ'!I:I),"")</f>
        <v/>
      </c>
      <c r="J108" s="60" t="str">
        <f>IF(SUMIF('Grundlage palliativ'!D:D,B108,'Grundlage palliativ'!J:J)&gt;0,SUMIF('Grundlage palliativ'!D:D,B108,'Grundlage palliativ'!J:J),"")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24309342.825902272</v>
      </c>
      <c r="F109" s="43">
        <f>SUM(F10:F108)</f>
        <v>26354263.779318471</v>
      </c>
      <c r="G109" s="43">
        <f>SUM(G10:G108)</f>
        <v>34502.484722222202</v>
      </c>
      <c r="H109" s="43">
        <f>SUM(H10:H108)</f>
        <v>1801</v>
      </c>
      <c r="I109" s="63">
        <f>E109/L109</f>
        <v>1110.4981517939873</v>
      </c>
      <c r="J109" s="63">
        <f>F109/M109</f>
        <v>1014.0935731614003</v>
      </c>
      <c r="K109" s="62">
        <f>SUM(K10:K108)</f>
        <v>0</v>
      </c>
      <c r="L109" s="61">
        <f>SUM(L10:L108)</f>
        <v>21890.484722222202</v>
      </c>
      <c r="M109" s="61">
        <f>SUM(M10:M108)</f>
        <v>25988</v>
      </c>
      <c r="N109" s="62">
        <f>F109-'Grundlage palliativ'!L101</f>
        <v>4227833</v>
      </c>
      <c r="O109" s="62">
        <f>G109-'Grundlage palliativ'!G101</f>
        <v>3641</v>
      </c>
      <c r="P109" s="62">
        <f>H109-'Grundlage palliativ'!H101</f>
        <v>158</v>
      </c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7</v>
      </c>
      <c r="J111" s="147">
        <f>COUNT(J10:J108)</f>
        <v>11</v>
      </c>
      <c r="K111" s="62">
        <f>I111-'Grundlage palliativ'!I103</f>
        <v>0</v>
      </c>
      <c r="L111" s="62">
        <f>J111-'Grundlage palliativ'!J103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21890.484722222202</v>
      </c>
      <c r="J112" s="47">
        <f>M109</f>
        <v>25988</v>
      </c>
      <c r="K112" s="62"/>
      <c r="L112" s="62"/>
      <c r="M112" s="61"/>
      <c r="N112" s="62"/>
      <c r="O112" s="62"/>
      <c r="P112" s="62"/>
    </row>
    <row r="113" spans="1:16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723.17514297740001</v>
      </c>
      <c r="J113" s="50">
        <f>SMALL(J10:J108,1)</f>
        <v>698.28328840224003</v>
      </c>
      <c r="K113" s="62">
        <f>I113-'Grundlage palliativ'!I104</f>
        <v>0.17514297740001439</v>
      </c>
      <c r="L113" s="62">
        <f>J113-'Grundlage palliativ'!J104</f>
        <v>0.28328840224003216</v>
      </c>
      <c r="M113" s="61"/>
      <c r="N113" s="62"/>
      <c r="O113" s="62"/>
      <c r="P113" s="62"/>
    </row>
    <row r="114" spans="1:16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927.79930163509994</v>
      </c>
      <c r="J114" s="47">
        <f>QUARTILE(J10:J108,1)</f>
        <v>911.31151287588</v>
      </c>
      <c r="K114" s="62">
        <f>I114-'Grundlage palliativ'!I105</f>
        <v>-0.2006983649000631</v>
      </c>
      <c r="L114" s="62">
        <f>J114-'Grundlage palliativ'!J105</f>
        <v>26.311512875879998</v>
      </c>
      <c r="M114" s="61"/>
      <c r="N114" s="62"/>
      <c r="O114" s="62"/>
      <c r="P114" s="62"/>
    </row>
    <row r="115" spans="1:16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1059.0212212140284</v>
      </c>
      <c r="J115" s="50">
        <f>SUM(J10:J108)/J111</f>
        <v>1053.2724823722001</v>
      </c>
      <c r="K115" s="62">
        <f>I115-'Grundlage palliativ'!I106</f>
        <v>2.1221214028400937E-2</v>
      </c>
      <c r="L115" s="62">
        <f>J115-'Grundlage palliativ'!J106</f>
        <v>11.272482372200102</v>
      </c>
      <c r="M115" s="61"/>
      <c r="N115" s="62"/>
      <c r="O115" s="62"/>
      <c r="P115" s="40"/>
    </row>
    <row r="116" spans="1:16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1049.3865927678</v>
      </c>
      <c r="J116" s="47">
        <f>MEDIAN(J10:J108)</f>
        <v>1019.6056563129</v>
      </c>
      <c r="K116" s="62">
        <f>I116-'Grundlage palliativ'!I107</f>
        <v>0.38659276780003893</v>
      </c>
      <c r="L116" s="62">
        <f>J116-'Grundlage palliativ'!J107</f>
        <v>16.60565631290001</v>
      </c>
      <c r="M116" s="61"/>
      <c r="N116" s="62"/>
      <c r="O116" s="62"/>
      <c r="P116" s="40"/>
    </row>
    <row r="117" spans="1:16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1252.77757837125</v>
      </c>
      <c r="J117" s="50">
        <f>QUARTILE(J10:J108,3)</f>
        <v>1195.8522681987999</v>
      </c>
      <c r="K117" s="62">
        <f>I117-'Grundlage palliativ'!I108</f>
        <v>-0.22242162874999849</v>
      </c>
      <c r="L117" s="62">
        <f>J117-'Grundlage palliativ'!J108</f>
        <v>-1.1477318012000524</v>
      </c>
      <c r="M117" s="61"/>
      <c r="N117" s="62"/>
      <c r="O117" s="62"/>
      <c r="P117" s="62"/>
    </row>
    <row r="118" spans="1:16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1279.4330527402999</v>
      </c>
      <c r="J118" s="47">
        <f>LARGE(J10:J108,1)</f>
        <v>1492.5502051328999</v>
      </c>
      <c r="K118" s="62">
        <f>I118-'Grundlage palliativ'!I109</f>
        <v>0.4330527402998996</v>
      </c>
      <c r="L118" s="62">
        <f>J118-'Grundlage palliativ'!J109</f>
        <v>-0.44979486710008132</v>
      </c>
      <c r="M118" s="61"/>
      <c r="N118" s="62"/>
      <c r="O118" s="62"/>
      <c r="P118" s="62"/>
    </row>
    <row r="119" spans="1:16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1110.4981517939873</v>
      </c>
      <c r="J119" s="64">
        <f>J109</f>
        <v>1014.0935731614003</v>
      </c>
      <c r="K119" s="62">
        <f>I119-'Grundlage palliativ'!I110</f>
        <v>322.49815179398729</v>
      </c>
      <c r="L119" s="62">
        <f>J119-'Grundlage palliativ'!J110</f>
        <v>297.09357316140029</v>
      </c>
      <c r="M119" s="61"/>
      <c r="N119" s="62"/>
      <c r="O119" s="62"/>
      <c r="P119" s="62"/>
    </row>
    <row r="120" spans="1:16" x14ac:dyDescent="0.2">
      <c r="E120" s="28"/>
      <c r="F120" s="28"/>
      <c r="K120" s="23"/>
    </row>
    <row r="121" spans="1:16" x14ac:dyDescent="0.2">
      <c r="A121" s="23" t="s">
        <v>412</v>
      </c>
      <c r="E121" s="28"/>
      <c r="F121" s="28"/>
      <c r="K121" s="23"/>
    </row>
    <row r="122" spans="1:16" x14ac:dyDescent="0.2">
      <c r="E122" s="28"/>
      <c r="F122" s="28"/>
      <c r="K122" s="23"/>
    </row>
    <row r="123" spans="1:16" x14ac:dyDescent="0.2">
      <c r="E123" s="28"/>
      <c r="F123" s="28"/>
      <c r="K123" s="23"/>
    </row>
    <row r="124" spans="1:16" x14ac:dyDescent="0.2">
      <c r="E124" s="28"/>
      <c r="F124" s="28"/>
      <c r="K124" s="23"/>
    </row>
    <row r="125" spans="1:16" x14ac:dyDescent="0.2">
      <c r="E125" s="28"/>
      <c r="F125" s="28"/>
      <c r="K125" s="23"/>
    </row>
    <row r="126" spans="1:16" x14ac:dyDescent="0.2">
      <c r="E126" s="28"/>
      <c r="F126" s="28"/>
      <c r="K126" s="23"/>
    </row>
    <row r="127" spans="1:16" x14ac:dyDescent="0.2">
      <c r="E127" s="28"/>
      <c r="F127" s="28"/>
      <c r="K127" s="23"/>
    </row>
    <row r="128" spans="1:16" x14ac:dyDescent="0.2">
      <c r="E128" s="28"/>
      <c r="F128" s="28"/>
      <c r="K128" s="23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  <c r="W131" s="66"/>
      <c r="X131" s="66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1.453125" style="28" customWidth="1"/>
    <col min="10" max="10" width="9.81640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652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18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653</v>
      </c>
      <c r="F8" s="15" t="s">
        <v>654</v>
      </c>
      <c r="G8" s="15" t="s">
        <v>655</v>
      </c>
      <c r="H8" s="15" t="s">
        <v>656</v>
      </c>
      <c r="I8" s="15" t="s">
        <v>657</v>
      </c>
      <c r="J8" s="15" t="s">
        <v>658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665</v>
      </c>
      <c r="H9" s="17" t="s">
        <v>11</v>
      </c>
      <c r="I9" s="41" t="s">
        <v>433</v>
      </c>
      <c r="J9" s="41" t="s">
        <v>434</v>
      </c>
      <c r="K9" s="40"/>
      <c r="L9" s="61" t="s">
        <v>428</v>
      </c>
      <c r="M9" s="61" t="s">
        <v>429</v>
      </c>
      <c r="N9" s="40"/>
      <c r="O9" s="40"/>
      <c r="P9" s="40"/>
    </row>
    <row r="10" spans="1:24" x14ac:dyDescent="0.2">
      <c r="A10" s="18" t="s">
        <v>104</v>
      </c>
      <c r="B10" s="19" t="s">
        <v>105</v>
      </c>
      <c r="C10" s="19" t="s">
        <v>66</v>
      </c>
      <c r="D10" s="19" t="s">
        <v>106</v>
      </c>
      <c r="E10" s="59">
        <f>IF(SUMIF('Grundlage Psychiatrie TK'!D:D,B10,'Grundlage Psychiatrie TK'!G:G)&gt;0,SUMIF('Grundlage Psychiatrie TK'!D:D,B10,'Grundlage Psychiatrie TK'!G:G),)</f>
        <v>832701.11539885995</v>
      </c>
      <c r="F10" s="59">
        <f>IF(SUMIF('Grundlage Psychiatrie TK'!D:D,B10,'Grundlage Psychiatrie TK'!H:H)&gt;0,SUMIF('Grundlage Psychiatrie TK'!D:D,B10,'Grundlage Psychiatrie TK'!H:H),)</f>
        <v>832504.72539886006</v>
      </c>
      <c r="G10" s="59">
        <f>IF(SUMIF('Grundlage Psychiatrie TK'!D:D,B10,'Grundlage Psychiatrie TK'!I:I)&gt;0,SUMIF('Grundlage Psychiatrie TK'!D:D,B10,'Grundlage Psychiatrie TK'!I:I),"")</f>
        <v>2054</v>
      </c>
      <c r="H10" s="59">
        <f>IF(SUMIF('Grundlage Psychiatrie TK'!D:D,B10,'Grundlage Psychiatrie TK'!J:J)&gt;0,SUMIF('Grundlage Psychiatrie TK'!D:D,B10,'Grundlage Psychiatrie TK'!J:J),"")</f>
        <v>55</v>
      </c>
      <c r="I10" s="60">
        <f>IF(SUMIF('Grundlage Psychiatrie TK'!D:D,B10,'Grundlage Psychiatrie TK'!K:K)&gt;0,SUMIF('Grundlage Psychiatrie TK'!D:D,B10,'Grundlage Psychiatrie TK'!K:K),"")</f>
        <v>405.40463261871997</v>
      </c>
      <c r="J10" s="60">
        <f>IF(SUMIF('Grundlage Psychiatrie TK'!D:D,B10,'Grundlage Psychiatrie TK'!L:L)&gt;0,SUMIF('Grundlage Psychiatrie TK'!D:D,B10,'Grundlage Psychiatrie TK'!L:L),"")</f>
        <v>405.30901918153</v>
      </c>
      <c r="K10" s="40"/>
      <c r="L10" s="61">
        <f t="shared" ref="L10:L41" si="0">IF(E10&gt;0,G10,"-")</f>
        <v>2054</v>
      </c>
      <c r="M10" s="61">
        <f t="shared" ref="M10:M41" si="1">IF(F10&gt;0,G10,"-")</f>
        <v>2054</v>
      </c>
      <c r="N10" s="40"/>
      <c r="O10" s="40"/>
      <c r="P10" s="40"/>
      <c r="W10" s="124">
        <f t="shared" ref="W10:W69" si="2">J10</f>
        <v>405.30901918153</v>
      </c>
      <c r="X10" s="23" t="str">
        <f>IF(J10&gt;0,IF(I10&gt;J10,"-",IF(I10=J10,"gleich","Kontrolle")),"")</f>
        <v>-</v>
      </c>
    </row>
    <row r="11" spans="1:24" x14ac:dyDescent="0.2">
      <c r="A11" s="20" t="s">
        <v>147</v>
      </c>
      <c r="B11" s="21" t="s">
        <v>148</v>
      </c>
      <c r="C11" s="21" t="s">
        <v>66</v>
      </c>
      <c r="D11" s="21" t="s">
        <v>106</v>
      </c>
      <c r="E11" s="112">
        <f>IF(SUMIF('Grundlage Psychiatrie TK'!D:D,B11,'Grundlage Psychiatrie TK'!G:G)&gt;0,SUMIF('Grundlage Psychiatrie TK'!D:D,B11,'Grundlage Psychiatrie TK'!G:G),)</f>
        <v>1580467.7467024999</v>
      </c>
      <c r="F11" s="112">
        <f>IF(SUMIF('Grundlage Psychiatrie TK'!D:D,B11,'Grundlage Psychiatrie TK'!H:H)&gt;0,SUMIF('Grundlage Psychiatrie TK'!D:D,B11,'Grundlage Psychiatrie TK'!H:H),)</f>
        <v>1580467.7467024999</v>
      </c>
      <c r="G11" s="112">
        <f>IF(SUMIF('Grundlage Psychiatrie TK'!D:D,B11,'Grundlage Psychiatrie TK'!I:I)&gt;0,SUMIF('Grundlage Psychiatrie TK'!D:D,B11,'Grundlage Psychiatrie TK'!I:I),"")</f>
        <v>4832</v>
      </c>
      <c r="H11" s="112">
        <f>IF(SUMIF('Grundlage Psychiatrie TK'!D:D,B11,'Grundlage Psychiatrie TK'!J:J)&gt;0,SUMIF('Grundlage Psychiatrie TK'!D:D,B11,'Grundlage Psychiatrie TK'!J:J),"")</f>
        <v>107</v>
      </c>
      <c r="I11" s="130">
        <f>IF(SUMIF('Grundlage Psychiatrie TK'!D:D,B11,'Grundlage Psychiatrie TK'!K:K)&gt;0,SUMIF('Grundlage Psychiatrie TK'!D:D,B11,'Grundlage Psychiatrie TK'!K:K),"")</f>
        <v>327.08355685069</v>
      </c>
      <c r="J11" s="130">
        <f>IF(SUMIF('Grundlage Psychiatrie TK'!D:D,B11,'Grundlage Psychiatrie TK'!L:L)&gt;0,SUMIF('Grundlage Psychiatrie TK'!D:D,B11,'Grundlage Psychiatrie TK'!L:L),"")</f>
        <v>327.08355685069</v>
      </c>
      <c r="K11" s="40"/>
      <c r="L11" s="61">
        <f t="shared" si="0"/>
        <v>4832</v>
      </c>
      <c r="M11" s="61">
        <f t="shared" si="1"/>
        <v>4832</v>
      </c>
      <c r="N11" s="40"/>
      <c r="O11" s="40"/>
      <c r="P11" s="40"/>
      <c r="W11" s="124">
        <f t="shared" si="2"/>
        <v>327.08355685069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0" t="s">
        <v>183</v>
      </c>
      <c r="B12" s="21" t="s">
        <v>184</v>
      </c>
      <c r="C12" s="21" t="s">
        <v>66</v>
      </c>
      <c r="D12" s="21" t="s">
        <v>106</v>
      </c>
      <c r="E12" s="112">
        <f>IF(SUMIF('Grundlage Psychiatrie TK'!D:D,B12,'Grundlage Psychiatrie TK'!G:G)&gt;0,SUMIF('Grundlage Psychiatrie TK'!D:D,B12,'Grundlage Psychiatrie TK'!G:G),)</f>
        <v>4814745.3840442002</v>
      </c>
      <c r="F12" s="112">
        <f>IF(SUMIF('Grundlage Psychiatrie TK'!D:D,B12,'Grundlage Psychiatrie TK'!H:H)&gt;0,SUMIF('Grundlage Psychiatrie TK'!D:D,B12,'Grundlage Psychiatrie TK'!H:H),)</f>
        <v>4502168.3633564999</v>
      </c>
      <c r="G12" s="112">
        <f>IF(SUMIF('Grundlage Psychiatrie TK'!D:D,B12,'Grundlage Psychiatrie TK'!I:I)&gt;0,SUMIF('Grundlage Psychiatrie TK'!D:D,B12,'Grundlage Psychiatrie TK'!I:I),"")</f>
        <v>20425</v>
      </c>
      <c r="H12" s="112">
        <f>IF(SUMIF('Grundlage Psychiatrie TK'!D:D,B12,'Grundlage Psychiatrie TK'!J:J)&gt;0,SUMIF('Grundlage Psychiatrie TK'!D:D,B12,'Grundlage Psychiatrie TK'!J:J),"")</f>
        <v>745</v>
      </c>
      <c r="I12" s="130">
        <f>IF(SUMIF('Grundlage Psychiatrie TK'!D:D,B12,'Grundlage Psychiatrie TK'!K:K)&gt;0,SUMIF('Grundlage Psychiatrie TK'!D:D,B12,'Grundlage Psychiatrie TK'!K:K),"")</f>
        <v>235.72804817842001</v>
      </c>
      <c r="J12" s="130">
        <f>IF(SUMIF('Grundlage Psychiatrie TK'!D:D,B12,'Grundlage Psychiatrie TK'!L:L)&gt;0,SUMIF('Grundlage Psychiatrie TK'!D:D,B12,'Grundlage Psychiatrie TK'!L:L),"")</f>
        <v>220.42439967473999</v>
      </c>
      <c r="K12" s="40"/>
      <c r="L12" s="61">
        <f t="shared" si="0"/>
        <v>20425</v>
      </c>
      <c r="M12" s="61">
        <f t="shared" si="1"/>
        <v>20425</v>
      </c>
      <c r="N12" s="40"/>
      <c r="O12" s="40"/>
      <c r="P12" s="40"/>
      <c r="W12" s="124">
        <f t="shared" si="2"/>
        <v>220.42439967473999</v>
      </c>
      <c r="X12" s="23" t="str">
        <f t="shared" si="3"/>
        <v>-</v>
      </c>
    </row>
    <row r="13" spans="1:24" x14ac:dyDescent="0.2">
      <c r="A13" s="20" t="s">
        <v>196</v>
      </c>
      <c r="B13" s="21" t="s">
        <v>197</v>
      </c>
      <c r="C13" s="21" t="s">
        <v>55</v>
      </c>
      <c r="D13" s="21" t="s">
        <v>106</v>
      </c>
      <c r="E13" s="112">
        <f>IF(SUMIF('Grundlage Psychiatrie TK'!D:D,B13,'Grundlage Psychiatrie TK'!G:G)&gt;0,SUMIF('Grundlage Psychiatrie TK'!D:D,B13,'Grundlage Psychiatrie TK'!G:G),)</f>
        <v>467751.70439680002</v>
      </c>
      <c r="F13" s="112">
        <f>IF(SUMIF('Grundlage Psychiatrie TK'!D:D,B13,'Grundlage Psychiatrie TK'!H:H)&gt;0,SUMIF('Grundlage Psychiatrie TK'!D:D,B13,'Grundlage Psychiatrie TK'!H:H),)</f>
        <v>0</v>
      </c>
      <c r="G13" s="112">
        <f>IF(SUMIF('Grundlage Psychiatrie TK'!D:D,B13,'Grundlage Psychiatrie TK'!I:I)&gt;0,SUMIF('Grundlage Psychiatrie TK'!D:D,B13,'Grundlage Psychiatrie TK'!I:I),"")</f>
        <v>1204</v>
      </c>
      <c r="H13" s="112" t="str">
        <f>IF(SUMIF('Grundlage Psychiatrie TK'!D:D,B13,'Grundlage Psychiatrie TK'!J:J)&gt;0,SUMIF('Grundlage Psychiatrie TK'!D:D,B13,'Grundlage Psychiatrie TK'!J:J),"")</f>
        <v/>
      </c>
      <c r="I13" s="130">
        <f>IF(SUMIF('Grundlage Psychiatrie TK'!D:D,B13,'Grundlage Psychiatrie TK'!K:K)&gt;0,SUMIF('Grundlage Psychiatrie TK'!D:D,B13,'Grundlage Psychiatrie TK'!K:K),"")</f>
        <v>388.49809335282998</v>
      </c>
      <c r="J13" s="130" t="str">
        <f>IF(SUMIF('Grundlage Psychiatrie TK'!D:D,B13,'Grundlage Psychiatrie TK'!L:L)&gt;0,SUMIF('Grundlage Psychiatrie TK'!D:D,B13,'Grundlage Psychiatrie TK'!L:L),"")</f>
        <v/>
      </c>
      <c r="K13" s="40"/>
      <c r="L13" s="61">
        <f t="shared" si="0"/>
        <v>1204</v>
      </c>
      <c r="M13" s="61" t="str">
        <f t="shared" si="1"/>
        <v>-</v>
      </c>
      <c r="N13" s="40"/>
      <c r="O13" s="40"/>
      <c r="P13" s="40"/>
      <c r="W13" s="124" t="str">
        <f t="shared" si="2"/>
        <v/>
      </c>
      <c r="X13" s="23" t="str">
        <f t="shared" si="3"/>
        <v>Kontrolle</v>
      </c>
    </row>
    <row r="14" spans="1:24" x14ac:dyDescent="0.2">
      <c r="A14" s="20" t="s">
        <v>190</v>
      </c>
      <c r="B14" s="21" t="s">
        <v>191</v>
      </c>
      <c r="C14" s="21" t="s">
        <v>55</v>
      </c>
      <c r="D14" s="21" t="s">
        <v>106</v>
      </c>
      <c r="E14" s="112">
        <f>IF(SUMIF('Grundlage Psychiatrie TK'!D:D,B14,'Grundlage Psychiatrie TK'!G:G)&gt;0,SUMIF('Grundlage Psychiatrie TK'!D:D,B14,'Grundlage Psychiatrie TK'!G:G),)</f>
        <v>1534798.5499330999</v>
      </c>
      <c r="F14" s="112">
        <f>IF(SUMIF('Grundlage Psychiatrie TK'!D:D,B14,'Grundlage Psychiatrie TK'!H:H)&gt;0,SUMIF('Grundlage Psychiatrie TK'!D:D,B14,'Grundlage Psychiatrie TK'!H:H),)</f>
        <v>0</v>
      </c>
      <c r="G14" s="112">
        <f>IF(SUMIF('Grundlage Psychiatrie TK'!D:D,B14,'Grundlage Psychiatrie TK'!I:I)&gt;0,SUMIF('Grundlage Psychiatrie TK'!D:D,B14,'Grundlage Psychiatrie TK'!I:I),"")</f>
        <v>4775</v>
      </c>
      <c r="H14" s="112">
        <f>IF(SUMIF('Grundlage Psychiatrie TK'!D:D,B14,'Grundlage Psychiatrie TK'!J:J)&gt;0,SUMIF('Grundlage Psychiatrie TK'!D:D,B14,'Grundlage Psychiatrie TK'!J:J),"")</f>
        <v>151</v>
      </c>
      <c r="I14" s="130">
        <f>IF(SUMIF('Grundlage Psychiatrie TK'!D:D,B14,'Grundlage Psychiatrie TK'!K:K)&gt;0,SUMIF('Grundlage Psychiatrie TK'!D:D,B14,'Grundlage Psychiatrie TK'!K:K),"")</f>
        <v>321.42378009071001</v>
      </c>
      <c r="J14" s="130" t="str">
        <f>IF(SUMIF('Grundlage Psychiatrie TK'!D:D,B14,'Grundlage Psychiatrie TK'!L:L)&gt;0,SUMIF('Grundlage Psychiatrie TK'!D:D,B14,'Grundlage Psychiatrie TK'!L:L),"")</f>
        <v/>
      </c>
      <c r="K14" s="40"/>
      <c r="L14" s="61">
        <f t="shared" si="0"/>
        <v>4775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0" t="s">
        <v>202</v>
      </c>
      <c r="B15" s="21" t="s">
        <v>203</v>
      </c>
      <c r="C15" s="21" t="s">
        <v>55</v>
      </c>
      <c r="D15" s="21" t="s">
        <v>45</v>
      </c>
      <c r="E15" s="112">
        <f>IF(SUMIF('Grundlage Psychiatrie TK'!D:D,B15,'Grundlage Psychiatrie TK'!G:G)&gt;0,SUMIF('Grundlage Psychiatrie TK'!D:D,B15,'Grundlage Psychiatrie TK'!G:G),)</f>
        <v>3033944.157683</v>
      </c>
      <c r="F15" s="112">
        <f>IF(SUMIF('Grundlage Psychiatrie TK'!D:D,B15,'Grundlage Psychiatrie TK'!H:H)&gt;0,SUMIF('Grundlage Psychiatrie TK'!D:D,B15,'Grundlage Psychiatrie TK'!H:H),)</f>
        <v>3016029.7076829998</v>
      </c>
      <c r="G15" s="112">
        <f>IF(SUMIF('Grundlage Psychiatrie TK'!D:D,B15,'Grundlage Psychiatrie TK'!I:I)&gt;0,SUMIF('Grundlage Psychiatrie TK'!D:D,B15,'Grundlage Psychiatrie TK'!I:I),"")</f>
        <v>5589.5</v>
      </c>
      <c r="H15" s="112">
        <f>IF(SUMIF('Grundlage Psychiatrie TK'!D:D,B15,'Grundlage Psychiatrie TK'!J:J)&gt;0,SUMIF('Grundlage Psychiatrie TK'!D:D,B15,'Grundlage Psychiatrie TK'!J:J),"")</f>
        <v>153</v>
      </c>
      <c r="I15" s="130">
        <f>IF(SUMIF('Grundlage Psychiatrie TK'!D:D,B15,'Grundlage Psychiatrie TK'!K:K)&gt;0,SUMIF('Grundlage Psychiatrie TK'!D:D,B15,'Grundlage Psychiatrie TK'!K:K),"")</f>
        <v>542.79348021879002</v>
      </c>
      <c r="J15" s="130">
        <f>IF(SUMIF('Grundlage Psychiatrie TK'!D:D,B15,'Grundlage Psychiatrie TK'!L:L)&gt;0,SUMIF('Grundlage Psychiatrie TK'!D:D,B15,'Grundlage Psychiatrie TK'!L:L),"")</f>
        <v>539.58846188083999</v>
      </c>
      <c r="K15" s="40"/>
      <c r="L15" s="61">
        <f t="shared" si="0"/>
        <v>5589.5</v>
      </c>
      <c r="M15" s="61">
        <f t="shared" si="1"/>
        <v>5589.5</v>
      </c>
      <c r="N15" s="40"/>
      <c r="O15" s="40"/>
      <c r="P15" s="40"/>
      <c r="W15" s="124">
        <f t="shared" si="2"/>
        <v>539.58846188083999</v>
      </c>
      <c r="X15" s="23" t="str">
        <f t="shared" si="3"/>
        <v>-</v>
      </c>
    </row>
    <row r="16" spans="1:24" x14ac:dyDescent="0.2">
      <c r="A16" s="20" t="s">
        <v>253</v>
      </c>
      <c r="B16" s="21" t="s">
        <v>254</v>
      </c>
      <c r="C16" s="21" t="s">
        <v>55</v>
      </c>
      <c r="D16" s="21" t="s">
        <v>27</v>
      </c>
      <c r="E16" s="112">
        <f>IF(SUMIF('Grundlage Psychiatrie TK'!D:D,B16,'Grundlage Psychiatrie TK'!G:G)&gt;0,SUMIF('Grundlage Psychiatrie TK'!D:D,B16,'Grundlage Psychiatrie TK'!G:G),)</f>
        <v>2446511.8575714999</v>
      </c>
      <c r="F16" s="112">
        <f>IF(SUMIF('Grundlage Psychiatrie TK'!D:D,B16,'Grundlage Psychiatrie TK'!H:H)&gt;0,SUMIF('Grundlage Psychiatrie TK'!D:D,B16,'Grundlage Psychiatrie TK'!H:H),)</f>
        <v>2307004.8575714999</v>
      </c>
      <c r="G16" s="112">
        <f>IF(SUMIF('Grundlage Psychiatrie TK'!D:D,B16,'Grundlage Psychiatrie TK'!I:I)&gt;0,SUMIF('Grundlage Psychiatrie TK'!D:D,B16,'Grundlage Psychiatrie TK'!I:I),"")</f>
        <v>6263</v>
      </c>
      <c r="H16" s="112">
        <f>IF(SUMIF('Grundlage Psychiatrie TK'!D:D,B16,'Grundlage Psychiatrie TK'!J:J)&gt;0,SUMIF('Grundlage Psychiatrie TK'!D:D,B16,'Grundlage Psychiatrie TK'!J:J),"")</f>
        <v>144</v>
      </c>
      <c r="I16" s="130">
        <f>IF(SUMIF('Grundlage Psychiatrie TK'!D:D,B16,'Grundlage Psychiatrie TK'!K:K)&gt;0,SUMIF('Grundlage Psychiatrie TK'!D:D,B16,'Grundlage Psychiatrie TK'!K:K),"")</f>
        <v>390.62938808422001</v>
      </c>
      <c r="J16" s="130">
        <f>IF(SUMIF('Grundlage Psychiatrie TK'!D:D,B16,'Grundlage Psychiatrie TK'!L:L)&gt;0,SUMIF('Grundlage Psychiatrie TK'!D:D,B16,'Grundlage Psychiatrie TK'!L:L),"")</f>
        <v>368.35459964417998</v>
      </c>
      <c r="K16" s="40"/>
      <c r="L16" s="61">
        <f t="shared" si="0"/>
        <v>6263</v>
      </c>
      <c r="M16" s="61">
        <f t="shared" si="1"/>
        <v>6263</v>
      </c>
      <c r="N16" s="40"/>
      <c r="O16" s="40"/>
      <c r="P16" s="40"/>
      <c r="W16" s="124">
        <f t="shared" si="2"/>
        <v>368.35459964417998</v>
      </c>
      <c r="X16" s="23" t="str">
        <f t="shared" si="3"/>
        <v>-</v>
      </c>
    </row>
    <row r="17" spans="1:24" x14ac:dyDescent="0.2">
      <c r="A17" s="20" t="s">
        <v>265</v>
      </c>
      <c r="B17" s="21" t="s">
        <v>266</v>
      </c>
      <c r="C17" s="21" t="s">
        <v>55</v>
      </c>
      <c r="D17" s="21" t="s">
        <v>45</v>
      </c>
      <c r="E17" s="112">
        <f>IF(SUMIF('Grundlage Psychiatrie TK'!D:D,B17,'Grundlage Psychiatrie TK'!G:G)&gt;0,SUMIF('Grundlage Psychiatrie TK'!D:D,B17,'Grundlage Psychiatrie TK'!G:G),)</f>
        <v>1959694.7814348999</v>
      </c>
      <c r="F17" s="112">
        <f>IF(SUMIF('Grundlage Psychiatrie TK'!D:D,B17,'Grundlage Psychiatrie TK'!H:H)&gt;0,SUMIF('Grundlage Psychiatrie TK'!D:D,B17,'Grundlage Psychiatrie TK'!H:H),)</f>
        <v>0</v>
      </c>
      <c r="G17" s="112">
        <f>IF(SUMIF('Grundlage Psychiatrie TK'!D:D,B17,'Grundlage Psychiatrie TK'!I:I)&gt;0,SUMIF('Grundlage Psychiatrie TK'!D:D,B17,'Grundlage Psychiatrie TK'!I:I),"")</f>
        <v>5862</v>
      </c>
      <c r="H17" s="112" t="str">
        <f>IF(SUMIF('Grundlage Psychiatrie TK'!D:D,B17,'Grundlage Psychiatrie TK'!J:J)&gt;0,SUMIF('Grundlage Psychiatrie TK'!D:D,B17,'Grundlage Psychiatrie TK'!J:J),"")</f>
        <v/>
      </c>
      <c r="I17" s="130">
        <f>IF(SUMIF('Grundlage Psychiatrie TK'!D:D,B17,'Grundlage Psychiatrie TK'!K:K)&gt;0,SUMIF('Grundlage Psychiatrie TK'!D:D,B17,'Grundlage Psychiatrie TK'!K:K),"")</f>
        <v>334.30480747781002</v>
      </c>
      <c r="J17" s="130" t="str">
        <f>IF(SUMIF('Grundlage Psychiatrie TK'!D:D,B17,'Grundlage Psychiatrie TK'!L:L)&gt;0,SUMIF('Grundlage Psychiatrie TK'!D:D,B17,'Grundlage Psychiatrie TK'!L:L),"")</f>
        <v/>
      </c>
      <c r="K17" s="40"/>
      <c r="L17" s="61">
        <f t="shared" si="0"/>
        <v>5862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0" t="s">
        <v>53</v>
      </c>
      <c r="B18" s="21" t="s">
        <v>54</v>
      </c>
      <c r="C18" s="21" t="s">
        <v>55</v>
      </c>
      <c r="D18" s="21" t="s">
        <v>45</v>
      </c>
      <c r="E18" s="112">
        <f>IF(SUMIF('Grundlage Psychiatrie TK'!D:D,B18,'Grundlage Psychiatrie TK'!G:G)&gt;0,SUMIF('Grundlage Psychiatrie TK'!D:D,B18,'Grundlage Psychiatrie TK'!G:G),)</f>
        <v>1313309.8964134001</v>
      </c>
      <c r="F18" s="112">
        <f>IF(SUMIF('Grundlage Psychiatrie TK'!D:D,B18,'Grundlage Psychiatrie TK'!H:H)&gt;0,SUMIF('Grundlage Psychiatrie TK'!D:D,B18,'Grundlage Psychiatrie TK'!H:H),)</f>
        <v>1291495.7499682</v>
      </c>
      <c r="G18" s="112">
        <f>IF(SUMIF('Grundlage Psychiatrie TK'!D:D,B18,'Grundlage Psychiatrie TK'!I:I)&gt;0,SUMIF('Grundlage Psychiatrie TK'!D:D,B18,'Grundlage Psychiatrie TK'!I:I),"")</f>
        <v>3986</v>
      </c>
      <c r="H18" s="112">
        <f>IF(SUMIF('Grundlage Psychiatrie TK'!D:D,B18,'Grundlage Psychiatrie TK'!J:J)&gt;0,SUMIF('Grundlage Psychiatrie TK'!D:D,B18,'Grundlage Psychiatrie TK'!J:J),"")</f>
        <v>124</v>
      </c>
      <c r="I18" s="130">
        <f>IF(SUMIF('Grundlage Psychiatrie TK'!D:D,B18,'Grundlage Psychiatrie TK'!K:K)&gt;0,SUMIF('Grundlage Psychiatrie TK'!D:D,B18,'Grundlage Psychiatrie TK'!K:K),"")</f>
        <v>329.48065640075998</v>
      </c>
      <c r="J18" s="130">
        <f>IF(SUMIF('Grundlage Psychiatrie TK'!D:D,B18,'Grundlage Psychiatrie TK'!L:L)&gt;0,SUMIF('Grundlage Psychiatrie TK'!D:D,B18,'Grundlage Psychiatrie TK'!L:L),"")</f>
        <v>324.00796537084</v>
      </c>
      <c r="K18" s="40"/>
      <c r="L18" s="61">
        <f t="shared" si="0"/>
        <v>3986</v>
      </c>
      <c r="M18" s="61">
        <f t="shared" si="1"/>
        <v>3986</v>
      </c>
      <c r="N18" s="40"/>
      <c r="O18" s="40"/>
      <c r="P18" s="40"/>
      <c r="W18" s="124">
        <f t="shared" si="2"/>
        <v>324.00796537084</v>
      </c>
      <c r="X18" s="23" t="str">
        <f t="shared" si="3"/>
        <v>-</v>
      </c>
    </row>
    <row r="19" spans="1:24" x14ac:dyDescent="0.2">
      <c r="A19" s="20" t="s">
        <v>284</v>
      </c>
      <c r="B19" s="21" t="s">
        <v>285</v>
      </c>
      <c r="C19" s="21" t="s">
        <v>55</v>
      </c>
      <c r="D19" s="21" t="s">
        <v>188</v>
      </c>
      <c r="E19" s="112">
        <f>IF(SUMIF('Grundlage Psychiatrie TK'!D:D,B19,'Grundlage Psychiatrie TK'!G:G)&gt;0,SUMIF('Grundlage Psychiatrie TK'!D:D,B19,'Grundlage Psychiatrie TK'!G:G),)</f>
        <v>15596995.201322</v>
      </c>
      <c r="F19" s="112">
        <f>IF(SUMIF('Grundlage Psychiatrie TK'!D:D,B19,'Grundlage Psychiatrie TK'!H:H)&gt;0,SUMIF('Grundlage Psychiatrie TK'!D:D,B19,'Grundlage Psychiatrie TK'!H:H),)</f>
        <v>0</v>
      </c>
      <c r="G19" s="112">
        <f>IF(SUMIF('Grundlage Psychiatrie TK'!D:D,B19,'Grundlage Psychiatrie TK'!I:I)&gt;0,SUMIF('Grundlage Psychiatrie TK'!D:D,B19,'Grundlage Psychiatrie TK'!I:I),"")</f>
        <v>32348.5</v>
      </c>
      <c r="H19" s="112">
        <f>IF(SUMIF('Grundlage Psychiatrie TK'!D:D,B19,'Grundlage Psychiatrie TK'!J:J)&gt;0,SUMIF('Grundlage Psychiatrie TK'!D:D,B19,'Grundlage Psychiatrie TK'!J:J),"")</f>
        <v>945</v>
      </c>
      <c r="I19" s="130">
        <f>IF(SUMIF('Grundlage Psychiatrie TK'!D:D,B19,'Grundlage Psychiatrie TK'!K:K)&gt;0,SUMIF('Grundlage Psychiatrie TK'!D:D,B19,'Grundlage Psychiatrie TK'!K:K),"")</f>
        <v>482.15512933589002</v>
      </c>
      <c r="J19" s="130" t="str">
        <f>IF(SUMIF('Grundlage Psychiatrie TK'!D:D,B19,'Grundlage Psychiatrie TK'!L:L)&gt;0,SUMIF('Grundlage Psychiatrie TK'!D:D,B19,'Grundlage Psychiatrie TK'!L:L),"")</f>
        <v/>
      </c>
      <c r="K19" s="40"/>
      <c r="L19" s="61">
        <f t="shared" si="0"/>
        <v>32348.5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0" t="s">
        <v>335</v>
      </c>
      <c r="B20" s="21" t="s">
        <v>335</v>
      </c>
      <c r="C20" s="21" t="s">
        <v>16</v>
      </c>
      <c r="D20" s="21" t="s">
        <v>308</v>
      </c>
      <c r="E20" s="112">
        <f>IF(SUMIF('Grundlage Psychiatrie TK'!D:D,B20,'Grundlage Psychiatrie TK'!G:G)&gt;0,SUMIF('Grundlage Psychiatrie TK'!D:D,B20,'Grundlage Psychiatrie TK'!G:G),)</f>
        <v>969532.03049127001</v>
      </c>
      <c r="F20" s="112">
        <f>IF(SUMIF('Grundlage Psychiatrie TK'!D:D,B20,'Grundlage Psychiatrie TK'!H:H)&gt;0,SUMIF('Grundlage Psychiatrie TK'!D:D,B20,'Grundlage Psychiatrie TK'!H:H),)</f>
        <v>0</v>
      </c>
      <c r="G20" s="112">
        <f>IF(SUMIF('Grundlage Psychiatrie TK'!D:D,B20,'Grundlage Psychiatrie TK'!I:I)&gt;0,SUMIF('Grundlage Psychiatrie TK'!D:D,B20,'Grundlage Psychiatrie TK'!I:I),"")</f>
        <v>2062</v>
      </c>
      <c r="H20" s="112" t="str">
        <f>IF(SUMIF('Grundlage Psychiatrie TK'!D:D,B20,'Grundlage Psychiatrie TK'!J:J)&gt;0,SUMIF('Grundlage Psychiatrie TK'!D:D,B20,'Grundlage Psychiatrie TK'!J:J),"")</f>
        <v/>
      </c>
      <c r="I20" s="130">
        <f>IF(SUMIF('Grundlage Psychiatrie TK'!D:D,B20,'Grundlage Psychiatrie TK'!K:K)&gt;0,SUMIF('Grundlage Psychiatrie TK'!D:D,B20,'Grundlage Psychiatrie TK'!K:K),"")</f>
        <v>470.19012147976002</v>
      </c>
      <c r="J20" s="130" t="str">
        <f>IF(SUMIF('Grundlage Psychiatrie TK'!D:D,B20,'Grundlage Psychiatrie TK'!L:L)&gt;0,SUMIF('Grundlage Psychiatrie TK'!D:D,B20,'Grundlage Psychiatrie TK'!L:L),"")</f>
        <v/>
      </c>
      <c r="K20" s="40"/>
      <c r="L20" s="61">
        <f t="shared" si="0"/>
        <v>2062</v>
      </c>
      <c r="M20" s="61" t="str">
        <f t="shared" si="1"/>
        <v>-</v>
      </c>
      <c r="N20" s="40"/>
      <c r="O20" s="40"/>
      <c r="P20" s="40"/>
      <c r="W20" s="124" t="str">
        <f t="shared" si="2"/>
        <v/>
      </c>
      <c r="X20" s="23" t="str">
        <f t="shared" si="3"/>
        <v>Kontrolle</v>
      </c>
    </row>
    <row r="21" spans="1:24" x14ac:dyDescent="0.2">
      <c r="A21" s="20" t="s">
        <v>287</v>
      </c>
      <c r="B21" s="21" t="s">
        <v>288</v>
      </c>
      <c r="C21" s="21" t="s">
        <v>16</v>
      </c>
      <c r="D21" s="21" t="s">
        <v>188</v>
      </c>
      <c r="E21" s="112">
        <f>IF(SUMIF('Grundlage Psychiatrie TK'!D:D,B21,'Grundlage Psychiatrie TK'!G:G)&gt;0,SUMIF('Grundlage Psychiatrie TK'!D:D,B21,'Grundlage Psychiatrie TK'!G:G),)</f>
        <v>4617950.3311173003</v>
      </c>
      <c r="F21" s="112">
        <f>IF(SUMIF('Grundlage Psychiatrie TK'!D:D,B21,'Grundlage Psychiatrie TK'!H:H)&gt;0,SUMIF('Grundlage Psychiatrie TK'!D:D,B21,'Grundlage Psychiatrie TK'!H:H),)</f>
        <v>4497194.3111172998</v>
      </c>
      <c r="G21" s="112">
        <f>IF(SUMIF('Grundlage Psychiatrie TK'!D:D,B21,'Grundlage Psychiatrie TK'!I:I)&gt;0,SUMIF('Grundlage Psychiatrie TK'!D:D,B21,'Grundlage Psychiatrie TK'!I:I),"")</f>
        <v>8968</v>
      </c>
      <c r="H21" s="112">
        <f>IF(SUMIF('Grundlage Psychiatrie TK'!D:D,B21,'Grundlage Psychiatrie TK'!J:J)&gt;0,SUMIF('Grundlage Psychiatrie TK'!D:D,B21,'Grundlage Psychiatrie TK'!J:J),"")</f>
        <v>223</v>
      </c>
      <c r="I21" s="130">
        <f>IF(SUMIF('Grundlage Psychiatrie TK'!D:D,B21,'Grundlage Psychiatrie TK'!K:K)&gt;0,SUMIF('Grundlage Psychiatrie TK'!D:D,B21,'Grundlage Psychiatrie TK'!K:K),"")</f>
        <v>514.93647760006002</v>
      </c>
      <c r="J21" s="130">
        <f>IF(SUMIF('Grundlage Psychiatrie TK'!D:D,B21,'Grundlage Psychiatrie TK'!L:L)&gt;0,SUMIF('Grundlage Psychiatrie TK'!D:D,B21,'Grundlage Psychiatrie TK'!L:L),"")</f>
        <v>501.47126573564998</v>
      </c>
      <c r="K21" s="40"/>
      <c r="L21" s="61">
        <f t="shared" si="0"/>
        <v>8968</v>
      </c>
      <c r="M21" s="61">
        <f t="shared" si="1"/>
        <v>8968</v>
      </c>
      <c r="N21" s="40"/>
      <c r="O21" s="40"/>
      <c r="P21" s="40"/>
      <c r="W21" s="124">
        <f t="shared" si="2"/>
        <v>501.47126573564998</v>
      </c>
      <c r="X21" s="23" t="str">
        <f t="shared" si="3"/>
        <v>-</v>
      </c>
    </row>
    <row r="22" spans="1:24" x14ac:dyDescent="0.2">
      <c r="A22" s="20" t="s">
        <v>186</v>
      </c>
      <c r="B22" s="21" t="s">
        <v>187</v>
      </c>
      <c r="C22" s="21" t="s">
        <v>34</v>
      </c>
      <c r="D22" s="21" t="s">
        <v>188</v>
      </c>
      <c r="E22" s="112">
        <f>IF(SUMIF('Grundlage Psychiatrie TK'!D:D,B22,'Grundlage Psychiatrie TK'!G:G)&gt;0,SUMIF('Grundlage Psychiatrie TK'!D:D,B22,'Grundlage Psychiatrie TK'!G:G),)</f>
        <v>9851577.3823694997</v>
      </c>
      <c r="F22" s="112">
        <f>IF(SUMIF('Grundlage Psychiatrie TK'!D:D,B22,'Grundlage Psychiatrie TK'!H:H)&gt;0,SUMIF('Grundlage Psychiatrie TK'!D:D,B22,'Grundlage Psychiatrie TK'!H:H),)</f>
        <v>9077056.7623279002</v>
      </c>
      <c r="G22" s="112">
        <f>IF(SUMIF('Grundlage Psychiatrie TK'!D:D,B22,'Grundlage Psychiatrie TK'!I:I)&gt;0,SUMIF('Grundlage Psychiatrie TK'!D:D,B22,'Grundlage Psychiatrie TK'!I:I),"")</f>
        <v>35413</v>
      </c>
      <c r="H22" s="112" t="str">
        <f>IF(SUMIF('Grundlage Psychiatrie TK'!D:D,B22,'Grundlage Psychiatrie TK'!J:J)&gt;0,SUMIF('Grundlage Psychiatrie TK'!D:D,B22,'Grundlage Psychiatrie TK'!J:J),"")</f>
        <v/>
      </c>
      <c r="I22" s="130">
        <f>IF(SUMIF('Grundlage Psychiatrie TK'!D:D,B22,'Grundlage Psychiatrie TK'!K:K)&gt;0,SUMIF('Grundlage Psychiatrie TK'!D:D,B22,'Grundlage Psychiatrie TK'!K:K),"")</f>
        <v>278.19098586309002</v>
      </c>
      <c r="J22" s="130">
        <f>IF(SUMIF('Grundlage Psychiatrie TK'!D:D,B22,'Grundlage Psychiatrie TK'!L:L)&gt;0,SUMIF('Grundlage Psychiatrie TK'!D:D,B22,'Grundlage Psychiatrie TK'!L:L),"")</f>
        <v>256.31990405579</v>
      </c>
      <c r="K22" s="40"/>
      <c r="L22" s="61">
        <f t="shared" si="0"/>
        <v>35413</v>
      </c>
      <c r="M22" s="61">
        <f t="shared" si="1"/>
        <v>35413</v>
      </c>
      <c r="N22" s="40"/>
      <c r="O22" s="40"/>
      <c r="P22" s="40"/>
      <c r="W22" s="124">
        <f t="shared" si="2"/>
        <v>256.31990405579</v>
      </c>
      <c r="X22" s="23" t="str">
        <f t="shared" si="3"/>
        <v>-</v>
      </c>
    </row>
    <row r="23" spans="1:24" x14ac:dyDescent="0.2">
      <c r="A23" s="20" t="s">
        <v>171</v>
      </c>
      <c r="B23" s="21" t="s">
        <v>172</v>
      </c>
      <c r="C23" s="21" t="s">
        <v>169</v>
      </c>
      <c r="D23" s="21" t="s">
        <v>106</v>
      </c>
      <c r="E23" s="112">
        <f>IF(SUMIF('Grundlage Psychiatrie TK'!D:D,B23,'Grundlage Psychiatrie TK'!G:G)&gt;0,SUMIF('Grundlage Psychiatrie TK'!D:D,B23,'Grundlage Psychiatrie TK'!G:G),)</f>
        <v>3128618.6052820999</v>
      </c>
      <c r="F23" s="112">
        <f>IF(SUMIF('Grundlage Psychiatrie TK'!D:D,B23,'Grundlage Psychiatrie TK'!H:H)&gt;0,SUMIF('Grundlage Psychiatrie TK'!D:D,B23,'Grundlage Psychiatrie TK'!H:H),)</f>
        <v>0</v>
      </c>
      <c r="G23" s="112">
        <f>IF(SUMIF('Grundlage Psychiatrie TK'!D:D,B23,'Grundlage Psychiatrie TK'!I:I)&gt;0,SUMIF('Grundlage Psychiatrie TK'!D:D,B23,'Grundlage Psychiatrie TK'!I:I),"")</f>
        <v>6143</v>
      </c>
      <c r="H23" s="112">
        <f>IF(SUMIF('Grundlage Psychiatrie TK'!D:D,B23,'Grundlage Psychiatrie TK'!J:J)&gt;0,SUMIF('Grundlage Psychiatrie TK'!D:D,B23,'Grundlage Psychiatrie TK'!J:J),"")</f>
        <v>355</v>
      </c>
      <c r="I23" s="130">
        <f>IF(SUMIF('Grundlage Psychiatrie TK'!D:D,B23,'Grundlage Psychiatrie TK'!K:K)&gt;0,SUMIF('Grundlage Psychiatrie TK'!D:D,B23,'Grundlage Psychiatrie TK'!K:K),"")</f>
        <v>509.29816136775003</v>
      </c>
      <c r="J23" s="130" t="str">
        <f>IF(SUMIF('Grundlage Psychiatrie TK'!D:D,B23,'Grundlage Psychiatrie TK'!L:L)&gt;0,SUMIF('Grundlage Psychiatrie TK'!D:D,B23,'Grundlage Psychiatrie TK'!L:L),"")</f>
        <v/>
      </c>
      <c r="K23" s="40"/>
      <c r="L23" s="61">
        <f t="shared" si="0"/>
        <v>6143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0" t="s">
        <v>242</v>
      </c>
      <c r="B24" s="21" t="s">
        <v>243</v>
      </c>
      <c r="C24" s="21" t="s">
        <v>244</v>
      </c>
      <c r="D24" s="21" t="s">
        <v>45</v>
      </c>
      <c r="E24" s="112">
        <f>IF(SUMIF('Grundlage Psychiatrie TK'!D:D,B24,'Grundlage Psychiatrie TK'!G:G)&gt;0,SUMIF('Grundlage Psychiatrie TK'!D:D,B24,'Grundlage Psychiatrie TK'!G:G),)</f>
        <v>4246234.3183733001</v>
      </c>
      <c r="F24" s="112">
        <f>IF(SUMIF('Grundlage Psychiatrie TK'!D:D,B24,'Grundlage Psychiatrie TK'!H:H)&gt;0,SUMIF('Grundlage Psychiatrie TK'!D:D,B24,'Grundlage Psychiatrie TK'!H:H),)</f>
        <v>4246234.3183733001</v>
      </c>
      <c r="G24" s="112">
        <f>IF(SUMIF('Grundlage Psychiatrie TK'!D:D,B24,'Grundlage Psychiatrie TK'!I:I)&gt;0,SUMIF('Grundlage Psychiatrie TK'!D:D,B24,'Grundlage Psychiatrie TK'!I:I),"")</f>
        <v>13706</v>
      </c>
      <c r="H24" s="112">
        <f>IF(SUMIF('Grundlage Psychiatrie TK'!D:D,B24,'Grundlage Psychiatrie TK'!J:J)&gt;0,SUMIF('Grundlage Psychiatrie TK'!D:D,B24,'Grundlage Psychiatrie TK'!J:J),"")</f>
        <v>13706</v>
      </c>
      <c r="I24" s="130">
        <f>IF(SUMIF('Grundlage Psychiatrie TK'!D:D,B24,'Grundlage Psychiatrie TK'!K:K)&gt;0,SUMIF('Grundlage Psychiatrie TK'!D:D,B24,'Grundlage Psychiatrie TK'!K:K),"")</f>
        <v>309.80842830682002</v>
      </c>
      <c r="J24" s="130">
        <f>IF(SUMIF('Grundlage Psychiatrie TK'!D:D,B24,'Grundlage Psychiatrie TK'!L:L)&gt;0,SUMIF('Grundlage Psychiatrie TK'!D:D,B24,'Grundlage Psychiatrie TK'!L:L),"")</f>
        <v>309.80842830682002</v>
      </c>
      <c r="K24" s="40"/>
      <c r="L24" s="61">
        <f t="shared" si="0"/>
        <v>13706</v>
      </c>
      <c r="M24" s="61">
        <f t="shared" si="1"/>
        <v>13706</v>
      </c>
      <c r="N24" s="40"/>
      <c r="O24" s="40"/>
      <c r="P24" s="40"/>
      <c r="W24" s="124">
        <f t="shared" si="2"/>
        <v>309.80842830682002</v>
      </c>
      <c r="X24" s="23" t="str">
        <f t="shared" si="3"/>
        <v>gleich</v>
      </c>
    </row>
    <row r="25" spans="1:24" x14ac:dyDescent="0.2">
      <c r="A25" s="20" t="s">
        <v>259</v>
      </c>
      <c r="B25" s="21" t="s">
        <v>260</v>
      </c>
      <c r="C25" s="22" t="s">
        <v>127</v>
      </c>
      <c r="D25" s="21" t="s">
        <v>45</v>
      </c>
      <c r="E25" s="112">
        <f>IF(SUMIF('Grundlage Psychiatrie TK'!D:D,B25,'Grundlage Psychiatrie TK'!G:G)&gt;0,SUMIF('Grundlage Psychiatrie TK'!D:D,B25,'Grundlage Psychiatrie TK'!G:G),)</f>
        <v>0</v>
      </c>
      <c r="F25" s="112">
        <f>IF(SUMIF('Grundlage Psychiatrie TK'!D:D,B25,'Grundlage Psychiatrie TK'!H:H)&gt;0,SUMIF('Grundlage Psychiatrie TK'!D:D,B25,'Grundlage Psychiatrie TK'!H:H),)</f>
        <v>8490917.0341407992</v>
      </c>
      <c r="G25" s="112">
        <f>IF(SUMIF('Grundlage Psychiatrie TK'!D:D,B25,'Grundlage Psychiatrie TK'!I:I)&gt;0,SUMIF('Grundlage Psychiatrie TK'!D:D,B25,'Grundlage Psychiatrie TK'!I:I),"")</f>
        <v>20209</v>
      </c>
      <c r="H25" s="112">
        <f>IF(SUMIF('Grundlage Psychiatrie TK'!D:D,B25,'Grundlage Psychiatrie TK'!J:J)&gt;0,SUMIF('Grundlage Psychiatrie TK'!D:D,B25,'Grundlage Psychiatrie TK'!J:J),"")</f>
        <v>20209</v>
      </c>
      <c r="I25" s="130" t="str">
        <f>IF(SUMIF('Grundlage Psychiatrie TK'!D:D,B25,'Grundlage Psychiatrie TK'!K:K)&gt;0,SUMIF('Grundlage Psychiatrie TK'!D:D,B25,'Grundlage Psychiatrie TK'!K:K),"")</f>
        <v/>
      </c>
      <c r="J25" s="130">
        <f>IF(SUMIF('Grundlage Psychiatrie TK'!D:D,B25,'Grundlage Psychiatrie TK'!L:L)&gt;0,SUMIF('Grundlage Psychiatrie TK'!D:D,B25,'Grundlage Psychiatrie TK'!L:L),"")</f>
        <v>420.15522955815999</v>
      </c>
      <c r="K25" s="40"/>
      <c r="L25" s="61" t="str">
        <f t="shared" si="0"/>
        <v>-</v>
      </c>
      <c r="M25" s="61">
        <f t="shared" si="1"/>
        <v>20209</v>
      </c>
      <c r="N25" s="40"/>
      <c r="O25" s="40"/>
      <c r="P25" s="40"/>
      <c r="W25" s="124">
        <f t="shared" si="2"/>
        <v>420.15522955815999</v>
      </c>
      <c r="X25" s="23" t="str">
        <f t="shared" si="3"/>
        <v>-</v>
      </c>
    </row>
    <row r="26" spans="1:24" x14ac:dyDescent="0.2">
      <c r="A26" s="20" t="s">
        <v>97</v>
      </c>
      <c r="B26" s="21" t="s">
        <v>98</v>
      </c>
      <c r="C26" s="21" t="s">
        <v>99</v>
      </c>
      <c r="D26" s="21" t="s">
        <v>45</v>
      </c>
      <c r="E26" s="112">
        <f>IF(SUMIF('Grundlage Psychiatrie TK'!D:D,B26,'Grundlage Psychiatrie TK'!G:G)&gt;0,SUMIF('Grundlage Psychiatrie TK'!D:D,B26,'Grundlage Psychiatrie TK'!G:G),)</f>
        <v>7115078.6696431004</v>
      </c>
      <c r="F26" s="112">
        <f>IF(SUMIF('Grundlage Psychiatrie TK'!D:D,B26,'Grundlage Psychiatrie TK'!H:H)&gt;0,SUMIF('Grundlage Psychiatrie TK'!D:D,B26,'Grundlage Psychiatrie TK'!H:H),)</f>
        <v>6900053.2796430998</v>
      </c>
      <c r="G26" s="112">
        <f>IF(SUMIF('Grundlage Psychiatrie TK'!D:D,B26,'Grundlage Psychiatrie TK'!I:I)&gt;0,SUMIF('Grundlage Psychiatrie TK'!D:D,B26,'Grundlage Psychiatrie TK'!I:I),"")</f>
        <v>16202</v>
      </c>
      <c r="H26" s="112">
        <f>IF(SUMIF('Grundlage Psychiatrie TK'!D:D,B26,'Grundlage Psychiatrie TK'!J:J)&gt;0,SUMIF('Grundlage Psychiatrie TK'!D:D,B26,'Grundlage Psychiatrie TK'!J:J),"")</f>
        <v>438</v>
      </c>
      <c r="I26" s="130">
        <f>IF(SUMIF('Grundlage Psychiatrie TK'!D:D,B26,'Grundlage Psychiatrie TK'!K:K)&gt;0,SUMIF('Grundlage Psychiatrie TK'!D:D,B26,'Grundlage Psychiatrie TK'!K:K),"")</f>
        <v>439.14817119140002</v>
      </c>
      <c r="J26" s="130">
        <f>IF(SUMIF('Grundlage Psychiatrie TK'!D:D,B26,'Grundlage Psychiatrie TK'!L:L)&gt;0,SUMIF('Grundlage Psychiatrie TK'!D:D,B26,'Grundlage Psychiatrie TK'!L:L),"")</f>
        <v>425.87663743014002</v>
      </c>
      <c r="K26" s="40"/>
      <c r="L26" s="61">
        <f t="shared" si="0"/>
        <v>16202</v>
      </c>
      <c r="M26" s="61">
        <f t="shared" si="1"/>
        <v>16202</v>
      </c>
      <c r="N26" s="40"/>
      <c r="O26" s="40"/>
      <c r="P26" s="40"/>
      <c r="W26" s="124">
        <f t="shared" si="2"/>
        <v>425.87663743014002</v>
      </c>
      <c r="X26" s="23" t="str">
        <f t="shared" si="3"/>
        <v>-</v>
      </c>
    </row>
    <row r="27" spans="1:24" x14ac:dyDescent="0.2">
      <c r="A27" s="20" t="s">
        <v>193</v>
      </c>
      <c r="B27" s="21" t="s">
        <v>194</v>
      </c>
      <c r="C27" s="21" t="s">
        <v>114</v>
      </c>
      <c r="D27" s="21" t="s">
        <v>106</v>
      </c>
      <c r="E27" s="112">
        <f>IF(SUMIF('Grundlage Psychiatrie TK'!D:D,B27,'Grundlage Psychiatrie TK'!G:G)&gt;0,SUMIF('Grundlage Psychiatrie TK'!D:D,B27,'Grundlage Psychiatrie TK'!G:G),)</f>
        <v>0</v>
      </c>
      <c r="F27" s="112">
        <f>IF(SUMIF('Grundlage Psychiatrie TK'!D:D,B27,'Grundlage Psychiatrie TK'!H:H)&gt;0,SUMIF('Grundlage Psychiatrie TK'!D:D,B27,'Grundlage Psychiatrie TK'!H:H),)</f>
        <v>811492.53514052997</v>
      </c>
      <c r="G27" s="112">
        <f>IF(SUMIF('Grundlage Psychiatrie TK'!D:D,B27,'Grundlage Psychiatrie TK'!I:I)&gt;0,SUMIF('Grundlage Psychiatrie TK'!D:D,B27,'Grundlage Psychiatrie TK'!I:I),"")</f>
        <v>1071</v>
      </c>
      <c r="H27" s="112">
        <f>IF(SUMIF('Grundlage Psychiatrie TK'!D:D,B27,'Grundlage Psychiatrie TK'!J:J)&gt;0,SUMIF('Grundlage Psychiatrie TK'!D:D,B27,'Grundlage Psychiatrie TK'!J:J),"")</f>
        <v>56</v>
      </c>
      <c r="I27" s="130" t="str">
        <f>IF(SUMIF('Grundlage Psychiatrie TK'!D:D,B27,'Grundlage Psychiatrie TK'!K:K)&gt;0,SUMIF('Grundlage Psychiatrie TK'!D:D,B27,'Grundlage Psychiatrie TK'!K:K),"")</f>
        <v/>
      </c>
      <c r="J27" s="130">
        <f>IF(SUMIF('Grundlage Psychiatrie TK'!D:D,B27,'Grundlage Psychiatrie TK'!L:L)&gt;0,SUMIF('Grundlage Psychiatrie TK'!D:D,B27,'Grundlage Psychiatrie TK'!L:L),"")</f>
        <v>757.69611124231994</v>
      </c>
      <c r="K27" s="40"/>
      <c r="L27" s="61" t="str">
        <f t="shared" si="0"/>
        <v>-</v>
      </c>
      <c r="M27" s="61">
        <f t="shared" si="1"/>
        <v>1071</v>
      </c>
      <c r="N27" s="40"/>
      <c r="O27" s="40"/>
      <c r="P27" s="40"/>
      <c r="W27" s="124">
        <f t="shared" si="2"/>
        <v>757.69611124231994</v>
      </c>
      <c r="X27" s="23" t="str">
        <f t="shared" si="3"/>
        <v>-</v>
      </c>
    </row>
    <row r="28" spans="1:24" hidden="1" x14ac:dyDescent="0.2">
      <c r="A28" s="20" t="s">
        <v>246</v>
      </c>
      <c r="B28" s="21" t="s">
        <v>247</v>
      </c>
      <c r="C28" s="21" t="s">
        <v>70</v>
      </c>
      <c r="D28" s="21" t="s">
        <v>45</v>
      </c>
      <c r="E28" s="112"/>
      <c r="F28" s="112"/>
      <c r="G28" s="112"/>
      <c r="H28" s="112"/>
      <c r="I28" s="130"/>
      <c r="J28" s="130"/>
      <c r="K28" s="40"/>
      <c r="L28" s="61"/>
      <c r="M28" s="61"/>
      <c r="N28" s="40"/>
      <c r="O28" s="40"/>
      <c r="P28" s="40"/>
      <c r="W28" s="124">
        <f t="shared" si="2"/>
        <v>0</v>
      </c>
      <c r="X28" s="23" t="str">
        <f t="shared" si="3"/>
        <v/>
      </c>
    </row>
    <row r="29" spans="1:24" hidden="1" x14ac:dyDescent="0.2">
      <c r="A29" s="20" t="s">
        <v>64</v>
      </c>
      <c r="B29" s="21" t="s">
        <v>65</v>
      </c>
      <c r="C29" s="21" t="s">
        <v>66</v>
      </c>
      <c r="D29" s="21" t="s">
        <v>27</v>
      </c>
      <c r="E29" s="112">
        <f>IF(SUMIF('Grundlage Psychiatrie TK'!D:D,B29,'Grundlage Psychiatrie TK'!G:G)&gt;0,SUMIF('Grundlage Psychiatrie TK'!D:D,B29,'Grundlage Psychiatrie TK'!G:G),)</f>
        <v>0</v>
      </c>
      <c r="F29" s="112">
        <f>IF(SUMIF('Grundlage Psychiatrie TK'!D:D,B29,'Grundlage Psychiatrie TK'!H:H)&gt;0,SUMIF('Grundlage Psychiatrie TK'!D:D,B29,'Grundlage Psychiatrie TK'!H:H),)</f>
        <v>0</v>
      </c>
      <c r="G29" s="112" t="str">
        <f>IF(SUMIF('Grundlage Psychiatrie TK'!D:D,B29,'Grundlage Psychiatrie TK'!I:I)&gt;0,SUMIF('Grundlage Psychiatrie TK'!D:D,B29,'Grundlage Psychiatrie TK'!I:I),"")</f>
        <v/>
      </c>
      <c r="H29" s="112" t="str">
        <f>IF(SUMIF('Grundlage Psychiatrie TK'!D:D,B29,'Grundlage Psychiatrie TK'!J:J)&gt;0,SUMIF('Grundlage Psychiatrie TK'!D:D,B29,'Grundlage Psychiatrie TK'!J:J),"")</f>
        <v/>
      </c>
      <c r="I29" s="130" t="str">
        <f>IF(SUMIF('Grundlage Psychiatrie TK'!D:D,B29,'Grundlage Psychiatrie TK'!K:K)&gt;0,SUMIF('Grundlage Psychiatrie TK'!D:D,B29,'Grundlage Psychiatrie TK'!K:K),"")</f>
        <v/>
      </c>
      <c r="J29" s="130" t="str">
        <f>IF(SUMIF('Grundlage Psychiatrie TK'!D:D,B29,'Grundlage Psychiatrie TK'!L:L)&gt;0,SUMIF('Grundlage Psychiatrie TK'!D:D,B29,'Grundlage Psychiatrie TK'!L:L),"")</f>
        <v/>
      </c>
      <c r="K29" s="40"/>
      <c r="L29" s="61" t="str">
        <f t="shared" si="0"/>
        <v>-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gleich</v>
      </c>
    </row>
    <row r="30" spans="1:24" hidden="1" x14ac:dyDescent="0.2">
      <c r="A30" s="20" t="s">
        <v>116</v>
      </c>
      <c r="B30" s="21" t="s">
        <v>117</v>
      </c>
      <c r="C30" s="21" t="s">
        <v>66</v>
      </c>
      <c r="D30" s="21" t="s">
        <v>45</v>
      </c>
      <c r="E30" s="112">
        <f>IF(SUMIF('Grundlage Psychiatrie TK'!D:D,B30,'Grundlage Psychiatrie TK'!G:G)&gt;0,SUMIF('Grundlage Psychiatrie TK'!D:D,B30,'Grundlage Psychiatrie TK'!G:G),)</f>
        <v>0</v>
      </c>
      <c r="F30" s="112">
        <f>IF(SUMIF('Grundlage Psychiatrie TK'!D:D,B30,'Grundlage Psychiatrie TK'!H:H)&gt;0,SUMIF('Grundlage Psychiatrie TK'!D:D,B30,'Grundlage Psychiatrie TK'!H:H),)</f>
        <v>0</v>
      </c>
      <c r="G30" s="112" t="str">
        <f>IF(SUMIF('Grundlage Psychiatrie TK'!D:D,B30,'Grundlage Psychiatrie TK'!I:I)&gt;0,SUMIF('Grundlage Psychiatrie TK'!D:D,B30,'Grundlage Psychiatrie TK'!I:I),"")</f>
        <v/>
      </c>
      <c r="H30" s="112" t="str">
        <f>IF(SUMIF('Grundlage Psychiatrie TK'!D:D,B30,'Grundlage Psychiatrie TK'!J:J)&gt;0,SUMIF('Grundlage Psychiatrie TK'!D:D,B30,'Grundlage Psychiatrie TK'!J:J),"")</f>
        <v/>
      </c>
      <c r="I30" s="130" t="str">
        <f>IF(SUMIF('Grundlage Psychiatrie TK'!D:D,B30,'Grundlage Psychiatrie TK'!K:K)&gt;0,SUMIF('Grundlage Psychiatrie TK'!D:D,B30,'Grundlage Psychiatrie TK'!K:K),"")</f>
        <v/>
      </c>
      <c r="J30" s="130" t="str">
        <f>IF(SUMIF('Grundlage Psychiatrie TK'!D:D,B30,'Grundlage Psychiatrie TK'!L:L)&gt;0,SUMIF('Grundlage Psychiatrie TK'!D:D,B30,'Grundlage Psychiatrie TK'!L:L),"")</f>
        <v/>
      </c>
      <c r="K30" s="40"/>
      <c r="L30" s="61" t="str">
        <f t="shared" si="0"/>
        <v>-</v>
      </c>
      <c r="M30" s="61" t="str">
        <f t="shared" si="1"/>
        <v>-</v>
      </c>
      <c r="N30" s="40"/>
      <c r="O30" s="40"/>
      <c r="P30" s="40"/>
      <c r="W30" s="124" t="str">
        <f t="shared" si="2"/>
        <v/>
      </c>
      <c r="X30" s="23" t="str">
        <f t="shared" si="3"/>
        <v>gleich</v>
      </c>
    </row>
    <row r="31" spans="1:24" hidden="1" x14ac:dyDescent="0.2">
      <c r="A31" s="20" t="s">
        <v>119</v>
      </c>
      <c r="B31" s="21" t="s">
        <v>120</v>
      </c>
      <c r="C31" s="21" t="s">
        <v>66</v>
      </c>
      <c r="D31" s="21" t="s">
        <v>45</v>
      </c>
      <c r="E31" s="112">
        <f>IF(SUMIF('Grundlage Psychiatrie TK'!D:D,B31,'Grundlage Psychiatrie TK'!G:G)&gt;0,SUMIF('Grundlage Psychiatrie TK'!D:D,B31,'Grundlage Psychiatrie TK'!G:G),)</f>
        <v>0</v>
      </c>
      <c r="F31" s="112">
        <f>IF(SUMIF('Grundlage Psychiatrie TK'!D:D,B31,'Grundlage Psychiatrie TK'!H:H)&gt;0,SUMIF('Grundlage Psychiatrie TK'!D:D,B31,'Grundlage Psychiatrie TK'!H:H),)</f>
        <v>0</v>
      </c>
      <c r="G31" s="112" t="str">
        <f>IF(SUMIF('Grundlage Psychiatrie TK'!D:D,B31,'Grundlage Psychiatrie TK'!I:I)&gt;0,SUMIF('Grundlage Psychiatrie TK'!D:D,B31,'Grundlage Psychiatrie TK'!I:I),"")</f>
        <v/>
      </c>
      <c r="H31" s="112" t="str">
        <f>IF(SUMIF('Grundlage Psychiatrie TK'!D:D,B31,'Grundlage Psychiatrie TK'!J:J)&gt;0,SUMIF('Grundlage Psychiatrie TK'!D:D,B31,'Grundlage Psychiatrie TK'!J:J),"")</f>
        <v/>
      </c>
      <c r="I31" s="130" t="str">
        <f>IF(SUMIF('Grundlage Psychiatrie TK'!D:D,B31,'Grundlage Psychiatrie TK'!K:K)&gt;0,SUMIF('Grundlage Psychiatrie TK'!D:D,B31,'Grundlage Psychiatrie TK'!K:K),"")</f>
        <v/>
      </c>
      <c r="J31" s="130" t="str">
        <f>IF(SUMIF('Grundlage Psychiatrie TK'!D:D,B31,'Grundlage Psychiatrie TK'!L:L)&gt;0,SUMIF('Grundlage Psychiatrie TK'!D:D,B31,'Grundlage Psychiatrie TK'!L:L),"")</f>
        <v/>
      </c>
      <c r="K31" s="40"/>
      <c r="L31" s="61" t="str">
        <f t="shared" si="0"/>
        <v>-</v>
      </c>
      <c r="M31" s="61" t="str">
        <f t="shared" si="1"/>
        <v>-</v>
      </c>
      <c r="N31" s="40"/>
      <c r="O31" s="40"/>
      <c r="P31" s="40"/>
      <c r="W31" s="124" t="str">
        <f t="shared" si="2"/>
        <v/>
      </c>
      <c r="X31" s="23" t="str">
        <f t="shared" si="3"/>
        <v>gleich</v>
      </c>
    </row>
    <row r="32" spans="1:24" hidden="1" x14ac:dyDescent="0.2">
      <c r="A32" s="20" t="s">
        <v>205</v>
      </c>
      <c r="B32" s="21" t="s">
        <v>206</v>
      </c>
      <c r="C32" s="21" t="s">
        <v>66</v>
      </c>
      <c r="D32" s="21" t="s">
        <v>17</v>
      </c>
      <c r="E32" s="112">
        <f>IF(SUMIF('Grundlage Psychiatrie TK'!D:D,B32,'Grundlage Psychiatrie TK'!G:G)&gt;0,SUMIF('Grundlage Psychiatrie TK'!D:D,B32,'Grundlage Psychiatrie TK'!G:G),)</f>
        <v>0</v>
      </c>
      <c r="F32" s="112">
        <f>IF(SUMIF('Grundlage Psychiatrie TK'!D:D,B32,'Grundlage Psychiatrie TK'!H:H)&gt;0,SUMIF('Grundlage Psychiatrie TK'!D:D,B32,'Grundlage Psychiatrie TK'!H:H),)</f>
        <v>0</v>
      </c>
      <c r="G32" s="112" t="str">
        <f>IF(SUMIF('Grundlage Psychiatrie TK'!D:D,B32,'Grundlage Psychiatrie TK'!I:I)&gt;0,SUMIF('Grundlage Psychiatrie TK'!D:D,B32,'Grundlage Psychiatrie TK'!I:I),"")</f>
        <v/>
      </c>
      <c r="H32" s="112" t="str">
        <f>IF(SUMIF('Grundlage Psychiatrie TK'!D:D,B32,'Grundlage Psychiatrie TK'!J:J)&gt;0,SUMIF('Grundlage Psychiatrie TK'!D:D,B32,'Grundlage Psychiatrie TK'!J:J),"")</f>
        <v/>
      </c>
      <c r="I32" s="130" t="str">
        <f>IF(SUMIF('Grundlage Psychiatrie TK'!D:D,B32,'Grundlage Psychiatrie TK'!K:K)&gt;0,SUMIF('Grundlage Psychiatrie TK'!D:D,B32,'Grundlage Psychiatrie TK'!K:K),"")</f>
        <v/>
      </c>
      <c r="J32" s="130" t="str">
        <f>IF(SUMIF('Grundlage Psychiatrie TK'!D:D,B32,'Grundlage Psychiatrie TK'!L:L)&gt;0,SUMIF('Grundlage Psychiatrie TK'!D:D,B32,'Grundlage Psychiatrie TK'!L:L),"")</f>
        <v/>
      </c>
      <c r="K32" s="40"/>
      <c r="L32" s="61" t="str">
        <f t="shared" si="0"/>
        <v>-</v>
      </c>
      <c r="M32" s="61" t="str">
        <f t="shared" si="1"/>
        <v>-</v>
      </c>
      <c r="N32" s="40"/>
      <c r="O32" s="40"/>
      <c r="P32" s="40"/>
      <c r="W32" s="124" t="str">
        <f t="shared" si="2"/>
        <v/>
      </c>
      <c r="X32" s="23" t="str">
        <f t="shared" si="3"/>
        <v>gleich</v>
      </c>
    </row>
    <row r="33" spans="1:24" hidden="1" x14ac:dyDescent="0.2">
      <c r="A33" s="20" t="s">
        <v>236</v>
      </c>
      <c r="B33" s="21" t="s">
        <v>237</v>
      </c>
      <c r="C33" s="21" t="s">
        <v>66</v>
      </c>
      <c r="D33" s="21" t="s">
        <v>17</v>
      </c>
      <c r="E33" s="112">
        <f>IF(SUMIF('Grundlage Psychiatrie TK'!D:D,B33,'Grundlage Psychiatrie TK'!G:G)&gt;0,SUMIF('Grundlage Psychiatrie TK'!D:D,B33,'Grundlage Psychiatrie TK'!G:G),)</f>
        <v>0</v>
      </c>
      <c r="F33" s="112">
        <f>IF(SUMIF('Grundlage Psychiatrie TK'!D:D,B33,'Grundlage Psychiatrie TK'!H:H)&gt;0,SUMIF('Grundlage Psychiatrie TK'!D:D,B33,'Grundlage Psychiatrie TK'!H:H),)</f>
        <v>0</v>
      </c>
      <c r="G33" s="112" t="str">
        <f>IF(SUMIF('Grundlage Psychiatrie TK'!D:D,B33,'Grundlage Psychiatrie TK'!I:I)&gt;0,SUMIF('Grundlage Psychiatrie TK'!D:D,B33,'Grundlage Psychiatrie TK'!I:I),"")</f>
        <v/>
      </c>
      <c r="H33" s="112" t="str">
        <f>IF(SUMIF('Grundlage Psychiatrie TK'!D:D,B33,'Grundlage Psychiatrie TK'!J:J)&gt;0,SUMIF('Grundlage Psychiatrie TK'!D:D,B33,'Grundlage Psychiatrie TK'!J:J),"")</f>
        <v/>
      </c>
      <c r="I33" s="130" t="str">
        <f>IF(SUMIF('Grundlage Psychiatrie TK'!D:D,B33,'Grundlage Psychiatrie TK'!K:K)&gt;0,SUMIF('Grundlage Psychiatrie TK'!D:D,B33,'Grundlage Psychiatrie TK'!K:K),"")</f>
        <v/>
      </c>
      <c r="J33" s="130" t="str">
        <f>IF(SUMIF('Grundlage Psychiatrie TK'!D:D,B33,'Grundlage Psychiatrie TK'!L:L)&gt;0,SUMIF('Grundlage Psychiatrie TK'!D:D,B33,'Grundlage Psychiatrie TK'!L:L),"")</f>
        <v/>
      </c>
      <c r="K33" s="40"/>
      <c r="L33" s="61" t="str">
        <f t="shared" si="0"/>
        <v>-</v>
      </c>
      <c r="M33" s="61" t="str">
        <f t="shared" si="1"/>
        <v>-</v>
      </c>
      <c r="N33" s="40"/>
      <c r="O33" s="40"/>
      <c r="P33" s="40"/>
      <c r="W33" s="124" t="str">
        <f t="shared" si="2"/>
        <v/>
      </c>
      <c r="X33" s="23" t="str">
        <f t="shared" si="3"/>
        <v>gleich</v>
      </c>
    </row>
    <row r="34" spans="1:24" hidden="1" x14ac:dyDescent="0.2">
      <c r="A34" s="20" t="s">
        <v>177</v>
      </c>
      <c r="B34" s="21" t="s">
        <v>178</v>
      </c>
      <c r="C34" s="21" t="s">
        <v>66</v>
      </c>
      <c r="D34" s="21" t="s">
        <v>27</v>
      </c>
      <c r="E34" s="112">
        <f>IF(SUMIF('Grundlage Psychiatrie TK'!D:D,B34,'Grundlage Psychiatrie TK'!G:G)&gt;0,SUMIF('Grundlage Psychiatrie TK'!D:D,B34,'Grundlage Psychiatrie TK'!G:G),)</f>
        <v>0</v>
      </c>
      <c r="F34" s="112">
        <f>IF(SUMIF('Grundlage Psychiatrie TK'!D:D,B34,'Grundlage Psychiatrie TK'!H:H)&gt;0,SUMIF('Grundlage Psychiatrie TK'!D:D,B34,'Grundlage Psychiatrie TK'!H:H),)</f>
        <v>0</v>
      </c>
      <c r="G34" s="112" t="str">
        <f>IF(SUMIF('Grundlage Psychiatrie TK'!D:D,B34,'Grundlage Psychiatrie TK'!I:I)&gt;0,SUMIF('Grundlage Psychiatrie TK'!D:D,B34,'Grundlage Psychiatrie TK'!I:I),"")</f>
        <v/>
      </c>
      <c r="H34" s="112" t="str">
        <f>IF(SUMIF('Grundlage Psychiatrie TK'!D:D,B34,'Grundlage Psychiatrie TK'!J:J)&gt;0,SUMIF('Grundlage Psychiatrie TK'!D:D,B34,'Grundlage Psychiatrie TK'!J:J),"")</f>
        <v/>
      </c>
      <c r="I34" s="130" t="str">
        <f>IF(SUMIF('Grundlage Psychiatrie TK'!D:D,B34,'Grundlage Psychiatrie TK'!K:K)&gt;0,SUMIF('Grundlage Psychiatrie TK'!D:D,B34,'Grundlage Psychiatrie TK'!K:K),"")</f>
        <v/>
      </c>
      <c r="J34" s="130" t="str">
        <f>IF(SUMIF('Grundlage Psychiatrie TK'!D:D,B34,'Grundlage Psychiatrie TK'!L:L)&gt;0,SUMIF('Grundlage Psychiatrie TK'!D:D,B34,'Grundlage Psychiatrie TK'!L:L),"")</f>
        <v/>
      </c>
      <c r="K34" s="40"/>
      <c r="L34" s="61" t="str">
        <f t="shared" si="0"/>
        <v>-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gleich</v>
      </c>
    </row>
    <row r="35" spans="1:24" hidden="1" x14ac:dyDescent="0.2">
      <c r="A35" s="20" t="s">
        <v>299</v>
      </c>
      <c r="B35" s="21" t="s">
        <v>300</v>
      </c>
      <c r="C35" s="21" t="s">
        <v>66</v>
      </c>
      <c r="D35" s="21" t="s">
        <v>27</v>
      </c>
      <c r="E35" s="112">
        <f>IF(SUMIF('Grundlage Psychiatrie TK'!D:D,B35,'Grundlage Psychiatrie TK'!G:G)&gt;0,SUMIF('Grundlage Psychiatrie TK'!D:D,B35,'Grundlage Psychiatrie TK'!G:G),)</f>
        <v>0</v>
      </c>
      <c r="F35" s="112">
        <f>IF(SUMIF('Grundlage Psychiatrie TK'!D:D,B35,'Grundlage Psychiatrie TK'!H:H)&gt;0,SUMIF('Grundlage Psychiatrie TK'!D:D,B35,'Grundlage Psychiatrie TK'!H:H),)</f>
        <v>0</v>
      </c>
      <c r="G35" s="112" t="str">
        <f>IF(SUMIF('Grundlage Psychiatrie TK'!D:D,B35,'Grundlage Psychiatrie TK'!I:I)&gt;0,SUMIF('Grundlage Psychiatrie TK'!D:D,B35,'Grundlage Psychiatrie TK'!I:I),"")</f>
        <v/>
      </c>
      <c r="H35" s="112" t="str">
        <f>IF(SUMIF('Grundlage Psychiatrie TK'!D:D,B35,'Grundlage Psychiatrie TK'!J:J)&gt;0,SUMIF('Grundlage Psychiatrie TK'!D:D,B35,'Grundlage Psychiatrie TK'!J:J),"")</f>
        <v/>
      </c>
      <c r="I35" s="130" t="str">
        <f>IF(SUMIF('Grundlage Psychiatrie TK'!D:D,B35,'Grundlage Psychiatrie TK'!K:K)&gt;0,SUMIF('Grundlage Psychiatrie TK'!D:D,B35,'Grundlage Psychiatrie TK'!K:K),"")</f>
        <v/>
      </c>
      <c r="J35" s="130" t="str">
        <f>IF(SUMIF('Grundlage Psychiatrie TK'!D:D,B35,'Grundlage Psychiatrie TK'!L:L)&gt;0,SUMIF('Grundlage Psychiatrie TK'!D:D,B35,'Grundlage Psychiatrie TK'!L:L),"")</f>
        <v/>
      </c>
      <c r="K35" s="40"/>
      <c r="L35" s="61" t="str">
        <f t="shared" si="0"/>
        <v>-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gleich</v>
      </c>
    </row>
    <row r="36" spans="1:24" hidden="1" x14ac:dyDescent="0.2">
      <c r="A36" s="20" t="s">
        <v>307</v>
      </c>
      <c r="B36" s="21" t="s">
        <v>307</v>
      </c>
      <c r="C36" s="21" t="s">
        <v>66</v>
      </c>
      <c r="D36" s="21" t="s">
        <v>308</v>
      </c>
      <c r="E36" s="112">
        <f>IF(SUMIF('Grundlage Psychiatrie TK'!D:D,B36,'Grundlage Psychiatrie TK'!G:G)&gt;0,SUMIF('Grundlage Psychiatrie TK'!D:D,B36,'Grundlage Psychiatrie TK'!G:G),)</f>
        <v>0</v>
      </c>
      <c r="F36" s="112">
        <f>IF(SUMIF('Grundlage Psychiatrie TK'!D:D,B36,'Grundlage Psychiatrie TK'!H:H)&gt;0,SUMIF('Grundlage Psychiatrie TK'!D:D,B36,'Grundlage Psychiatrie TK'!H:H),)</f>
        <v>0</v>
      </c>
      <c r="G36" s="112" t="str">
        <f>IF(SUMIF('Grundlage Psychiatrie TK'!D:D,B36,'Grundlage Psychiatrie TK'!I:I)&gt;0,SUMIF('Grundlage Psychiatrie TK'!D:D,B36,'Grundlage Psychiatrie TK'!I:I),"")</f>
        <v/>
      </c>
      <c r="H36" s="112" t="str">
        <f>IF(SUMIF('Grundlage Psychiatrie TK'!D:D,B36,'Grundlage Psychiatrie TK'!J:J)&gt;0,SUMIF('Grundlage Psychiatrie TK'!D:D,B36,'Grundlage Psychiatrie TK'!J:J),"")</f>
        <v/>
      </c>
      <c r="I36" s="130" t="str">
        <f>IF(SUMIF('Grundlage Psychiatrie TK'!D:D,B36,'Grundlage Psychiatrie TK'!K:K)&gt;0,SUMIF('Grundlage Psychiatrie TK'!D:D,B36,'Grundlage Psychiatrie TK'!K:K),"")</f>
        <v/>
      </c>
      <c r="J36" s="130" t="str">
        <f>IF(SUMIF('Grundlage Psychiatrie TK'!D:D,B36,'Grundlage Psychiatrie TK'!L:L)&gt;0,SUMIF('Grundlage Psychiatrie TK'!D:D,B36,'Grundlage Psychiatrie TK'!L:L),"")</f>
        <v/>
      </c>
      <c r="K36" s="40"/>
      <c r="L36" s="61" t="str">
        <f t="shared" si="0"/>
        <v>-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gleich</v>
      </c>
    </row>
    <row r="37" spans="1:24" hidden="1" x14ac:dyDescent="0.2">
      <c r="A37" s="20" t="s">
        <v>341</v>
      </c>
      <c r="B37" s="21" t="s">
        <v>341</v>
      </c>
      <c r="C37" s="21" t="s">
        <v>66</v>
      </c>
      <c r="D37" s="21" t="s">
        <v>308</v>
      </c>
      <c r="E37" s="112">
        <f>IF(SUMIF('Grundlage Psychiatrie TK'!D:D,B37,'Grundlage Psychiatrie TK'!G:G)&gt;0,SUMIF('Grundlage Psychiatrie TK'!D:D,B37,'Grundlage Psychiatrie TK'!G:G),)</f>
        <v>0</v>
      </c>
      <c r="F37" s="112">
        <f>IF(SUMIF('Grundlage Psychiatrie TK'!D:D,B37,'Grundlage Psychiatrie TK'!H:H)&gt;0,SUMIF('Grundlage Psychiatrie TK'!D:D,B37,'Grundlage Psychiatrie TK'!H:H),)</f>
        <v>0</v>
      </c>
      <c r="G37" s="112" t="str">
        <f>IF(SUMIF('Grundlage Psychiatrie TK'!D:D,B37,'Grundlage Psychiatrie TK'!I:I)&gt;0,SUMIF('Grundlage Psychiatrie TK'!D:D,B37,'Grundlage Psychiatrie TK'!I:I),"")</f>
        <v/>
      </c>
      <c r="H37" s="112" t="str">
        <f>IF(SUMIF('Grundlage Psychiatrie TK'!D:D,B37,'Grundlage Psychiatrie TK'!J:J)&gt;0,SUMIF('Grundlage Psychiatrie TK'!D:D,B37,'Grundlage Psychiatrie TK'!J:J),"")</f>
        <v/>
      </c>
      <c r="I37" s="130" t="str">
        <f>IF(SUMIF('Grundlage Psychiatrie TK'!D:D,B37,'Grundlage Psychiatrie TK'!K:K)&gt;0,SUMIF('Grundlage Psychiatrie TK'!D:D,B37,'Grundlage Psychiatrie TK'!K:K),"")</f>
        <v/>
      </c>
      <c r="J37" s="130" t="str">
        <f>IF(SUMIF('Grundlage Psychiatrie TK'!D:D,B37,'Grundlage Psychiatrie TK'!L:L)&gt;0,SUMIF('Grundlage Psychiatrie TK'!D:D,B37,'Grundlage Psychiatrie TK'!L:L),"")</f>
        <v/>
      </c>
      <c r="K37" s="40" t="s">
        <v>405</v>
      </c>
      <c r="L37" s="61" t="str">
        <f t="shared" si="0"/>
        <v>-</v>
      </c>
      <c r="M37" s="61" t="str">
        <f t="shared" si="1"/>
        <v>-</v>
      </c>
      <c r="N37" s="40"/>
      <c r="O37" s="40"/>
      <c r="P37" s="40"/>
      <c r="W37" s="124" t="str">
        <f t="shared" si="2"/>
        <v/>
      </c>
      <c r="X37" s="23" t="str">
        <f t="shared" si="3"/>
        <v>gleich</v>
      </c>
    </row>
    <row r="38" spans="1:24" hidden="1" x14ac:dyDescent="0.2">
      <c r="A38" s="20" t="s">
        <v>271</v>
      </c>
      <c r="B38" s="21" t="s">
        <v>272</v>
      </c>
      <c r="C38" s="21" t="s">
        <v>273</v>
      </c>
      <c r="D38" s="21" t="s">
        <v>27</v>
      </c>
      <c r="E38" s="112">
        <f>IF(SUMIF('Grundlage Psychiatrie TK'!D:D,B38,'Grundlage Psychiatrie TK'!G:G)&gt;0,SUMIF('Grundlage Psychiatrie TK'!D:D,B38,'Grundlage Psychiatrie TK'!G:G),)</f>
        <v>0</v>
      </c>
      <c r="F38" s="112">
        <f>IF(SUMIF('Grundlage Psychiatrie TK'!D:D,B38,'Grundlage Psychiatrie TK'!H:H)&gt;0,SUMIF('Grundlage Psychiatrie TK'!D:D,B38,'Grundlage Psychiatrie TK'!H:H),)</f>
        <v>0</v>
      </c>
      <c r="G38" s="112" t="str">
        <f>IF(SUMIF('Grundlage Psychiatrie TK'!D:D,B38,'Grundlage Psychiatrie TK'!I:I)&gt;0,SUMIF('Grundlage Psychiatrie TK'!D:D,B38,'Grundlage Psychiatrie TK'!I:I),"")</f>
        <v/>
      </c>
      <c r="H38" s="112" t="str">
        <f>IF(SUMIF('Grundlage Psychiatrie TK'!D:D,B38,'Grundlage Psychiatrie TK'!J:J)&gt;0,SUMIF('Grundlage Psychiatrie TK'!D:D,B38,'Grundlage Psychiatrie TK'!J:J),"")</f>
        <v/>
      </c>
      <c r="I38" s="130" t="str">
        <f>IF(SUMIF('Grundlage Psychiatrie TK'!D:D,B38,'Grundlage Psychiatrie TK'!K:K)&gt;0,SUMIF('Grundlage Psychiatrie TK'!D:D,B38,'Grundlage Psychiatrie TK'!K:K),"")</f>
        <v/>
      </c>
      <c r="J38" s="130" t="str">
        <f>IF(SUMIF('Grundlage Psychiatrie TK'!D:D,B38,'Grundlage Psychiatrie TK'!L:L)&gt;0,SUMIF('Grundlage Psychiatrie TK'!D:D,B38,'Grundlage Psychiatrie TK'!L:L),"")</f>
        <v/>
      </c>
      <c r="K38" s="40"/>
      <c r="L38" s="61" t="str">
        <f t="shared" si="0"/>
        <v>-</v>
      </c>
      <c r="M38" s="61" t="str">
        <f t="shared" si="1"/>
        <v>-</v>
      </c>
      <c r="N38" s="40"/>
      <c r="O38" s="40"/>
      <c r="P38" s="40"/>
      <c r="W38" s="124" t="str">
        <f t="shared" si="2"/>
        <v/>
      </c>
      <c r="X38" s="23" t="str">
        <f t="shared" si="3"/>
        <v>gleich</v>
      </c>
    </row>
    <row r="39" spans="1:24" hidden="1" x14ac:dyDescent="0.2">
      <c r="A39" s="20" t="s">
        <v>101</v>
      </c>
      <c r="B39" s="21" t="s">
        <v>102</v>
      </c>
      <c r="C39" s="21" t="s">
        <v>55</v>
      </c>
      <c r="D39" s="21" t="s">
        <v>22</v>
      </c>
      <c r="E39" s="112">
        <f>IF(SUMIF('Grundlage Psychiatrie TK'!D:D,B39,'Grundlage Psychiatrie TK'!G:G)&gt;0,SUMIF('Grundlage Psychiatrie TK'!D:D,B39,'Grundlage Psychiatrie TK'!G:G),)</f>
        <v>0</v>
      </c>
      <c r="F39" s="112">
        <f>IF(SUMIF('Grundlage Psychiatrie TK'!D:D,B39,'Grundlage Psychiatrie TK'!H:H)&gt;0,SUMIF('Grundlage Psychiatrie TK'!D:D,B39,'Grundlage Psychiatrie TK'!H:H),)</f>
        <v>0</v>
      </c>
      <c r="G39" s="112" t="str">
        <f>IF(SUMIF('Grundlage Psychiatrie TK'!D:D,B39,'Grundlage Psychiatrie TK'!I:I)&gt;0,SUMIF('Grundlage Psychiatrie TK'!D:D,B39,'Grundlage Psychiatrie TK'!I:I),"")</f>
        <v/>
      </c>
      <c r="H39" s="112" t="str">
        <f>IF(SUMIF('Grundlage Psychiatrie TK'!D:D,B39,'Grundlage Psychiatrie TK'!J:J)&gt;0,SUMIF('Grundlage Psychiatrie TK'!D:D,B39,'Grundlage Psychiatrie TK'!J:J),"")</f>
        <v/>
      </c>
      <c r="I39" s="130" t="str">
        <f>IF(SUMIF('Grundlage Psychiatrie TK'!D:D,B39,'Grundlage Psychiatrie TK'!K:K)&gt;0,SUMIF('Grundlage Psychiatrie TK'!D:D,B39,'Grundlage Psychiatrie TK'!K:K),"")</f>
        <v/>
      </c>
      <c r="J39" s="130" t="str">
        <f>IF(SUMIF('Grundlage Psychiatrie TK'!D:D,B39,'Grundlage Psychiatrie TK'!L:L)&gt;0,SUMIF('Grundlage Psychiatrie TK'!D:D,B39,'Grundlage Psychiatrie TK'!L:L),"")</f>
        <v/>
      </c>
      <c r="K39" s="40"/>
      <c r="L39" s="61" t="str">
        <f t="shared" si="0"/>
        <v>-</v>
      </c>
      <c r="M39" s="61" t="str">
        <f t="shared" si="1"/>
        <v>-</v>
      </c>
      <c r="N39" s="40"/>
      <c r="O39" s="40"/>
      <c r="P39" s="40"/>
      <c r="W39" s="124" t="str">
        <f t="shared" si="2"/>
        <v/>
      </c>
      <c r="X39" s="23" t="str">
        <f t="shared" si="3"/>
        <v>gleich</v>
      </c>
    </row>
    <row r="40" spans="1:24" hidden="1" x14ac:dyDescent="0.2">
      <c r="A40" s="20" t="s">
        <v>199</v>
      </c>
      <c r="B40" s="21" t="s">
        <v>200</v>
      </c>
      <c r="C40" s="21" t="s">
        <v>55</v>
      </c>
      <c r="D40" s="21" t="s">
        <v>188</v>
      </c>
      <c r="E40" s="112">
        <f>IF(SUMIF('Grundlage Psychiatrie TK'!D:D,B40,'Grundlage Psychiatrie TK'!G:G)&gt;0,SUMIF('Grundlage Psychiatrie TK'!D:D,B40,'Grundlage Psychiatrie TK'!G:G),)</f>
        <v>0</v>
      </c>
      <c r="F40" s="112">
        <f>IF(SUMIF('Grundlage Psychiatrie TK'!D:D,B40,'Grundlage Psychiatrie TK'!H:H)&gt;0,SUMIF('Grundlage Psychiatrie TK'!D:D,B40,'Grundlage Psychiatrie TK'!H:H),)</f>
        <v>0</v>
      </c>
      <c r="G40" s="112" t="str">
        <f>IF(SUMIF('Grundlage Psychiatrie TK'!D:D,B40,'Grundlage Psychiatrie TK'!I:I)&gt;0,SUMIF('Grundlage Psychiatrie TK'!D:D,B40,'Grundlage Psychiatrie TK'!I:I),"")</f>
        <v/>
      </c>
      <c r="H40" s="112" t="str">
        <f>IF(SUMIF('Grundlage Psychiatrie TK'!D:D,B40,'Grundlage Psychiatrie TK'!J:J)&gt;0,SUMIF('Grundlage Psychiatrie TK'!D:D,B40,'Grundlage Psychiatrie TK'!J:J),"")</f>
        <v/>
      </c>
      <c r="I40" s="130" t="str">
        <f>IF(SUMIF('Grundlage Psychiatrie TK'!D:D,B40,'Grundlage Psychiatrie TK'!K:K)&gt;0,SUMIF('Grundlage Psychiatrie TK'!D:D,B40,'Grundlage Psychiatrie TK'!K:K),"")</f>
        <v/>
      </c>
      <c r="J40" s="130" t="str">
        <f>IF(SUMIF('Grundlage Psychiatrie TK'!D:D,B40,'Grundlage Psychiatrie TK'!L:L)&gt;0,SUMIF('Grundlage Psychiatrie TK'!D:D,B40,'Grundlage Psychiatrie TK'!L:L),"")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112">
        <f>IF(SUMIF('Grundlage Psychiatrie TK'!D:D,B41,'Grundlage Psychiatrie TK'!G:G)&gt;0,SUMIF('Grundlage Psychiatrie TK'!D:D,B41,'Grundlage Psychiatrie TK'!G:G),)</f>
        <v>0</v>
      </c>
      <c r="F41" s="112">
        <f>IF(SUMIF('Grundlage Psychiatrie TK'!D:D,B41,'Grundlage Psychiatrie TK'!H:H)&gt;0,SUMIF('Grundlage Psychiatrie TK'!D:D,B41,'Grundlage Psychiatrie TK'!H:H),)</f>
        <v>0</v>
      </c>
      <c r="G41" s="112" t="str">
        <f>IF(SUMIF('Grundlage Psychiatrie TK'!D:D,B41,'Grundlage Psychiatrie TK'!I:I)&gt;0,SUMIF('Grundlage Psychiatrie TK'!D:D,B41,'Grundlage Psychiatrie TK'!I:I),"")</f>
        <v/>
      </c>
      <c r="H41" s="112" t="str">
        <f>IF(SUMIF('Grundlage Psychiatrie TK'!D:D,B41,'Grundlage Psychiatrie TK'!J:J)&gt;0,SUMIF('Grundlage Psychiatrie TK'!D:D,B41,'Grundlage Psychiatrie TK'!J:J),"")</f>
        <v/>
      </c>
      <c r="I41" s="130" t="str">
        <f>IF(SUMIF('Grundlage Psychiatrie TK'!D:D,B41,'Grundlage Psychiatrie TK'!K:K)&gt;0,SUMIF('Grundlage Psychiatrie TK'!D:D,B41,'Grundlage Psychiatrie TK'!K:K),"")</f>
        <v/>
      </c>
      <c r="J41" s="130" t="str">
        <f>IF(SUMIF('Grundlage Psychiatrie TK'!D:D,B41,'Grundlage Psychiatrie TK'!L:L)&gt;0,SUMIF('Grundlage Psychiatrie TK'!D:D,B41,'Grundlage Psychiatrie TK'!L:L),"")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Psychiatrie TK'!D:D,B42,'Grundlage Psychiatrie TK'!G:G)&gt;0,SUMIF('Grundlage Psychiatrie TK'!D:D,B42,'Grundlage Psychiatrie TK'!G:G),)</f>
        <v>0</v>
      </c>
      <c r="F42" s="112">
        <f>IF(SUMIF('Grundlage Psychiatrie TK'!D:D,B42,'Grundlage Psychiatrie TK'!H:H)&gt;0,SUMIF('Grundlage Psychiatrie TK'!D:D,B42,'Grundlage Psychiatrie TK'!H:H),)</f>
        <v>0</v>
      </c>
      <c r="G42" s="112" t="str">
        <f>IF(SUMIF('Grundlage Psychiatrie TK'!D:D,B42,'Grundlage Psychiatrie TK'!I:I)&gt;0,SUMIF('Grundlage Psychiatrie TK'!D:D,B42,'Grundlage Psychiatrie TK'!I:I),"")</f>
        <v/>
      </c>
      <c r="H42" s="112" t="str">
        <f>IF(SUMIF('Grundlage Psychiatrie TK'!D:D,B42,'Grundlage Psychiatrie TK'!J:J)&gt;0,SUMIF('Grundlage Psychiatrie TK'!D:D,B42,'Grundlage Psychiatrie TK'!J:J),"")</f>
        <v/>
      </c>
      <c r="I42" s="130" t="str">
        <f>IF(SUMIF('Grundlage Psychiatrie TK'!D:D,B42,'Grundlage Psychiatrie TK'!K:K)&gt;0,SUMIF('Grundlage Psychiatrie TK'!D:D,B42,'Grundlage Psychiatrie TK'!K:K),"")</f>
        <v/>
      </c>
      <c r="J42" s="130" t="str">
        <f>IF(SUMIF('Grundlage Psychiatrie TK'!D:D,B42,'Grundlage Psychiatrie TK'!L:L)&gt;0,SUMIF('Grundlage Psychiatrie TK'!D:D,B42,'Grundlage Psychiatrie TK'!L:L),"")</f>
        <v/>
      </c>
      <c r="K42" s="40"/>
      <c r="L42" s="61" t="str">
        <f t="shared" ref="L42:L73" si="4">IF(E42&gt;0,G42,"-")</f>
        <v>-</v>
      </c>
      <c r="M42" s="61" t="str">
        <f t="shared" ref="M42:M73" si="5">IF(F42&gt;0,G42,"-")</f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323</v>
      </c>
      <c r="B43" s="21" t="s">
        <v>323</v>
      </c>
      <c r="C43" s="21" t="s">
        <v>55</v>
      </c>
      <c r="D43" s="21" t="s">
        <v>251</v>
      </c>
      <c r="E43" s="112">
        <f>IF(SUMIF('Grundlage Psychiatrie TK'!D:D,B43,'Grundlage Psychiatrie TK'!G:G)&gt;0,SUMIF('Grundlage Psychiatrie TK'!D:D,B43,'Grundlage Psychiatrie TK'!G:G),)</f>
        <v>0</v>
      </c>
      <c r="F43" s="112">
        <f>IF(SUMIF('Grundlage Psychiatrie TK'!D:D,B43,'Grundlage Psychiatrie TK'!H:H)&gt;0,SUMIF('Grundlage Psychiatrie TK'!D:D,B43,'Grundlage Psychiatrie TK'!H:H),)</f>
        <v>0</v>
      </c>
      <c r="G43" s="112" t="str">
        <f>IF(SUMIF('Grundlage Psychiatrie TK'!D:D,B43,'Grundlage Psychiatrie TK'!I:I)&gt;0,SUMIF('Grundlage Psychiatrie TK'!D:D,B43,'Grundlage Psychiatrie TK'!I:I),"")</f>
        <v/>
      </c>
      <c r="H43" s="112" t="str">
        <f>IF(SUMIF('Grundlage Psychiatrie TK'!D:D,B43,'Grundlage Psychiatrie TK'!J:J)&gt;0,SUMIF('Grundlage Psychiatrie TK'!D:D,B43,'Grundlage Psychiatrie TK'!J:J),"")</f>
        <v/>
      </c>
      <c r="I43" s="130" t="str">
        <f>IF(SUMIF('Grundlage Psychiatrie TK'!D:D,B43,'Grundlage Psychiatrie TK'!K:K)&gt;0,SUMIF('Grundlage Psychiatrie TK'!D:D,B43,'Grundlage Psychiatrie TK'!K:K),"")</f>
        <v/>
      </c>
      <c r="J43" s="130" t="str">
        <f>IF(SUMIF('Grundlage Psychiatrie TK'!D:D,B43,'Grundlage Psychiatrie TK'!L:L)&gt;0,SUMIF('Grundlage Psychiatrie TK'!D:D,B43,'Grundlage Psychiatrie TK'!L:L),"")</f>
        <v/>
      </c>
      <c r="K43" s="40"/>
      <c r="L43" s="61" t="str">
        <f t="shared" si="4"/>
        <v>-</v>
      </c>
      <c r="M43" s="61" t="str">
        <f t="shared" si="5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329</v>
      </c>
      <c r="B44" s="21" t="s">
        <v>329</v>
      </c>
      <c r="C44" s="21" t="s">
        <v>55</v>
      </c>
      <c r="D44" s="21" t="s">
        <v>17</v>
      </c>
      <c r="E44" s="112">
        <f>IF(SUMIF('Grundlage Psychiatrie TK'!D:D,B44,'Grundlage Psychiatrie TK'!G:G)&gt;0,SUMIF('Grundlage Psychiatrie TK'!D:D,B44,'Grundlage Psychiatrie TK'!G:G),)</f>
        <v>0</v>
      </c>
      <c r="F44" s="112">
        <f>IF(SUMIF('Grundlage Psychiatrie TK'!D:D,B44,'Grundlage Psychiatrie TK'!H:H)&gt;0,SUMIF('Grundlage Psychiatrie TK'!D:D,B44,'Grundlage Psychiatrie TK'!H:H),)</f>
        <v>0</v>
      </c>
      <c r="G44" s="112" t="str">
        <f>IF(SUMIF('Grundlage Psychiatrie TK'!D:D,B44,'Grundlage Psychiatrie TK'!I:I)&gt;0,SUMIF('Grundlage Psychiatrie TK'!D:D,B44,'Grundlage Psychiatrie TK'!I:I),"")</f>
        <v/>
      </c>
      <c r="H44" s="112" t="str">
        <f>IF(SUMIF('Grundlage Psychiatrie TK'!D:D,B44,'Grundlage Psychiatrie TK'!J:J)&gt;0,SUMIF('Grundlage Psychiatrie TK'!D:D,B44,'Grundlage Psychiatrie TK'!J:J),"")</f>
        <v/>
      </c>
      <c r="I44" s="130" t="str">
        <f>IF(SUMIF('Grundlage Psychiatrie TK'!D:D,B44,'Grundlage Psychiatrie TK'!K:K)&gt;0,SUMIF('Grundlage Psychiatrie TK'!D:D,B44,'Grundlage Psychiatrie TK'!K:K),"")</f>
        <v/>
      </c>
      <c r="J44" s="130" t="str">
        <f>IF(SUMIF('Grundlage Psychiatrie TK'!D:D,B44,'Grundlage Psychiatrie TK'!L:L)&gt;0,SUMIF('Grundlage Psychiatrie TK'!D:D,B44,'Grundlage Psychiatrie TK'!L:L),"")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122</v>
      </c>
      <c r="B45" s="21" t="s">
        <v>123</v>
      </c>
      <c r="C45" s="21" t="s">
        <v>110</v>
      </c>
      <c r="D45" s="21" t="s">
        <v>45</v>
      </c>
      <c r="E45" s="112">
        <f>IF(SUMIF('Grundlage Psychiatrie TK'!D:D,B45,'Grundlage Psychiatrie TK'!G:G)&gt;0,SUMIF('Grundlage Psychiatrie TK'!D:D,B45,'Grundlage Psychiatrie TK'!G:G),)</f>
        <v>0</v>
      </c>
      <c r="F45" s="112">
        <f>IF(SUMIF('Grundlage Psychiatrie TK'!D:D,B45,'Grundlage Psychiatrie TK'!H:H)&gt;0,SUMIF('Grundlage Psychiatrie TK'!D:D,B45,'Grundlage Psychiatrie TK'!H:H),)</f>
        <v>0</v>
      </c>
      <c r="G45" s="112" t="str">
        <f>IF(SUMIF('Grundlage Psychiatrie TK'!D:D,B45,'Grundlage Psychiatrie TK'!I:I)&gt;0,SUMIF('Grundlage Psychiatrie TK'!D:D,B45,'Grundlage Psychiatrie TK'!I:I),"")</f>
        <v/>
      </c>
      <c r="H45" s="112" t="str">
        <f>IF(SUMIF('Grundlage Psychiatrie TK'!D:D,B45,'Grundlage Psychiatrie TK'!J:J)&gt;0,SUMIF('Grundlage Psychiatrie TK'!D:D,B45,'Grundlage Psychiatrie TK'!J:J),"")</f>
        <v/>
      </c>
      <c r="I45" s="130" t="str">
        <f>IF(SUMIF('Grundlage Psychiatrie TK'!D:D,B45,'Grundlage Psychiatrie TK'!K:K)&gt;0,SUMIF('Grundlage Psychiatrie TK'!D:D,B45,'Grundlage Psychiatrie TK'!K:K),"")</f>
        <v/>
      </c>
      <c r="J45" s="130" t="str">
        <f>IF(SUMIF('Grundlage Psychiatrie TK'!D:D,B45,'Grundlage Psychiatrie TK'!L:L)&gt;0,SUMIF('Grundlage Psychiatrie TK'!D:D,B45,'Grundlage Psychiatrie TK'!L:L),"")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108</v>
      </c>
      <c r="B46" s="21" t="s">
        <v>109</v>
      </c>
      <c r="C46" s="21" t="s">
        <v>110</v>
      </c>
      <c r="D46" s="21" t="s">
        <v>35</v>
      </c>
      <c r="E46" s="112">
        <f>IF(SUMIF('Grundlage Psychiatrie TK'!D:D,B46,'Grundlage Psychiatrie TK'!G:G)&gt;0,SUMIF('Grundlage Psychiatrie TK'!D:D,B46,'Grundlage Psychiatrie TK'!G:G),)</f>
        <v>0</v>
      </c>
      <c r="F46" s="112">
        <f>IF(SUMIF('Grundlage Psychiatrie TK'!D:D,B46,'Grundlage Psychiatrie TK'!H:H)&gt;0,SUMIF('Grundlage Psychiatrie TK'!D:D,B46,'Grundlage Psychiatrie TK'!H:H),)</f>
        <v>0</v>
      </c>
      <c r="G46" s="112" t="str">
        <f>IF(SUMIF('Grundlage Psychiatrie TK'!D:D,B46,'Grundlage Psychiatrie TK'!I:I)&gt;0,SUMIF('Grundlage Psychiatrie TK'!D:D,B46,'Grundlage Psychiatrie TK'!I:I),"")</f>
        <v/>
      </c>
      <c r="H46" s="112" t="str">
        <f>IF(SUMIF('Grundlage Psychiatrie TK'!D:D,B46,'Grundlage Psychiatrie TK'!J:J)&gt;0,SUMIF('Grundlage Psychiatrie TK'!D:D,B46,'Grundlage Psychiatrie TK'!J:J),"")</f>
        <v/>
      </c>
      <c r="I46" s="130" t="str">
        <f>IF(SUMIF('Grundlage Psychiatrie TK'!D:D,B46,'Grundlage Psychiatrie TK'!K:K)&gt;0,SUMIF('Grundlage Psychiatrie TK'!D:D,B46,'Grundlage Psychiatrie TK'!K:K),"")</f>
        <v/>
      </c>
      <c r="J46" s="130" t="str">
        <f>IF(SUMIF('Grundlage Psychiatrie TK'!D:D,B46,'Grundlage Psychiatrie TK'!L:L)&gt;0,SUMIF('Grundlage Psychiatrie TK'!D:D,B46,'Grundlage Psychiatrie TK'!L:L),"")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326</v>
      </c>
      <c r="B47" s="21" t="s">
        <v>326</v>
      </c>
      <c r="C47" s="21" t="s">
        <v>110</v>
      </c>
      <c r="D47" s="21" t="s">
        <v>251</v>
      </c>
      <c r="E47" s="112">
        <f>IF(SUMIF('Grundlage Psychiatrie TK'!D:D,B47,'Grundlage Psychiatrie TK'!G:G)&gt;0,SUMIF('Grundlage Psychiatrie TK'!D:D,B47,'Grundlage Psychiatrie TK'!G:G),)</f>
        <v>0</v>
      </c>
      <c r="F47" s="112">
        <f>IF(SUMIF('Grundlage Psychiatrie TK'!D:D,B47,'Grundlage Psychiatrie TK'!H:H)&gt;0,SUMIF('Grundlage Psychiatrie TK'!D:D,B47,'Grundlage Psychiatrie TK'!H:H),)</f>
        <v>0</v>
      </c>
      <c r="G47" s="112" t="str">
        <f>IF(SUMIF('Grundlage Psychiatrie TK'!D:D,B47,'Grundlage Psychiatrie TK'!I:I)&gt;0,SUMIF('Grundlage Psychiatrie TK'!D:D,B47,'Grundlage Psychiatrie TK'!I:I),"")</f>
        <v/>
      </c>
      <c r="H47" s="112" t="str">
        <f>IF(SUMIF('Grundlage Psychiatrie TK'!D:D,B47,'Grundlage Psychiatrie TK'!J:J)&gt;0,SUMIF('Grundlage Psychiatrie TK'!D:D,B47,'Grundlage Psychiatrie TK'!J:J),"")</f>
        <v/>
      </c>
      <c r="I47" s="130" t="str">
        <f>IF(SUMIF('Grundlage Psychiatrie TK'!D:D,B47,'Grundlage Psychiatrie TK'!K:K)&gt;0,SUMIF('Grundlage Psychiatrie TK'!D:D,B47,'Grundlage Psychiatrie TK'!K:K),"")</f>
        <v/>
      </c>
      <c r="J47" s="130" t="str">
        <f>IF(SUMIF('Grundlage Psychiatrie TK'!D:D,B47,'Grundlage Psychiatrie TK'!L:L)&gt;0,SUMIF('Grundlage Psychiatrie TK'!D:D,B47,'Grundlage Psychiatrie TK'!L:L),"")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</v>
      </c>
      <c r="B48" s="21" t="s">
        <v>15</v>
      </c>
      <c r="C48" s="21" t="s">
        <v>16</v>
      </c>
      <c r="D48" s="21" t="s">
        <v>17</v>
      </c>
      <c r="E48" s="112">
        <f>IF(SUMIF('Grundlage Psychiatrie TK'!D:D,B48,'Grundlage Psychiatrie TK'!G:G)&gt;0,SUMIF('Grundlage Psychiatrie TK'!D:D,B48,'Grundlage Psychiatrie TK'!G:G),)</f>
        <v>0</v>
      </c>
      <c r="F48" s="112">
        <f>IF(SUMIF('Grundlage Psychiatrie TK'!D:D,B48,'Grundlage Psychiatrie TK'!H:H)&gt;0,SUMIF('Grundlage Psychiatrie TK'!D:D,B48,'Grundlage Psychiatrie TK'!H:H),)</f>
        <v>0</v>
      </c>
      <c r="G48" s="112" t="str">
        <f>IF(SUMIF('Grundlage Psychiatrie TK'!D:D,B48,'Grundlage Psychiatrie TK'!I:I)&gt;0,SUMIF('Grundlage Psychiatrie TK'!D:D,B48,'Grundlage Psychiatrie TK'!I:I),"")</f>
        <v/>
      </c>
      <c r="H48" s="112" t="str">
        <f>IF(SUMIF('Grundlage Psychiatrie TK'!D:D,B48,'Grundlage Psychiatrie TK'!J:J)&gt;0,SUMIF('Grundlage Psychiatrie TK'!D:D,B48,'Grundlage Psychiatrie TK'!J:J),"")</f>
        <v/>
      </c>
      <c r="I48" s="130" t="str">
        <f>IF(SUMIF('Grundlage Psychiatrie TK'!D:D,B48,'Grundlage Psychiatrie TK'!K:K)&gt;0,SUMIF('Grundlage Psychiatrie TK'!D:D,B48,'Grundlage Psychiatrie TK'!K:K),"")</f>
        <v/>
      </c>
      <c r="J48" s="130" t="str">
        <f>IF(SUMIF('Grundlage Psychiatrie TK'!D:D,B48,'Grundlage Psychiatrie TK'!L:L)&gt;0,SUMIF('Grundlage Psychiatrie TK'!D:D,B48,'Grundlage Psychiatrie TK'!L:L),"")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174</v>
      </c>
      <c r="B49" s="21" t="s">
        <v>175</v>
      </c>
      <c r="C49" s="21" t="s">
        <v>16</v>
      </c>
      <c r="D49" s="21" t="s">
        <v>62</v>
      </c>
      <c r="E49" s="112">
        <f>IF(SUMIF('Grundlage Psychiatrie TK'!D:D,B49,'Grundlage Psychiatrie TK'!G:G)&gt;0,SUMIF('Grundlage Psychiatrie TK'!D:D,B49,'Grundlage Psychiatrie TK'!G:G),)</f>
        <v>0</v>
      </c>
      <c r="F49" s="112">
        <f>IF(SUMIF('Grundlage Psychiatrie TK'!D:D,B49,'Grundlage Psychiatrie TK'!H:H)&gt;0,SUMIF('Grundlage Psychiatrie TK'!D:D,B49,'Grundlage Psychiatrie TK'!H:H),)</f>
        <v>0</v>
      </c>
      <c r="G49" s="112" t="str">
        <f>IF(SUMIF('Grundlage Psychiatrie TK'!D:D,B49,'Grundlage Psychiatrie TK'!I:I)&gt;0,SUMIF('Grundlage Psychiatrie TK'!D:D,B49,'Grundlage Psychiatrie TK'!I:I),"")</f>
        <v/>
      </c>
      <c r="H49" s="112" t="str">
        <f>IF(SUMIF('Grundlage Psychiatrie TK'!D:D,B49,'Grundlage Psychiatrie TK'!J:J)&gt;0,SUMIF('Grundlage Psychiatrie TK'!D:D,B49,'Grundlage Psychiatrie TK'!J:J),"")</f>
        <v/>
      </c>
      <c r="I49" s="130" t="str">
        <f>IF(SUMIF('Grundlage Psychiatrie TK'!D:D,B49,'Grundlage Psychiatrie TK'!K:K)&gt;0,SUMIF('Grundlage Psychiatrie TK'!D:D,B49,'Grundlage Psychiatrie TK'!K:K),"")</f>
        <v/>
      </c>
      <c r="J49" s="130" t="str">
        <f>IF(SUMIF('Grundlage Psychiatrie TK'!D:D,B49,'Grundlage Psychiatrie TK'!L:L)&gt;0,SUMIF('Grundlage Psychiatrie TK'!D:D,B49,'Grundlage Psychiatrie TK'!L:L),"")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220</v>
      </c>
      <c r="B50" s="21" t="s">
        <v>221</v>
      </c>
      <c r="C50" s="21" t="s">
        <v>16</v>
      </c>
      <c r="D50" s="21" t="s">
        <v>45</v>
      </c>
      <c r="E50" s="112">
        <f>IF(SUMIF('Grundlage Psychiatrie TK'!D:D,B50,'Grundlage Psychiatrie TK'!G:G)&gt;0,SUMIF('Grundlage Psychiatrie TK'!D:D,B50,'Grundlage Psychiatrie TK'!G:G),)</f>
        <v>0</v>
      </c>
      <c r="F50" s="112">
        <f>IF(SUMIF('Grundlage Psychiatrie TK'!D:D,B50,'Grundlage Psychiatrie TK'!H:H)&gt;0,SUMIF('Grundlage Psychiatrie TK'!D:D,B50,'Grundlage Psychiatrie TK'!H:H),)</f>
        <v>0</v>
      </c>
      <c r="G50" s="112" t="str">
        <f>IF(SUMIF('Grundlage Psychiatrie TK'!D:D,B50,'Grundlage Psychiatrie TK'!I:I)&gt;0,SUMIF('Grundlage Psychiatrie TK'!D:D,B50,'Grundlage Psychiatrie TK'!I:I),"")</f>
        <v/>
      </c>
      <c r="H50" s="112" t="str">
        <f>IF(SUMIF('Grundlage Psychiatrie TK'!D:D,B50,'Grundlage Psychiatrie TK'!J:J)&gt;0,SUMIF('Grundlage Psychiatrie TK'!D:D,B50,'Grundlage Psychiatrie TK'!J:J),"")</f>
        <v/>
      </c>
      <c r="I50" s="130" t="str">
        <f>IF(SUMIF('Grundlage Psychiatrie TK'!D:D,B50,'Grundlage Psychiatrie TK'!K:K)&gt;0,SUMIF('Grundlage Psychiatrie TK'!D:D,B50,'Grundlage Psychiatrie TK'!K:K),"")</f>
        <v/>
      </c>
      <c r="J50" s="130" t="str">
        <f>IF(SUMIF('Grundlage Psychiatrie TK'!D:D,B50,'Grundlage Psychiatrie TK'!L:L)&gt;0,SUMIF('Grundlage Psychiatrie TK'!D:D,B50,'Grundlage Psychiatrie TK'!L:L),"")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304</v>
      </c>
      <c r="B51" s="21" t="s">
        <v>304</v>
      </c>
      <c r="C51" s="21" t="s">
        <v>16</v>
      </c>
      <c r="D51" s="21" t="s">
        <v>251</v>
      </c>
      <c r="E51" s="112">
        <f>IF(SUMIF('Grundlage Psychiatrie TK'!D:D,B51,'Grundlage Psychiatrie TK'!G:G)&gt;0,SUMIF('Grundlage Psychiatrie TK'!D:D,B51,'Grundlage Psychiatrie TK'!G:G),)</f>
        <v>0</v>
      </c>
      <c r="F51" s="112">
        <f>IF(SUMIF('Grundlage Psychiatrie TK'!D:D,B51,'Grundlage Psychiatrie TK'!H:H)&gt;0,SUMIF('Grundlage Psychiatrie TK'!D:D,B51,'Grundlage Psychiatrie TK'!H:H),)</f>
        <v>0</v>
      </c>
      <c r="G51" s="112" t="str">
        <f>IF(SUMIF('Grundlage Psychiatrie TK'!D:D,B51,'Grundlage Psychiatrie TK'!I:I)&gt;0,SUMIF('Grundlage Psychiatrie TK'!D:D,B51,'Grundlage Psychiatrie TK'!I:I),"")</f>
        <v/>
      </c>
      <c r="H51" s="112" t="str">
        <f>IF(SUMIF('Grundlage Psychiatrie TK'!D:D,B51,'Grundlage Psychiatrie TK'!J:J)&gt;0,SUMIF('Grundlage Psychiatrie TK'!D:D,B51,'Grundlage Psychiatrie TK'!J:J),"")</f>
        <v/>
      </c>
      <c r="I51" s="130" t="str">
        <f>IF(SUMIF('Grundlage Psychiatrie TK'!D:D,B51,'Grundlage Psychiatrie TK'!K:K)&gt;0,SUMIF('Grundlage Psychiatrie TK'!D:D,B51,'Grundlage Psychiatrie TK'!K:K),"")</f>
        <v/>
      </c>
      <c r="J51" s="130" t="str">
        <f>IF(SUMIF('Grundlage Psychiatrie TK'!D:D,B51,'Grundlage Psychiatrie TK'!L:L)&gt;0,SUMIF('Grundlage Psychiatrie TK'!D:D,B51,'Grundlage Psychiatrie TK'!L:L),"")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112">
        <f>IF(SUMIF('Grundlage Psychiatrie TK'!D:D,B52,'Grundlage Psychiatrie TK'!G:G)&gt;0,SUMIF('Grundlage Psychiatrie TK'!D:D,B52,'Grundlage Psychiatrie TK'!G:G),)</f>
        <v>0</v>
      </c>
      <c r="F52" s="112">
        <f>IF(SUMIF('Grundlage Psychiatrie TK'!D:D,B52,'Grundlage Psychiatrie TK'!H:H)&gt;0,SUMIF('Grundlage Psychiatrie TK'!D:D,B52,'Grundlage Psychiatrie TK'!H:H),)</f>
        <v>0</v>
      </c>
      <c r="G52" s="112" t="str">
        <f>IF(SUMIF('Grundlage Psychiatrie TK'!D:D,B52,'Grundlage Psychiatrie TK'!I:I)&gt;0,SUMIF('Grundlage Psychiatrie TK'!D:D,B52,'Grundlage Psychiatrie TK'!I:I),"")</f>
        <v/>
      </c>
      <c r="H52" s="112" t="str">
        <f>IF(SUMIF('Grundlage Psychiatrie TK'!D:D,B52,'Grundlage Psychiatrie TK'!J:J)&gt;0,SUMIF('Grundlage Psychiatrie TK'!D:D,B52,'Grundlage Psychiatrie TK'!J:J),"")</f>
        <v/>
      </c>
      <c r="I52" s="130" t="str">
        <f>IF(SUMIF('Grundlage Psychiatrie TK'!D:D,B52,'Grundlage Psychiatrie TK'!K:K)&gt;0,SUMIF('Grundlage Psychiatrie TK'!D:D,B52,'Grundlage Psychiatrie TK'!K:K),"")</f>
        <v/>
      </c>
      <c r="J52" s="130" t="str">
        <f>IF(SUMIF('Grundlage Psychiatrie TK'!D:D,B52,'Grundlage Psychiatrie TK'!L:L)&gt;0,SUMIF('Grundlage Psychiatrie TK'!D:D,B52,'Grundlage Psychiatrie TK'!L:L),"")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72</v>
      </c>
      <c r="B53" s="21" t="s">
        <v>73</v>
      </c>
      <c r="C53" s="21" t="s">
        <v>74</v>
      </c>
      <c r="D53" s="21" t="s">
        <v>45</v>
      </c>
      <c r="E53" s="112">
        <f>IF(SUMIF('Grundlage Psychiatrie TK'!D:D,B53,'Grundlage Psychiatrie TK'!G:G)&gt;0,SUMIF('Grundlage Psychiatrie TK'!D:D,B53,'Grundlage Psychiatrie TK'!G:G),)</f>
        <v>0</v>
      </c>
      <c r="F53" s="112">
        <f>IF(SUMIF('Grundlage Psychiatrie TK'!D:D,B53,'Grundlage Psychiatrie TK'!H:H)&gt;0,SUMIF('Grundlage Psychiatrie TK'!D:D,B53,'Grundlage Psychiatrie TK'!H:H),)</f>
        <v>0</v>
      </c>
      <c r="G53" s="112" t="str">
        <f>IF(SUMIF('Grundlage Psychiatrie TK'!D:D,B53,'Grundlage Psychiatrie TK'!I:I)&gt;0,SUMIF('Grundlage Psychiatrie TK'!D:D,B53,'Grundlage Psychiatrie TK'!I:I),"")</f>
        <v/>
      </c>
      <c r="H53" s="112" t="str">
        <f>IF(SUMIF('Grundlage Psychiatrie TK'!D:D,B53,'Grundlage Psychiatrie TK'!J:J)&gt;0,SUMIF('Grundlage Psychiatrie TK'!D:D,B53,'Grundlage Psychiatrie TK'!J:J),"")</f>
        <v/>
      </c>
      <c r="I53" s="130" t="str">
        <f>IF(SUMIF('Grundlage Psychiatrie TK'!D:D,B53,'Grundlage Psychiatrie TK'!K:K)&gt;0,SUMIF('Grundlage Psychiatrie TK'!D:D,B53,'Grundlage Psychiatrie TK'!K:K),"")</f>
        <v/>
      </c>
      <c r="J53" s="130" t="str">
        <f>IF(SUMIF('Grundlage Psychiatrie TK'!D:D,B53,'Grundlage Psychiatrie TK'!L:L)&gt;0,SUMIF('Grundlage Psychiatrie TK'!D:D,B53,'Grundlage Psychiatrie TK'!L:L),"")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93</v>
      </c>
      <c r="B54" s="21" t="s">
        <v>94</v>
      </c>
      <c r="C54" s="21" t="s">
        <v>95</v>
      </c>
      <c r="D54" s="21" t="s">
        <v>22</v>
      </c>
      <c r="E54" s="128"/>
      <c r="F54" s="112">
        <f>IF(SUMIF('Grundlage Psychiatrie TK'!D:D,B54,'Grundlage Psychiatrie TK'!H:H)&gt;0,SUMIF('Grundlage Psychiatrie TK'!D:D,B54,'Grundlage Psychiatrie TK'!H:H),)</f>
        <v>0</v>
      </c>
      <c r="G54" s="112" t="str">
        <f>IF(SUMIF('Grundlage Psychiatrie TK'!D:D,B54,'Grundlage Psychiatrie TK'!I:I)&gt;0,SUMIF('Grundlage Psychiatrie TK'!D:D,B54,'Grundlage Psychiatrie TK'!I:I),"")</f>
        <v/>
      </c>
      <c r="H54" s="112" t="str">
        <f>IF(SUMIF('Grundlage Psychiatrie TK'!D:D,B54,'Grundlage Psychiatrie TK'!J:J)&gt;0,SUMIF('Grundlage Psychiatrie TK'!D:D,B54,'Grundlage Psychiatrie TK'!J:J),"")</f>
        <v/>
      </c>
      <c r="I54" s="130" t="str">
        <f>IF(SUMIF('Grundlage Psychiatrie TK'!D:D,B54,'Grundlage Psychiatrie TK'!K:K)&gt;0,SUMIF('Grundlage Psychiatrie TK'!D:D,B54,'Grundlage Psychiatrie TK'!K:K),"")</f>
        <v/>
      </c>
      <c r="J54" s="130" t="str">
        <f>IF(SUMIF('Grundlage Psychiatrie TK'!D:D,B54,'Grundlage Psychiatrie TK'!L:L)&gt;0,SUMIF('Grundlage Psychiatrie TK'!D:D,B54,'Grundlage Psychiatrie TK'!L:L),"")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112">
        <f>IF(SUMIF('Grundlage Psychiatrie TK'!D:D,B55,'Grundlage Psychiatrie TK'!G:G)&gt;0,SUMIF('Grundlage Psychiatrie TK'!D:D,B55,'Grundlage Psychiatrie TK'!G:G),)</f>
        <v>0</v>
      </c>
      <c r="F55" s="112">
        <f>IF(SUMIF('Grundlage Psychiatrie TK'!D:D,B55,'Grundlage Psychiatrie TK'!H:H)&gt;0,SUMIF('Grundlage Psychiatrie TK'!D:D,B55,'Grundlage Psychiatrie TK'!H:H),)</f>
        <v>0</v>
      </c>
      <c r="G55" s="112" t="str">
        <f>IF(SUMIF('Grundlage Psychiatrie TK'!D:D,B55,'Grundlage Psychiatrie TK'!I:I)&gt;0,SUMIF('Grundlage Psychiatrie TK'!D:D,B55,'Grundlage Psychiatrie TK'!I:I),"")</f>
        <v/>
      </c>
      <c r="H55" s="112" t="str">
        <f>IF(SUMIF('Grundlage Psychiatrie TK'!D:D,B55,'Grundlage Psychiatrie TK'!J:J)&gt;0,SUMIF('Grundlage Psychiatrie TK'!D:D,B55,'Grundlage Psychiatrie TK'!J:J),"")</f>
        <v/>
      </c>
      <c r="I55" s="130" t="str">
        <f>IF(SUMIF('Grundlage Psychiatrie TK'!D:D,B55,'Grundlage Psychiatrie TK'!K:K)&gt;0,SUMIF('Grundlage Psychiatrie TK'!D:D,B55,'Grundlage Psychiatrie TK'!K:K),"")</f>
        <v/>
      </c>
      <c r="J55" s="130" t="str">
        <f>IF(SUMIF('Grundlage Psychiatrie TK'!D:D,B55,'Grundlage Psychiatrie TK'!L:L)&gt;0,SUMIF('Grundlage Psychiatrie TK'!D:D,B55,'Grundlage Psychiatrie TK'!L:L),"")</f>
        <v/>
      </c>
      <c r="K55" s="40"/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314</v>
      </c>
      <c r="B56" s="21" t="s">
        <v>314</v>
      </c>
      <c r="C56" s="21" t="s">
        <v>95</v>
      </c>
      <c r="D56" s="21" t="s">
        <v>308</v>
      </c>
      <c r="E56" s="112">
        <f>IF(SUMIF('Grundlage Psychiatrie TK'!D:D,B56,'Grundlage Psychiatrie TK'!G:G)&gt;0,SUMIF('Grundlage Psychiatrie TK'!D:D,B56,'Grundlage Psychiatrie TK'!G:G),)</f>
        <v>0</v>
      </c>
      <c r="F56" s="112">
        <f>IF(SUMIF('Grundlage Psychiatrie TK'!D:D,B56,'Grundlage Psychiatrie TK'!H:H)&gt;0,SUMIF('Grundlage Psychiatrie TK'!D:D,B56,'Grundlage Psychiatrie TK'!H:H),)</f>
        <v>0</v>
      </c>
      <c r="G56" s="112" t="str">
        <f>IF(SUMIF('Grundlage Psychiatrie TK'!D:D,B56,'Grundlage Psychiatrie TK'!I:I)&gt;0,SUMIF('Grundlage Psychiatrie TK'!D:D,B56,'Grundlage Psychiatrie TK'!I:I),"")</f>
        <v/>
      </c>
      <c r="H56" s="112" t="str">
        <f>IF(SUMIF('Grundlage Psychiatrie TK'!D:D,B56,'Grundlage Psychiatrie TK'!J:J)&gt;0,SUMIF('Grundlage Psychiatrie TK'!D:D,B56,'Grundlage Psychiatrie TK'!J:J),"")</f>
        <v/>
      </c>
      <c r="I56" s="130" t="str">
        <f>IF(SUMIF('Grundlage Psychiatrie TK'!D:D,B56,'Grundlage Psychiatrie TK'!K:K)&gt;0,SUMIF('Grundlage Psychiatrie TK'!D:D,B56,'Grundlage Psychiatrie TK'!K:K),"")</f>
        <v/>
      </c>
      <c r="J56" s="130" t="str">
        <f>IF(SUMIF('Grundlage Psychiatrie TK'!D:D,B56,'Grundlage Psychiatrie TK'!L:L)&gt;0,SUMIF('Grundlage Psychiatrie TK'!D:D,B56,'Grundlage Psychiatrie TK'!L:L),"")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5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129</v>
      </c>
      <c r="B57" s="21" t="s">
        <v>130</v>
      </c>
      <c r="C57" s="21" t="s">
        <v>131</v>
      </c>
      <c r="D57" s="21" t="s">
        <v>17</v>
      </c>
      <c r="E57" s="112">
        <f>IF(SUMIF('Grundlage Psychiatrie TK'!D:D,B57,'Grundlage Psychiatrie TK'!G:G)&gt;0,SUMIF('Grundlage Psychiatrie TK'!D:D,B57,'Grundlage Psychiatrie TK'!G:G),)</f>
        <v>0</v>
      </c>
      <c r="F57" s="112">
        <f>IF(SUMIF('Grundlage Psychiatrie TK'!D:D,B57,'Grundlage Psychiatrie TK'!H:H)&gt;0,SUMIF('Grundlage Psychiatrie TK'!D:D,B57,'Grundlage Psychiatrie TK'!H:H),)</f>
        <v>0</v>
      </c>
      <c r="G57" s="112" t="str">
        <f>IF(SUMIF('Grundlage Psychiatrie TK'!D:D,B57,'Grundlage Psychiatrie TK'!I:I)&gt;0,SUMIF('Grundlage Psychiatrie TK'!D:D,B57,'Grundlage Psychiatrie TK'!I:I),"")</f>
        <v/>
      </c>
      <c r="H57" s="112" t="str">
        <f>IF(SUMIF('Grundlage Psychiatrie TK'!D:D,B57,'Grundlage Psychiatrie TK'!J:J)&gt;0,SUMIF('Grundlage Psychiatrie TK'!D:D,B57,'Grundlage Psychiatrie TK'!J:J),"")</f>
        <v/>
      </c>
      <c r="I57" s="130" t="str">
        <f>IF(SUMIF('Grundlage Psychiatrie TK'!D:D,B57,'Grundlage Psychiatrie TK'!K:K)&gt;0,SUMIF('Grundlage Psychiatrie TK'!D:D,B57,'Grundlage Psychiatrie TK'!K:K),"")</f>
        <v/>
      </c>
      <c r="J57" s="130" t="str">
        <f>IF(SUMIF('Grundlage Psychiatrie TK'!D:D,B57,'Grundlage Psychiatrie TK'!L:L)&gt;0,SUMIF('Grundlage Psychiatrie TK'!D:D,B57,'Grundlage Psychiatrie TK'!L:L),"")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</v>
      </c>
      <c r="B58" s="21" t="s">
        <v>33</v>
      </c>
      <c r="C58" s="21" t="s">
        <v>34</v>
      </c>
      <c r="D58" s="21" t="s">
        <v>35</v>
      </c>
      <c r="E58" s="112">
        <f>IF(SUMIF('Grundlage Psychiatrie TK'!D:D,B58,'Grundlage Psychiatrie TK'!G:G)&gt;0,SUMIF('Grundlage Psychiatrie TK'!D:D,B58,'Grundlage Psychiatrie TK'!G:G),)</f>
        <v>0</v>
      </c>
      <c r="F58" s="112">
        <f>IF(SUMIF('Grundlage Psychiatrie TK'!D:D,B58,'Grundlage Psychiatrie TK'!H:H)&gt;0,SUMIF('Grundlage Psychiatrie TK'!D:D,B58,'Grundlage Psychiatrie TK'!H:H),)</f>
        <v>0</v>
      </c>
      <c r="G58" s="112" t="str">
        <f>IF(SUMIF('Grundlage Psychiatrie TK'!D:D,B58,'Grundlage Psychiatrie TK'!I:I)&gt;0,SUMIF('Grundlage Psychiatrie TK'!D:D,B58,'Grundlage Psychiatrie TK'!I:I),"")</f>
        <v/>
      </c>
      <c r="H58" s="112" t="str">
        <f>IF(SUMIF('Grundlage Psychiatrie TK'!D:D,B58,'Grundlage Psychiatrie TK'!J:J)&gt;0,SUMIF('Grundlage Psychiatrie TK'!D:D,B58,'Grundlage Psychiatrie TK'!J:J),"")</f>
        <v/>
      </c>
      <c r="I58" s="130" t="str">
        <f>IF(SUMIF('Grundlage Psychiatrie TK'!D:D,B58,'Grundlage Psychiatrie TK'!K:K)&gt;0,SUMIF('Grundlage Psychiatrie TK'!D:D,B58,'Grundlage Psychiatrie TK'!K:K),"")</f>
        <v/>
      </c>
      <c r="J58" s="130" t="str">
        <f>IF(SUMIF('Grundlage Psychiatrie TK'!D:D,B58,'Grundlage Psychiatrie TK'!L:L)&gt;0,SUMIF('Grundlage Psychiatrie TK'!D:D,B58,'Grundlage Psychiatrie TK'!L:L),"")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133</v>
      </c>
      <c r="B59" s="21" t="s">
        <v>134</v>
      </c>
      <c r="C59" s="21" t="s">
        <v>34</v>
      </c>
      <c r="D59" s="21" t="s">
        <v>45</v>
      </c>
      <c r="E59" s="112">
        <f>IF(SUMIF('Grundlage Psychiatrie TK'!D:D,B59,'Grundlage Psychiatrie TK'!G:G)&gt;0,SUMIF('Grundlage Psychiatrie TK'!D:D,B59,'Grundlage Psychiatrie TK'!G:G),)</f>
        <v>0</v>
      </c>
      <c r="F59" s="112">
        <f>IF(SUMIF('Grundlage Psychiatrie TK'!D:D,B59,'Grundlage Psychiatrie TK'!H:H)&gt;0,SUMIF('Grundlage Psychiatrie TK'!D:D,B59,'Grundlage Psychiatrie TK'!H:H),)</f>
        <v>0</v>
      </c>
      <c r="G59" s="112" t="str">
        <f>IF(SUMIF('Grundlage Psychiatrie TK'!D:D,B59,'Grundlage Psychiatrie TK'!I:I)&gt;0,SUMIF('Grundlage Psychiatrie TK'!D:D,B59,'Grundlage Psychiatrie TK'!I:I),"")</f>
        <v/>
      </c>
      <c r="H59" s="112" t="str">
        <f>IF(SUMIF('Grundlage Psychiatrie TK'!D:D,B59,'Grundlage Psychiatrie TK'!J:J)&gt;0,SUMIF('Grundlage Psychiatrie TK'!D:D,B59,'Grundlage Psychiatrie TK'!J:J),"")</f>
        <v/>
      </c>
      <c r="I59" s="130" t="str">
        <f>IF(SUMIF('Grundlage Psychiatrie TK'!D:D,B59,'Grundlage Psychiatrie TK'!K:K)&gt;0,SUMIF('Grundlage Psychiatrie TK'!D:D,B59,'Grundlage Psychiatrie TK'!K:K),"")</f>
        <v/>
      </c>
      <c r="J59" s="130" t="str">
        <f>IF(SUMIF('Grundlage Psychiatrie TK'!D:D,B59,'Grundlage Psychiatrie TK'!L:L)&gt;0,SUMIF('Grundlage Psychiatrie TK'!D:D,B59,'Grundlage Psychiatrie TK'!L:L),"")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60</v>
      </c>
      <c r="B60" s="21" t="s">
        <v>61</v>
      </c>
      <c r="C60" s="21" t="s">
        <v>34</v>
      </c>
      <c r="D60" s="21" t="s">
        <v>62</v>
      </c>
      <c r="E60" s="112">
        <f>IF(SUMIF('Grundlage Psychiatrie TK'!D:D,B60,'Grundlage Psychiatrie TK'!G:G)&gt;0,SUMIF('Grundlage Psychiatrie TK'!D:D,B60,'Grundlage Psychiatrie TK'!G:G),)</f>
        <v>0</v>
      </c>
      <c r="F60" s="112">
        <f>IF(SUMIF('Grundlage Psychiatrie TK'!D:D,B60,'Grundlage Psychiatrie TK'!H:H)&gt;0,SUMIF('Grundlage Psychiatrie TK'!D:D,B60,'Grundlage Psychiatrie TK'!H:H),)</f>
        <v>0</v>
      </c>
      <c r="G60" s="112" t="str">
        <f>IF(SUMIF('Grundlage Psychiatrie TK'!D:D,B60,'Grundlage Psychiatrie TK'!I:I)&gt;0,SUMIF('Grundlage Psychiatrie TK'!D:D,B60,'Grundlage Psychiatrie TK'!I:I),"")</f>
        <v/>
      </c>
      <c r="H60" s="112" t="str">
        <f>IF(SUMIF('Grundlage Psychiatrie TK'!D:D,B60,'Grundlage Psychiatrie TK'!J:J)&gt;0,SUMIF('Grundlage Psychiatrie TK'!D:D,B60,'Grundlage Psychiatrie TK'!J:J),"")</f>
        <v/>
      </c>
      <c r="I60" s="130" t="str">
        <f>IF(SUMIF('Grundlage Psychiatrie TK'!D:D,B60,'Grundlage Psychiatrie TK'!K:K)&gt;0,SUMIF('Grundlage Psychiatrie TK'!D:D,B60,'Grundlage Psychiatrie TK'!K:K),"")</f>
        <v/>
      </c>
      <c r="J60" s="130" t="str">
        <f>IF(SUMIF('Grundlage Psychiatrie TK'!D:D,B60,'Grundlage Psychiatrie TK'!L:L)&gt;0,SUMIF('Grundlage Psychiatrie TK'!D:D,B60,'Grundlage Psychiatrie TK'!L:L),"")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112">
        <f>IF(SUMIF('Grundlage Psychiatrie TK'!D:D,B61,'Grundlage Psychiatrie TK'!G:G)&gt;0,SUMIF('Grundlage Psychiatrie TK'!D:D,B61,'Grundlage Psychiatrie TK'!G:G),)</f>
        <v>0</v>
      </c>
      <c r="F61" s="112">
        <f>IF(SUMIF('Grundlage Psychiatrie TK'!D:D,B61,'Grundlage Psychiatrie TK'!H:H)&gt;0,SUMIF('Grundlage Psychiatrie TK'!D:D,B61,'Grundlage Psychiatrie TK'!H:H),)</f>
        <v>0</v>
      </c>
      <c r="G61" s="112" t="str">
        <f>IF(SUMIF('Grundlage Psychiatrie TK'!D:D,B61,'Grundlage Psychiatrie TK'!I:I)&gt;0,SUMIF('Grundlage Psychiatrie TK'!D:D,B61,'Grundlage Psychiatrie TK'!I:I),"")</f>
        <v/>
      </c>
      <c r="H61" s="112" t="str">
        <f>IF(SUMIF('Grundlage Psychiatrie TK'!D:D,B61,'Grundlage Psychiatrie TK'!J:J)&gt;0,SUMIF('Grundlage Psychiatrie TK'!D:D,B61,'Grundlage Psychiatrie TK'!J:J),"")</f>
        <v/>
      </c>
      <c r="I61" s="130" t="str">
        <f>IF(SUMIF('Grundlage Psychiatrie TK'!D:D,B61,'Grundlage Psychiatrie TK'!K:K)&gt;0,SUMIF('Grundlage Psychiatrie TK'!D:D,B61,'Grundlage Psychiatrie TK'!K:K),"")</f>
        <v/>
      </c>
      <c r="J61" s="130" t="str">
        <f>IF(SUMIF('Grundlage Psychiatrie TK'!D:D,B61,'Grundlage Psychiatrie TK'!L:L)&gt;0,SUMIF('Grundlage Psychiatrie TK'!D:D,B61,'Grundlage Psychiatrie TK'!L:L),"")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208</v>
      </c>
      <c r="B62" s="21" t="s">
        <v>209</v>
      </c>
      <c r="C62" s="21" t="s">
        <v>34</v>
      </c>
      <c r="D62" s="21" t="s">
        <v>35</v>
      </c>
      <c r="E62" s="112">
        <f>IF(SUMIF('Grundlage Psychiatrie TK'!D:D,B62,'Grundlage Psychiatrie TK'!G:G)&gt;0,SUMIF('Grundlage Psychiatrie TK'!D:D,B62,'Grundlage Psychiatrie TK'!G:G),)</f>
        <v>0</v>
      </c>
      <c r="F62" s="112">
        <f>IF(SUMIF('Grundlage Psychiatrie TK'!D:D,B62,'Grundlage Psychiatrie TK'!H:H)&gt;0,SUMIF('Grundlage Psychiatrie TK'!D:D,B62,'Grundlage Psychiatrie TK'!H:H),)</f>
        <v>0</v>
      </c>
      <c r="G62" s="112" t="str">
        <f>IF(SUMIF('Grundlage Psychiatrie TK'!D:D,B62,'Grundlage Psychiatrie TK'!I:I)&gt;0,SUMIF('Grundlage Psychiatrie TK'!D:D,B62,'Grundlage Psychiatrie TK'!I:I),"")</f>
        <v/>
      </c>
      <c r="H62" s="112" t="str">
        <f>IF(SUMIF('Grundlage Psychiatrie TK'!D:D,B62,'Grundlage Psychiatrie TK'!J:J)&gt;0,SUMIF('Grundlage Psychiatrie TK'!D:D,B62,'Grundlage Psychiatrie TK'!J:J),"")</f>
        <v/>
      </c>
      <c r="I62" s="130" t="str">
        <f>IF(SUMIF('Grundlage Psychiatrie TK'!D:D,B62,'Grundlage Psychiatrie TK'!K:K)&gt;0,SUMIF('Grundlage Psychiatrie TK'!D:D,B62,'Grundlage Psychiatrie TK'!K:K),"")</f>
        <v/>
      </c>
      <c r="J62" s="130" t="str">
        <f>IF(SUMIF('Grundlage Psychiatrie TK'!D:D,B62,'Grundlage Psychiatrie TK'!L:L)&gt;0,SUMIF('Grundlage Psychiatrie TK'!D:D,B62,'Grundlage Psychiatrie TK'!L:L),"")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211</v>
      </c>
      <c r="B63" s="21" t="s">
        <v>212</v>
      </c>
      <c r="C63" s="21" t="s">
        <v>34</v>
      </c>
      <c r="D63" s="21" t="s">
        <v>35</v>
      </c>
      <c r="E63" s="112">
        <f>IF(SUMIF('Grundlage Psychiatrie TK'!D:D,B63,'Grundlage Psychiatrie TK'!G:G)&gt;0,SUMIF('Grundlage Psychiatrie TK'!D:D,B63,'Grundlage Psychiatrie TK'!G:G),)</f>
        <v>0</v>
      </c>
      <c r="F63" s="112">
        <f>IF(SUMIF('Grundlage Psychiatrie TK'!D:D,B63,'Grundlage Psychiatrie TK'!H:H)&gt;0,SUMIF('Grundlage Psychiatrie TK'!D:D,B63,'Grundlage Psychiatrie TK'!H:H),)</f>
        <v>0</v>
      </c>
      <c r="G63" s="112" t="str">
        <f>IF(SUMIF('Grundlage Psychiatrie TK'!D:D,B63,'Grundlage Psychiatrie TK'!I:I)&gt;0,SUMIF('Grundlage Psychiatrie TK'!D:D,B63,'Grundlage Psychiatrie TK'!I:I),"")</f>
        <v/>
      </c>
      <c r="H63" s="112" t="str">
        <f>IF(SUMIF('Grundlage Psychiatrie TK'!D:D,B63,'Grundlage Psychiatrie TK'!J:J)&gt;0,SUMIF('Grundlage Psychiatrie TK'!D:D,B63,'Grundlage Psychiatrie TK'!J:J),"")</f>
        <v/>
      </c>
      <c r="I63" s="130" t="str">
        <f>IF(SUMIF('Grundlage Psychiatrie TK'!D:D,B63,'Grundlage Psychiatrie TK'!K:K)&gt;0,SUMIF('Grundlage Psychiatrie TK'!D:D,B63,'Grundlage Psychiatrie TK'!K:K),"")</f>
        <v/>
      </c>
      <c r="J63" s="130" t="str">
        <f>IF(SUMIF('Grundlage Psychiatrie TK'!D:D,B63,'Grundlage Psychiatrie TK'!L:L)&gt;0,SUMIF('Grundlage Psychiatrie TK'!D:D,B63,'Grundlage Psychiatrie TK'!L:L),"")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37</v>
      </c>
      <c r="B64" s="21" t="s">
        <v>38</v>
      </c>
      <c r="C64" s="21" t="s">
        <v>34</v>
      </c>
      <c r="D64" s="21" t="s">
        <v>35</v>
      </c>
      <c r="E64" s="112">
        <f>IF(SUMIF('Grundlage Psychiatrie TK'!D:D,B64,'Grundlage Psychiatrie TK'!G:G)&gt;0,SUMIF('Grundlage Psychiatrie TK'!D:D,B64,'Grundlage Psychiatrie TK'!G:G),)</f>
        <v>0</v>
      </c>
      <c r="F64" s="112">
        <f>IF(SUMIF('Grundlage Psychiatrie TK'!D:D,B64,'Grundlage Psychiatrie TK'!H:H)&gt;0,SUMIF('Grundlage Psychiatrie TK'!D:D,B64,'Grundlage Psychiatrie TK'!H:H),)</f>
        <v>0</v>
      </c>
      <c r="G64" s="112" t="str">
        <f>IF(SUMIF('Grundlage Psychiatrie TK'!D:D,B64,'Grundlage Psychiatrie TK'!I:I)&gt;0,SUMIF('Grundlage Psychiatrie TK'!D:D,B64,'Grundlage Psychiatrie TK'!I:I),"")</f>
        <v/>
      </c>
      <c r="H64" s="112" t="str">
        <f>IF(SUMIF('Grundlage Psychiatrie TK'!D:D,B64,'Grundlage Psychiatrie TK'!J:J)&gt;0,SUMIF('Grundlage Psychiatrie TK'!D:D,B64,'Grundlage Psychiatrie TK'!J:J),"")</f>
        <v/>
      </c>
      <c r="I64" s="130" t="str">
        <f>IF(SUMIF('Grundlage Psychiatrie TK'!D:D,B64,'Grundlage Psychiatrie TK'!K:K)&gt;0,SUMIF('Grundlage Psychiatrie TK'!D:D,B64,'Grundlage Psychiatrie TK'!K:K),"")</f>
        <v/>
      </c>
      <c r="J64" s="130" t="str">
        <f>IF(SUMIF('Grundlage Psychiatrie TK'!D:D,B64,'Grundlage Psychiatrie TK'!L:L)&gt;0,SUMIF('Grundlage Psychiatrie TK'!D:D,B64,'Grundlage Psychiatrie TK'!L:L),"")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112">
        <f>IF(SUMIF('Grundlage Psychiatrie TK'!D:D,B65,'Grundlage Psychiatrie TK'!G:G)&gt;0,SUMIF('Grundlage Psychiatrie TK'!D:D,B65,'Grundlage Psychiatrie TK'!G:G),)</f>
        <v>0</v>
      </c>
      <c r="F65" s="112">
        <f>IF(SUMIF('Grundlage Psychiatrie TK'!D:D,B65,'Grundlage Psychiatrie TK'!H:H)&gt;0,SUMIF('Grundlage Psychiatrie TK'!D:D,B65,'Grundlage Psychiatrie TK'!H:H),)</f>
        <v>0</v>
      </c>
      <c r="G65" s="112" t="str">
        <f>IF(SUMIF('Grundlage Psychiatrie TK'!D:D,B65,'Grundlage Psychiatrie TK'!I:I)&gt;0,SUMIF('Grundlage Psychiatrie TK'!D:D,B65,'Grundlage Psychiatrie TK'!I:I),"")</f>
        <v/>
      </c>
      <c r="H65" s="112" t="str">
        <f>IF(SUMIF('Grundlage Psychiatrie TK'!D:D,B65,'Grundlage Psychiatrie TK'!J:J)&gt;0,SUMIF('Grundlage Psychiatrie TK'!D:D,B65,'Grundlage Psychiatrie TK'!J:J),"")</f>
        <v/>
      </c>
      <c r="I65" s="130" t="str">
        <f>IF(SUMIF('Grundlage Psychiatrie TK'!D:D,B65,'Grundlage Psychiatrie TK'!K:K)&gt;0,SUMIF('Grundlage Psychiatrie TK'!D:D,B65,'Grundlage Psychiatrie TK'!K:K),"")</f>
        <v/>
      </c>
      <c r="J65" s="130" t="str">
        <f>IF(SUMIF('Grundlage Psychiatrie TK'!D:D,B65,'Grundlage Psychiatrie TK'!L:L)&gt;0,SUMIF('Grundlage Psychiatrie TK'!D:D,B65,'Grundlage Psychiatrie TK'!L:L),"")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112">
        <f>IF(SUMIF('Grundlage Psychiatrie TK'!D:D,B66,'Grundlage Psychiatrie TK'!G:G)&gt;0,SUMIF('Grundlage Psychiatrie TK'!D:D,B66,'Grundlage Psychiatrie TK'!G:G),)</f>
        <v>0</v>
      </c>
      <c r="F66" s="112">
        <f>IF(SUMIF('Grundlage Psychiatrie TK'!D:D,B66,'Grundlage Psychiatrie TK'!H:H)&gt;0,SUMIF('Grundlage Psychiatrie TK'!D:D,B66,'Grundlage Psychiatrie TK'!H:H),)</f>
        <v>0</v>
      </c>
      <c r="G66" s="112" t="str">
        <f>IF(SUMIF('Grundlage Psychiatrie TK'!D:D,B66,'Grundlage Psychiatrie TK'!I:I)&gt;0,SUMIF('Grundlage Psychiatrie TK'!D:D,B66,'Grundlage Psychiatrie TK'!I:I),"")</f>
        <v/>
      </c>
      <c r="H66" s="112" t="str">
        <f>IF(SUMIF('Grundlage Psychiatrie TK'!D:D,B66,'Grundlage Psychiatrie TK'!J:J)&gt;0,SUMIF('Grundlage Psychiatrie TK'!D:D,B66,'Grundlage Psychiatrie TK'!J:J),"")</f>
        <v/>
      </c>
      <c r="I66" s="130" t="str">
        <f>IF(SUMIF('Grundlage Psychiatrie TK'!D:D,B66,'Grundlage Psychiatrie TK'!K:K)&gt;0,SUMIF('Grundlage Psychiatrie TK'!D:D,B66,'Grundlage Psychiatrie TK'!K:K),"")</f>
        <v/>
      </c>
      <c r="J66" s="130" t="str">
        <f>IF(SUMIF('Grundlage Psychiatrie TK'!D:D,B66,'Grundlage Psychiatrie TK'!L:L)&gt;0,SUMIF('Grundlage Psychiatrie TK'!D:D,B66,'Grundlage Psychiatrie TK'!L:L),"")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112">
        <f>IF(SUMIF('Grundlage Psychiatrie TK'!D:D,B67,'Grundlage Psychiatrie TK'!G:G)&gt;0,SUMIF('Grundlage Psychiatrie TK'!D:D,B67,'Grundlage Psychiatrie TK'!G:G),)</f>
        <v>0</v>
      </c>
      <c r="F67" s="112">
        <f>IF(SUMIF('Grundlage Psychiatrie TK'!D:D,B67,'Grundlage Psychiatrie TK'!H:H)&gt;0,SUMIF('Grundlage Psychiatrie TK'!D:D,B67,'Grundlage Psychiatrie TK'!H:H),)</f>
        <v>0</v>
      </c>
      <c r="G67" s="112" t="str">
        <f>IF(SUMIF('Grundlage Psychiatrie TK'!D:D,B67,'Grundlage Psychiatrie TK'!I:I)&gt;0,SUMIF('Grundlage Psychiatrie TK'!D:D,B67,'Grundlage Psychiatrie TK'!I:I),"")</f>
        <v/>
      </c>
      <c r="H67" s="112" t="str">
        <f>IF(SUMIF('Grundlage Psychiatrie TK'!D:D,B67,'Grundlage Psychiatrie TK'!J:J)&gt;0,SUMIF('Grundlage Psychiatrie TK'!D:D,B67,'Grundlage Psychiatrie TK'!J:J),"")</f>
        <v/>
      </c>
      <c r="I67" s="130" t="str">
        <f>IF(SUMIF('Grundlage Psychiatrie TK'!D:D,B67,'Grundlage Psychiatrie TK'!K:K)&gt;0,SUMIF('Grundlage Psychiatrie TK'!D:D,B67,'Grundlage Psychiatrie TK'!K:K),"")</f>
        <v/>
      </c>
      <c r="J67" s="130" t="str">
        <f>IF(SUMIF('Grundlage Psychiatrie TK'!D:D,B67,'Grundlage Psychiatrie TK'!L:L)&gt;0,SUMIF('Grundlage Psychiatrie TK'!D:D,B67,'Grundlage Psychiatrie TK'!L:L),"")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112">
        <f>IF(SUMIF('Grundlage Psychiatrie TK'!D:D,B68,'Grundlage Psychiatrie TK'!G:G)&gt;0,SUMIF('Grundlage Psychiatrie TK'!D:D,B68,'Grundlage Psychiatrie TK'!G:G),)</f>
        <v>0</v>
      </c>
      <c r="F68" s="112">
        <f>IF(SUMIF('Grundlage Psychiatrie TK'!D:D,B68,'Grundlage Psychiatrie TK'!H:H)&gt;0,SUMIF('Grundlage Psychiatrie TK'!D:D,B68,'Grundlage Psychiatrie TK'!H:H),)</f>
        <v>0</v>
      </c>
      <c r="G68" s="112" t="str">
        <f>IF(SUMIF('Grundlage Psychiatrie TK'!D:D,B68,'Grundlage Psychiatrie TK'!I:I)&gt;0,SUMIF('Grundlage Psychiatrie TK'!D:D,B68,'Grundlage Psychiatrie TK'!I:I),"")</f>
        <v/>
      </c>
      <c r="H68" s="112" t="str">
        <f>IF(SUMIF('Grundlage Psychiatrie TK'!D:D,B68,'Grundlage Psychiatrie TK'!J:J)&gt;0,SUMIF('Grundlage Psychiatrie TK'!D:D,B68,'Grundlage Psychiatrie TK'!J:J),"")</f>
        <v/>
      </c>
      <c r="I68" s="130" t="str">
        <f>IF(SUMIF('Grundlage Psychiatrie TK'!D:D,B68,'Grundlage Psychiatrie TK'!K:K)&gt;0,SUMIF('Grundlage Psychiatrie TK'!D:D,B68,'Grundlage Psychiatrie TK'!K:K),"")</f>
        <v/>
      </c>
      <c r="J68" s="130" t="str">
        <f>IF(SUMIF('Grundlage Psychiatrie TK'!D:D,B68,'Grundlage Psychiatrie TK'!L:L)&gt;0,SUMIF('Grundlage Psychiatrie TK'!D:D,B68,'Grundlage Psychiatrie TK'!L:L),"")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112">
        <f>IF(SUMIF('Grundlage Psychiatrie TK'!D:D,B69,'Grundlage Psychiatrie TK'!G:G)&gt;0,SUMIF('Grundlage Psychiatrie TK'!D:D,B69,'Grundlage Psychiatrie TK'!G:G),)</f>
        <v>0</v>
      </c>
      <c r="F69" s="112">
        <f>IF(SUMIF('Grundlage Psychiatrie TK'!D:D,B69,'Grundlage Psychiatrie TK'!H:H)&gt;0,SUMIF('Grundlage Psychiatrie TK'!D:D,B69,'Grundlage Psychiatrie TK'!H:H),)</f>
        <v>0</v>
      </c>
      <c r="G69" s="112" t="str">
        <f>IF(SUMIF('Grundlage Psychiatrie TK'!D:D,B69,'Grundlage Psychiatrie TK'!I:I)&gt;0,SUMIF('Grundlage Psychiatrie TK'!D:D,B69,'Grundlage Psychiatrie TK'!I:I),"")</f>
        <v/>
      </c>
      <c r="H69" s="112" t="str">
        <f>IF(SUMIF('Grundlage Psychiatrie TK'!D:D,B69,'Grundlage Psychiatrie TK'!J:J)&gt;0,SUMIF('Grundlage Psychiatrie TK'!D:D,B69,'Grundlage Psychiatrie TK'!J:J),"")</f>
        <v/>
      </c>
      <c r="I69" s="130" t="str">
        <f>IF(SUMIF('Grundlage Psychiatrie TK'!D:D,B69,'Grundlage Psychiatrie TK'!K:K)&gt;0,SUMIF('Grundlage Psychiatrie TK'!D:D,B69,'Grundlage Psychiatrie TK'!K:K),"")</f>
        <v/>
      </c>
      <c r="J69" s="130" t="str">
        <f>IF(SUMIF('Grundlage Psychiatrie TK'!D:D,B69,'Grundlage Psychiatrie TK'!L:L)&gt;0,SUMIF('Grundlage Psychiatrie TK'!D:D,B69,'Grundlage Psychiatrie TK'!L:L),"")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82</v>
      </c>
      <c r="B70" s="21" t="s">
        <v>83</v>
      </c>
      <c r="C70" s="21" t="s">
        <v>84</v>
      </c>
      <c r="D70" s="21" t="s">
        <v>27</v>
      </c>
      <c r="E70" s="112">
        <f>IF(SUMIF('Grundlage Psychiatrie TK'!D:D,B70,'Grundlage Psychiatrie TK'!G:G)&gt;0,SUMIF('Grundlage Psychiatrie TK'!D:D,B70,'Grundlage Psychiatrie TK'!G:G),)</f>
        <v>0</v>
      </c>
      <c r="F70" s="112">
        <f>IF(SUMIF('Grundlage Psychiatrie TK'!D:D,B70,'Grundlage Psychiatrie TK'!H:H)&gt;0,SUMIF('Grundlage Psychiatrie TK'!D:D,B70,'Grundlage Psychiatrie TK'!H:H),)</f>
        <v>0</v>
      </c>
      <c r="G70" s="112" t="str">
        <f>IF(SUMIF('Grundlage Psychiatrie TK'!D:D,B70,'Grundlage Psychiatrie TK'!I:I)&gt;0,SUMIF('Grundlage Psychiatrie TK'!D:D,B70,'Grundlage Psychiatrie TK'!I:I),"")</f>
        <v/>
      </c>
      <c r="H70" s="112" t="str">
        <f>IF(SUMIF('Grundlage Psychiatrie TK'!D:D,B70,'Grundlage Psychiatrie TK'!J:J)&gt;0,SUMIF('Grundlage Psychiatrie TK'!D:D,B70,'Grundlage Psychiatrie TK'!J:J),"")</f>
        <v/>
      </c>
      <c r="I70" s="130" t="str">
        <f>IF(SUMIF('Grundlage Psychiatrie TK'!D:D,B70,'Grundlage Psychiatrie TK'!K:K)&gt;0,SUMIF('Grundlage Psychiatrie TK'!D:D,B70,'Grundlage Psychiatrie TK'!K:K),"")</f>
        <v/>
      </c>
      <c r="J70" s="130" t="str">
        <f>IF(SUMIF('Grundlage Psychiatrie TK'!D:D,B70,'Grundlage Psychiatrie TK'!L:L)&gt;0,SUMIF('Grundlage Psychiatrie TK'!D:D,B70,'Grundlage Psychiatrie TK'!L:L),"")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>J70</f>
        <v/>
      </c>
      <c r="X70" s="23" t="str">
        <f t="shared" si="3"/>
        <v>gleich</v>
      </c>
    </row>
    <row r="71" spans="1:24" hidden="1" x14ac:dyDescent="0.2">
      <c r="A71" s="20" t="s">
        <v>167</v>
      </c>
      <c r="B71" s="21" t="s">
        <v>168</v>
      </c>
      <c r="C71" s="21" t="s">
        <v>169</v>
      </c>
      <c r="D71" s="21" t="s">
        <v>45</v>
      </c>
      <c r="E71" s="112">
        <f>IF(SUMIF('Grundlage Psychiatrie TK'!D:D,B71,'Grundlage Psychiatrie TK'!G:G)&gt;0,SUMIF('Grundlage Psychiatrie TK'!D:D,B71,'Grundlage Psychiatrie TK'!G:G),)</f>
        <v>0</v>
      </c>
      <c r="F71" s="112">
        <f>IF(SUMIF('Grundlage Psychiatrie TK'!D:D,B71,'Grundlage Psychiatrie TK'!H:H)&gt;0,SUMIF('Grundlage Psychiatrie TK'!D:D,B71,'Grundlage Psychiatrie TK'!H:H),)</f>
        <v>0</v>
      </c>
      <c r="G71" s="112" t="str">
        <f>IF(SUMIF('Grundlage Psychiatrie TK'!D:D,B71,'Grundlage Psychiatrie TK'!I:I)&gt;0,SUMIF('Grundlage Psychiatrie TK'!D:D,B71,'Grundlage Psychiatrie TK'!I:I),"")</f>
        <v/>
      </c>
      <c r="H71" s="112" t="str">
        <f>IF(SUMIF('Grundlage Psychiatrie TK'!D:D,B71,'Grundlage Psychiatrie TK'!J:J)&gt;0,SUMIF('Grundlage Psychiatrie TK'!D:D,B71,'Grundlage Psychiatrie TK'!J:J),"")</f>
        <v/>
      </c>
      <c r="I71" s="130" t="str">
        <f>IF(SUMIF('Grundlage Psychiatrie TK'!D:D,B71,'Grundlage Psychiatrie TK'!K:K)&gt;0,SUMIF('Grundlage Psychiatrie TK'!D:D,B71,'Grundlage Psychiatrie TK'!K:K),"")</f>
        <v/>
      </c>
      <c r="J71" s="130" t="str">
        <f>IF(SUMIF('Grundlage Psychiatrie TK'!D:D,B71,'Grundlage Psychiatrie TK'!L:L)&gt;0,SUMIF('Grundlage Psychiatrie TK'!D:D,B71,'Grundlage Psychiatrie TK'!L:L),"")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ref="W71:W108" si="6"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112">
        <f>IF(SUMIF('Grundlage Psychiatrie TK'!D:D,B72,'Grundlage Psychiatrie TK'!G:G)&gt;0,SUMIF('Grundlage Psychiatrie TK'!D:D,B72,'Grundlage Psychiatrie TK'!G:G),)</f>
        <v>0</v>
      </c>
      <c r="F72" s="112">
        <f>IF(SUMIF('Grundlage Psychiatrie TK'!D:D,B72,'Grundlage Psychiatrie TK'!H:H)&gt;0,SUMIF('Grundlage Psychiatrie TK'!D:D,B72,'Grundlage Psychiatrie TK'!H:H),)</f>
        <v>0</v>
      </c>
      <c r="G72" s="112" t="str">
        <f>IF(SUMIF('Grundlage Psychiatrie TK'!D:D,B72,'Grundlage Psychiatrie TK'!I:I)&gt;0,SUMIF('Grundlage Psychiatrie TK'!D:D,B72,'Grundlage Psychiatrie TK'!I:I),"")</f>
        <v/>
      </c>
      <c r="H72" s="112" t="str">
        <f>IF(SUMIF('Grundlage Psychiatrie TK'!D:D,B72,'Grundlage Psychiatrie TK'!J:J)&gt;0,SUMIF('Grundlage Psychiatrie TK'!D:D,B72,'Grundlage Psychiatrie TK'!J:J),"")</f>
        <v/>
      </c>
      <c r="I72" s="130" t="str">
        <f>IF(SUMIF('Grundlage Psychiatrie TK'!D:D,B72,'Grundlage Psychiatrie TK'!K:K)&gt;0,SUMIF('Grundlage Psychiatrie TK'!D:D,B72,'Grundlage Psychiatrie TK'!K:K),"")</f>
        <v/>
      </c>
      <c r="J72" s="130" t="str">
        <f>IF(SUMIF('Grundlage Psychiatrie TK'!D:D,B72,'Grundlage Psychiatrie TK'!L:L)&gt;0,SUMIF('Grundlage Psychiatrie TK'!D:D,B72,'Grundlage Psychiatrie TK'!L:L),"")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6"/>
        <v/>
      </c>
      <c r="X72" s="23" t="str">
        <f t="shared" si="3"/>
        <v>gleich</v>
      </c>
    </row>
    <row r="73" spans="1:24" hidden="1" x14ac:dyDescent="0.2">
      <c r="A73" s="20" t="s">
        <v>86</v>
      </c>
      <c r="B73" s="21" t="s">
        <v>87</v>
      </c>
      <c r="C73" s="21" t="s">
        <v>88</v>
      </c>
      <c r="D73" s="21" t="s">
        <v>45</v>
      </c>
      <c r="E73" s="112">
        <f>IF(SUMIF('Grundlage Psychiatrie TK'!D:D,B73,'Grundlage Psychiatrie TK'!G:G)&gt;0,SUMIF('Grundlage Psychiatrie TK'!D:D,B73,'Grundlage Psychiatrie TK'!G:G),)</f>
        <v>0</v>
      </c>
      <c r="F73" s="112">
        <f>IF(SUMIF('Grundlage Psychiatrie TK'!D:D,B73,'Grundlage Psychiatrie TK'!H:H)&gt;0,SUMIF('Grundlage Psychiatrie TK'!D:D,B73,'Grundlage Psychiatrie TK'!H:H),)</f>
        <v>0</v>
      </c>
      <c r="G73" s="112" t="str">
        <f>IF(SUMIF('Grundlage Psychiatrie TK'!D:D,B73,'Grundlage Psychiatrie TK'!I:I)&gt;0,SUMIF('Grundlage Psychiatrie TK'!D:D,B73,'Grundlage Psychiatrie TK'!I:I),"")</f>
        <v/>
      </c>
      <c r="H73" s="112" t="str">
        <f>IF(SUMIF('Grundlage Psychiatrie TK'!D:D,B73,'Grundlage Psychiatrie TK'!J:J)&gt;0,SUMIF('Grundlage Psychiatrie TK'!D:D,B73,'Grundlage Psychiatrie TK'!J:J),"")</f>
        <v/>
      </c>
      <c r="I73" s="130" t="str">
        <f>IF(SUMIF('Grundlage Psychiatrie TK'!D:D,B73,'Grundlage Psychiatrie TK'!K:K)&gt;0,SUMIF('Grundlage Psychiatrie TK'!D:D,B73,'Grundlage Psychiatrie TK'!K:K),"")</f>
        <v/>
      </c>
      <c r="J73" s="130" t="str">
        <f>IF(SUMIF('Grundlage Psychiatrie TK'!D:D,B73,'Grundlage Psychiatrie TK'!L:L)&gt;0,SUMIF('Grundlage Psychiatrie TK'!D:D,B73,'Grundlage Psychiatrie TK'!L:L),"")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6"/>
        <v/>
      </c>
      <c r="X73" s="23" t="str">
        <f t="shared" si="3"/>
        <v>gleich</v>
      </c>
    </row>
    <row r="74" spans="1:24" hidden="1" x14ac:dyDescent="0.2">
      <c r="A74" s="20" t="s">
        <v>139</v>
      </c>
      <c r="B74" s="21" t="s">
        <v>140</v>
      </c>
      <c r="C74" s="21" t="s">
        <v>141</v>
      </c>
      <c r="D74" s="21" t="s">
        <v>17</v>
      </c>
      <c r="E74" s="112">
        <f>IF(SUMIF('Grundlage Psychiatrie TK'!D:D,B74,'Grundlage Psychiatrie TK'!G:G)&gt;0,SUMIF('Grundlage Psychiatrie TK'!D:D,B74,'Grundlage Psychiatrie TK'!G:G),)</f>
        <v>0</v>
      </c>
      <c r="F74" s="112">
        <f>IF(SUMIF('Grundlage Psychiatrie TK'!D:D,B74,'Grundlage Psychiatrie TK'!H:H)&gt;0,SUMIF('Grundlage Psychiatrie TK'!D:D,B74,'Grundlage Psychiatrie TK'!H:H),)</f>
        <v>0</v>
      </c>
      <c r="G74" s="112" t="str">
        <f>IF(SUMIF('Grundlage Psychiatrie TK'!D:D,B74,'Grundlage Psychiatrie TK'!I:I)&gt;0,SUMIF('Grundlage Psychiatrie TK'!D:D,B74,'Grundlage Psychiatrie TK'!I:I),"")</f>
        <v/>
      </c>
      <c r="H74" s="112" t="str">
        <f>IF(SUMIF('Grundlage Psychiatrie TK'!D:D,B74,'Grundlage Psychiatrie TK'!J:J)&gt;0,SUMIF('Grundlage Psychiatrie TK'!D:D,B74,'Grundlage Psychiatrie TK'!J:J),"")</f>
        <v/>
      </c>
      <c r="I74" s="130" t="str">
        <f>IF(SUMIF('Grundlage Psychiatrie TK'!D:D,B74,'Grundlage Psychiatrie TK'!K:K)&gt;0,SUMIF('Grundlage Psychiatrie TK'!D:D,B74,'Grundlage Psychiatrie TK'!K:K),"")</f>
        <v/>
      </c>
      <c r="J74" s="130" t="str">
        <f>IF(SUMIF('Grundlage Psychiatrie TK'!D:D,B74,'Grundlage Psychiatrie TK'!L:L)&gt;0,SUMIF('Grundlage Psychiatrie TK'!D:D,B74,'Grundlage Psychiatrie TK'!L:L),"")</f>
        <v/>
      </c>
      <c r="K74" s="40"/>
      <c r="L74" s="61" t="str">
        <f t="shared" ref="L74:L108" si="7">IF(E74&gt;0,G74,"-")</f>
        <v>-</v>
      </c>
      <c r="M74" s="61" t="str">
        <f t="shared" ref="M74:M108" si="8">IF(F74&gt;0,G74,"-")</f>
        <v>-</v>
      </c>
      <c r="N74" s="40"/>
      <c r="O74" s="40"/>
      <c r="P74" s="40"/>
      <c r="W74" s="124" t="str">
        <f t="shared" si="6"/>
        <v/>
      </c>
      <c r="X74" s="23" t="str">
        <f t="shared" si="3"/>
        <v>gleich</v>
      </c>
    </row>
    <row r="75" spans="1:24" hidden="1" x14ac:dyDescent="0.2">
      <c r="A75" s="20" t="s">
        <v>143</v>
      </c>
      <c r="B75" s="21" t="s">
        <v>144</v>
      </c>
      <c r="C75" s="21" t="s">
        <v>145</v>
      </c>
      <c r="D75" s="21" t="s">
        <v>17</v>
      </c>
      <c r="E75" s="112">
        <f>IF(SUMIF('Grundlage Psychiatrie TK'!D:D,B75,'Grundlage Psychiatrie TK'!G:G)&gt;0,SUMIF('Grundlage Psychiatrie TK'!D:D,B75,'Grundlage Psychiatrie TK'!G:G),)</f>
        <v>0</v>
      </c>
      <c r="F75" s="112">
        <f>IF(SUMIF('Grundlage Psychiatrie TK'!D:D,B75,'Grundlage Psychiatrie TK'!H:H)&gt;0,SUMIF('Grundlage Psychiatrie TK'!D:D,B75,'Grundlage Psychiatrie TK'!H:H),)</f>
        <v>0</v>
      </c>
      <c r="G75" s="112" t="str">
        <f>IF(SUMIF('Grundlage Psychiatrie TK'!D:D,B75,'Grundlage Psychiatrie TK'!I:I)&gt;0,SUMIF('Grundlage Psychiatrie TK'!D:D,B75,'Grundlage Psychiatrie TK'!I:I),"")</f>
        <v/>
      </c>
      <c r="H75" s="112" t="str">
        <f>IF(SUMIF('Grundlage Psychiatrie TK'!D:D,B75,'Grundlage Psychiatrie TK'!J:J)&gt;0,SUMIF('Grundlage Psychiatrie TK'!D:D,B75,'Grundlage Psychiatrie TK'!J:J),"")</f>
        <v/>
      </c>
      <c r="I75" s="130" t="str">
        <f>IF(SUMIF('Grundlage Psychiatrie TK'!D:D,B75,'Grundlage Psychiatrie TK'!K:K)&gt;0,SUMIF('Grundlage Psychiatrie TK'!D:D,B75,'Grundlage Psychiatrie TK'!K:K),"")</f>
        <v/>
      </c>
      <c r="J75" s="130" t="str">
        <f>IF(SUMIF('Grundlage Psychiatrie TK'!D:D,B75,'Grundlage Psychiatrie TK'!L:L)&gt;0,SUMIF('Grundlage Psychiatrie TK'!D:D,B75,'Grundlage Psychiatrie TK'!L:L),"")</f>
        <v/>
      </c>
      <c r="K75" s="40"/>
      <c r="L75" s="61" t="str">
        <f t="shared" si="7"/>
        <v>-</v>
      </c>
      <c r="M75" s="61" t="str">
        <f t="shared" si="8"/>
        <v>-</v>
      </c>
      <c r="N75" s="40"/>
      <c r="O75" s="40"/>
      <c r="P75" s="40"/>
      <c r="W75" s="124" t="str">
        <f t="shared" si="6"/>
        <v/>
      </c>
      <c r="X75" s="23" t="str">
        <f t="shared" ref="X75:X108" si="9">IF(J75&gt;0,IF(I75&gt;J75,"-",IF(I75=J75,"gleich","Kontrolle")),"")</f>
        <v>gleich</v>
      </c>
    </row>
    <row r="76" spans="1:24" hidden="1" x14ac:dyDescent="0.2">
      <c r="A76" s="20" t="s">
        <v>150</v>
      </c>
      <c r="B76" s="21" t="s">
        <v>151</v>
      </c>
      <c r="C76" s="21" t="s">
        <v>152</v>
      </c>
      <c r="D76" s="21" t="s">
        <v>27</v>
      </c>
      <c r="E76" s="128"/>
      <c r="F76" s="112">
        <f>IF(SUMIF('Grundlage Psychiatrie TK'!D:D,B76,'Grundlage Psychiatrie TK'!H:H)&gt;0,SUMIF('Grundlage Psychiatrie TK'!D:D,B76,'Grundlage Psychiatrie TK'!H:H),)</f>
        <v>0</v>
      </c>
      <c r="G76" s="112" t="str">
        <f>IF(SUMIF('Grundlage Psychiatrie TK'!D:D,B76,'Grundlage Psychiatrie TK'!I:I)&gt;0,SUMIF('Grundlage Psychiatrie TK'!D:D,B76,'Grundlage Psychiatrie TK'!I:I),"")</f>
        <v/>
      </c>
      <c r="H76" s="112" t="str">
        <f>IF(SUMIF('Grundlage Psychiatrie TK'!D:D,B76,'Grundlage Psychiatrie TK'!J:J)&gt;0,SUMIF('Grundlage Psychiatrie TK'!D:D,B76,'Grundlage Psychiatrie TK'!J:J),"")</f>
        <v/>
      </c>
      <c r="I76" s="130" t="str">
        <f>IF(SUMIF('Grundlage Psychiatrie TK'!D:D,B76,'Grundlage Psychiatrie TK'!K:K)&gt;0,SUMIF('Grundlage Psychiatrie TK'!D:D,B76,'Grundlage Psychiatrie TK'!K:K),"")</f>
        <v/>
      </c>
      <c r="J76" s="130" t="str">
        <f>IF(SUMIF('Grundlage Psychiatrie TK'!D:D,B76,'Grundlage Psychiatrie TK'!L:L)&gt;0,SUMIF('Grundlage Psychiatrie TK'!D:D,B76,'Grundlage Psychiatrie TK'!L:L),"")</f>
        <v/>
      </c>
      <c r="K76" s="40"/>
      <c r="L76" s="61" t="str">
        <f t="shared" si="7"/>
        <v>-</v>
      </c>
      <c r="M76" s="61" t="str">
        <f t="shared" si="8"/>
        <v>-</v>
      </c>
      <c r="N76" s="40"/>
      <c r="O76" s="40"/>
      <c r="P76" s="40"/>
      <c r="W76" s="125" t="str">
        <f t="shared" si="6"/>
        <v/>
      </c>
      <c r="X76" s="23" t="str">
        <f t="shared" si="9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112">
        <f>IF(SUMIF('Grundlage Psychiatrie TK'!D:D,B77,'Grundlage Psychiatrie TK'!G:G)&gt;0,SUMIF('Grundlage Psychiatrie TK'!D:D,B77,'Grundlage Psychiatrie TK'!G:G),)</f>
        <v>0</v>
      </c>
      <c r="F77" s="112">
        <f>IF(SUMIF('Grundlage Psychiatrie TK'!D:D,B77,'Grundlage Psychiatrie TK'!H:H)&gt;0,SUMIF('Grundlage Psychiatrie TK'!D:D,B77,'Grundlage Psychiatrie TK'!H:H),)</f>
        <v>0</v>
      </c>
      <c r="G77" s="112" t="str">
        <f>IF(SUMIF('Grundlage Psychiatrie TK'!D:D,B77,'Grundlage Psychiatrie TK'!I:I)&gt;0,SUMIF('Grundlage Psychiatrie TK'!D:D,B77,'Grundlage Psychiatrie TK'!I:I),"")</f>
        <v/>
      </c>
      <c r="H77" s="112" t="str">
        <f>IF(SUMIF('Grundlage Psychiatrie TK'!D:D,B77,'Grundlage Psychiatrie TK'!J:J)&gt;0,SUMIF('Grundlage Psychiatrie TK'!D:D,B77,'Grundlage Psychiatrie TK'!J:J),"")</f>
        <v/>
      </c>
      <c r="I77" s="130" t="str">
        <f>IF(SUMIF('Grundlage Psychiatrie TK'!D:D,B77,'Grundlage Psychiatrie TK'!K:K)&gt;0,SUMIF('Grundlage Psychiatrie TK'!D:D,B77,'Grundlage Psychiatrie TK'!K:K),"")</f>
        <v/>
      </c>
      <c r="J77" s="130" t="str">
        <f>IF(SUMIF('Grundlage Psychiatrie TK'!D:D,B77,'Grundlage Psychiatrie TK'!L:L)&gt;0,SUMIF('Grundlage Psychiatrie TK'!D:D,B77,'Grundlage Psychiatrie TK'!L:L),"")</f>
        <v/>
      </c>
      <c r="K77" s="40"/>
      <c r="L77" s="61" t="str">
        <f t="shared" si="7"/>
        <v>-</v>
      </c>
      <c r="M77" s="61" t="str">
        <f t="shared" si="8"/>
        <v>-</v>
      </c>
      <c r="N77" s="40"/>
      <c r="O77" s="40"/>
      <c r="P77" s="40"/>
      <c r="W77" s="124" t="str">
        <f t="shared" si="6"/>
        <v/>
      </c>
      <c r="X77" s="23" t="str">
        <f t="shared" si="9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112">
        <f>IF(SUMIF('Grundlage Psychiatrie TK'!D:D,B78,'Grundlage Psychiatrie TK'!G:G)&gt;0,SUMIF('Grundlage Psychiatrie TK'!D:D,B78,'Grundlage Psychiatrie TK'!G:G),)</f>
        <v>0</v>
      </c>
      <c r="F78" s="112">
        <f>IF(SUMIF('Grundlage Psychiatrie TK'!D:D,B78,'Grundlage Psychiatrie TK'!H:H)&gt;0,SUMIF('Grundlage Psychiatrie TK'!D:D,B78,'Grundlage Psychiatrie TK'!H:H),)</f>
        <v>0</v>
      </c>
      <c r="G78" s="112" t="str">
        <f>IF(SUMIF('Grundlage Psychiatrie TK'!D:D,B78,'Grundlage Psychiatrie TK'!I:I)&gt;0,SUMIF('Grundlage Psychiatrie TK'!D:D,B78,'Grundlage Psychiatrie TK'!I:I),"")</f>
        <v/>
      </c>
      <c r="H78" s="112" t="str">
        <f>IF(SUMIF('Grundlage Psychiatrie TK'!D:D,B78,'Grundlage Psychiatrie TK'!J:J)&gt;0,SUMIF('Grundlage Psychiatrie TK'!D:D,B78,'Grundlage Psychiatrie TK'!J:J),"")</f>
        <v/>
      </c>
      <c r="I78" s="130" t="str">
        <f>IF(SUMIF('Grundlage Psychiatrie TK'!D:D,B78,'Grundlage Psychiatrie TK'!K:K)&gt;0,SUMIF('Grundlage Psychiatrie TK'!D:D,B78,'Grundlage Psychiatrie TK'!K:K),"")</f>
        <v/>
      </c>
      <c r="J78" s="130" t="str">
        <f>IF(SUMIF('Grundlage Psychiatrie TK'!D:D,B78,'Grundlage Psychiatrie TK'!L:L)&gt;0,SUMIF('Grundlage Psychiatrie TK'!D:D,B78,'Grundlage Psychiatrie TK'!L:L),"")</f>
        <v/>
      </c>
      <c r="K78" s="40"/>
      <c r="L78" s="61" t="str">
        <f t="shared" si="7"/>
        <v>-</v>
      </c>
      <c r="M78" s="61" t="str">
        <f t="shared" si="8"/>
        <v>-</v>
      </c>
      <c r="N78" s="40"/>
      <c r="O78" s="40"/>
      <c r="P78" s="40"/>
      <c r="W78" s="124" t="str">
        <f t="shared" si="6"/>
        <v/>
      </c>
      <c r="X78" s="23" t="str">
        <f t="shared" si="9"/>
        <v>gleich</v>
      </c>
    </row>
    <row r="79" spans="1:24" hidden="1" x14ac:dyDescent="0.2">
      <c r="A79" s="20" t="s">
        <v>256</v>
      </c>
      <c r="B79" s="21" t="s">
        <v>257</v>
      </c>
      <c r="C79" s="21" t="s">
        <v>228</v>
      </c>
      <c r="D79" s="21" t="s">
        <v>27</v>
      </c>
      <c r="E79" s="112">
        <f>IF(SUMIF('Grundlage Psychiatrie TK'!D:D,B79,'Grundlage Psychiatrie TK'!G:G)&gt;0,SUMIF('Grundlage Psychiatrie TK'!D:D,B79,'Grundlage Psychiatrie TK'!G:G),)</f>
        <v>0</v>
      </c>
      <c r="F79" s="112">
        <f>IF(SUMIF('Grundlage Psychiatrie TK'!D:D,B79,'Grundlage Psychiatrie TK'!H:H)&gt;0,SUMIF('Grundlage Psychiatrie TK'!D:D,B79,'Grundlage Psychiatrie TK'!H:H),)</f>
        <v>0</v>
      </c>
      <c r="G79" s="112" t="str">
        <f>IF(SUMIF('Grundlage Psychiatrie TK'!D:D,B79,'Grundlage Psychiatrie TK'!I:I)&gt;0,SUMIF('Grundlage Psychiatrie TK'!D:D,B79,'Grundlage Psychiatrie TK'!I:I),"")</f>
        <v/>
      </c>
      <c r="H79" s="112" t="str">
        <f>IF(SUMIF('Grundlage Psychiatrie TK'!D:D,B79,'Grundlage Psychiatrie TK'!J:J)&gt;0,SUMIF('Grundlage Psychiatrie TK'!D:D,B79,'Grundlage Psychiatrie TK'!J:J),"")</f>
        <v/>
      </c>
      <c r="I79" s="130" t="str">
        <f>IF(SUMIF('Grundlage Psychiatrie TK'!D:D,B79,'Grundlage Psychiatrie TK'!K:K)&gt;0,SUMIF('Grundlage Psychiatrie TK'!D:D,B79,'Grundlage Psychiatrie TK'!K:K),"")</f>
        <v/>
      </c>
      <c r="J79" s="130" t="str">
        <f>IF(SUMIF('Grundlage Psychiatrie TK'!D:D,B79,'Grundlage Psychiatrie TK'!L:L)&gt;0,SUMIF('Grundlage Psychiatrie TK'!D:D,B79,'Grundlage Psychiatrie TK'!L:L),"")</f>
        <v/>
      </c>
      <c r="K79" s="40"/>
      <c r="L79" s="61" t="str">
        <f t="shared" si="7"/>
        <v>-</v>
      </c>
      <c r="M79" s="61" t="str">
        <f t="shared" si="8"/>
        <v>-</v>
      </c>
      <c r="N79" s="40"/>
      <c r="O79" s="40"/>
      <c r="P79" s="40"/>
      <c r="W79" s="124" t="str">
        <f t="shared" si="6"/>
        <v/>
      </c>
      <c r="X79" s="23" t="str">
        <f t="shared" si="9"/>
        <v>gleich</v>
      </c>
    </row>
    <row r="80" spans="1:24" hidden="1" x14ac:dyDescent="0.2">
      <c r="A80" s="20" t="s">
        <v>338</v>
      </c>
      <c r="B80" s="21" t="s">
        <v>338</v>
      </c>
      <c r="C80" s="21" t="s">
        <v>228</v>
      </c>
      <c r="D80" s="21" t="s">
        <v>106</v>
      </c>
      <c r="E80" s="112">
        <f>IF(SUMIF('Grundlage Psychiatrie TK'!D:D,B80,'Grundlage Psychiatrie TK'!G:G)&gt;0,SUMIF('Grundlage Psychiatrie TK'!D:D,B80,'Grundlage Psychiatrie TK'!G:G),)</f>
        <v>0</v>
      </c>
      <c r="F80" s="112">
        <f>IF(SUMIF('Grundlage Psychiatrie TK'!D:D,B80,'Grundlage Psychiatrie TK'!H:H)&gt;0,SUMIF('Grundlage Psychiatrie TK'!D:D,B80,'Grundlage Psychiatrie TK'!H:H),)</f>
        <v>0</v>
      </c>
      <c r="G80" s="112" t="str">
        <f>IF(SUMIF('Grundlage Psychiatrie TK'!D:D,B80,'Grundlage Psychiatrie TK'!I:I)&gt;0,SUMIF('Grundlage Psychiatrie TK'!D:D,B80,'Grundlage Psychiatrie TK'!I:I),"")</f>
        <v/>
      </c>
      <c r="H80" s="112" t="str">
        <f>IF(SUMIF('Grundlage Psychiatrie TK'!D:D,B80,'Grundlage Psychiatrie TK'!J:J)&gt;0,SUMIF('Grundlage Psychiatrie TK'!D:D,B80,'Grundlage Psychiatrie TK'!J:J),"")</f>
        <v/>
      </c>
      <c r="I80" s="130" t="str">
        <f>IF(SUMIF('Grundlage Psychiatrie TK'!D:D,B80,'Grundlage Psychiatrie TK'!K:K)&gt;0,SUMIF('Grundlage Psychiatrie TK'!D:D,B80,'Grundlage Psychiatrie TK'!K:K),"")</f>
        <v/>
      </c>
      <c r="J80" s="130" t="str">
        <f>IF(SUMIF('Grundlage Psychiatrie TK'!D:D,B80,'Grundlage Psychiatrie TK'!L:L)&gt;0,SUMIF('Grundlage Psychiatrie TK'!D:D,B80,'Grundlage Psychiatrie TK'!L:L),"")</f>
        <v/>
      </c>
      <c r="K80" s="40"/>
      <c r="L80" s="61" t="str">
        <f t="shared" si="7"/>
        <v>-</v>
      </c>
      <c r="M80" s="61" t="str">
        <f t="shared" si="8"/>
        <v>-</v>
      </c>
      <c r="N80" s="40"/>
      <c r="O80" s="40"/>
      <c r="P80" s="40"/>
      <c r="W80" s="124" t="str">
        <f t="shared" si="6"/>
        <v/>
      </c>
      <c r="X80" s="23" t="str">
        <f t="shared" si="9"/>
        <v>gleich</v>
      </c>
    </row>
    <row r="81" spans="1:24" hidden="1" x14ac:dyDescent="0.2">
      <c r="A81" s="20" t="s">
        <v>125</v>
      </c>
      <c r="B81" s="21" t="s">
        <v>126</v>
      </c>
      <c r="C81" s="21" t="s">
        <v>127</v>
      </c>
      <c r="D81" s="21" t="s">
        <v>45</v>
      </c>
      <c r="E81" s="112">
        <f>IF(SUMIF('Grundlage Psychiatrie TK'!D:D,B81,'Grundlage Psychiatrie TK'!G:G)&gt;0,SUMIF('Grundlage Psychiatrie TK'!D:D,B81,'Grundlage Psychiatrie TK'!G:G),)</f>
        <v>0</v>
      </c>
      <c r="F81" s="112">
        <f>IF(SUMIF('Grundlage Psychiatrie TK'!D:D,B81,'Grundlage Psychiatrie TK'!H:H)&gt;0,SUMIF('Grundlage Psychiatrie TK'!D:D,B81,'Grundlage Psychiatrie TK'!H:H),)</f>
        <v>0</v>
      </c>
      <c r="G81" s="112" t="str">
        <f>IF(SUMIF('Grundlage Psychiatrie TK'!D:D,B81,'Grundlage Psychiatrie TK'!I:I)&gt;0,SUMIF('Grundlage Psychiatrie TK'!D:D,B81,'Grundlage Psychiatrie TK'!I:I),"")</f>
        <v/>
      </c>
      <c r="H81" s="112" t="str">
        <f>IF(SUMIF('Grundlage Psychiatrie TK'!D:D,B81,'Grundlage Psychiatrie TK'!J:J)&gt;0,SUMIF('Grundlage Psychiatrie TK'!D:D,B81,'Grundlage Psychiatrie TK'!J:J),"")</f>
        <v/>
      </c>
      <c r="I81" s="130" t="str">
        <f>IF(SUMIF('Grundlage Psychiatrie TK'!D:D,B81,'Grundlage Psychiatrie TK'!K:K)&gt;0,SUMIF('Grundlage Psychiatrie TK'!D:D,B81,'Grundlage Psychiatrie TK'!K:K),"")</f>
        <v/>
      </c>
      <c r="J81" s="130" t="str">
        <f>IF(SUMIF('Grundlage Psychiatrie TK'!D:D,B81,'Grundlage Psychiatrie TK'!L:L)&gt;0,SUMIF('Grundlage Psychiatrie TK'!D:D,B81,'Grundlage Psychiatrie TK'!L:L),"")</f>
        <v/>
      </c>
      <c r="K81" s="40"/>
      <c r="L81" s="61" t="str">
        <f t="shared" si="7"/>
        <v>-</v>
      </c>
      <c r="M81" s="61" t="str">
        <f t="shared" si="8"/>
        <v>-</v>
      </c>
      <c r="N81" s="40"/>
      <c r="O81" s="40"/>
      <c r="P81" s="40"/>
      <c r="W81" s="124" t="str">
        <f t="shared" si="6"/>
        <v/>
      </c>
      <c r="X81" s="23" t="str">
        <f t="shared" si="9"/>
        <v>gleich</v>
      </c>
    </row>
    <row r="82" spans="1:24" hidden="1" x14ac:dyDescent="0.2">
      <c r="A82" s="20" t="s">
        <v>136</v>
      </c>
      <c r="B82" s="21" t="s">
        <v>137</v>
      </c>
      <c r="C82" s="21" t="s">
        <v>127</v>
      </c>
      <c r="D82" s="21" t="s">
        <v>45</v>
      </c>
      <c r="E82" s="112">
        <f>IF(SUMIF('Grundlage Psychiatrie TK'!D:D,B82,'Grundlage Psychiatrie TK'!G:G)&gt;0,SUMIF('Grundlage Psychiatrie TK'!D:D,B82,'Grundlage Psychiatrie TK'!G:G),)</f>
        <v>0</v>
      </c>
      <c r="F82" s="112">
        <f>IF(SUMIF('Grundlage Psychiatrie TK'!D:D,B82,'Grundlage Psychiatrie TK'!H:H)&gt;0,SUMIF('Grundlage Psychiatrie TK'!D:D,B82,'Grundlage Psychiatrie TK'!H:H),)</f>
        <v>0</v>
      </c>
      <c r="G82" s="112" t="str">
        <f>IF(SUMIF('Grundlage Psychiatrie TK'!D:D,B82,'Grundlage Psychiatrie TK'!I:I)&gt;0,SUMIF('Grundlage Psychiatrie TK'!D:D,B82,'Grundlage Psychiatrie TK'!I:I),"")</f>
        <v/>
      </c>
      <c r="H82" s="112" t="str">
        <f>IF(SUMIF('Grundlage Psychiatrie TK'!D:D,B82,'Grundlage Psychiatrie TK'!J:J)&gt;0,SUMIF('Grundlage Psychiatrie TK'!D:D,B82,'Grundlage Psychiatrie TK'!J:J),"")</f>
        <v/>
      </c>
      <c r="I82" s="130" t="str">
        <f>IF(SUMIF('Grundlage Psychiatrie TK'!D:D,B82,'Grundlage Psychiatrie TK'!K:K)&gt;0,SUMIF('Grundlage Psychiatrie TK'!D:D,B82,'Grundlage Psychiatrie TK'!K:K),"")</f>
        <v/>
      </c>
      <c r="J82" s="130" t="str">
        <f>IF(SUMIF('Grundlage Psychiatrie TK'!D:D,B82,'Grundlage Psychiatrie TK'!L:L)&gt;0,SUMIF('Grundlage Psychiatrie TK'!D:D,B82,'Grundlage Psychiatrie TK'!L:L),"")</f>
        <v/>
      </c>
      <c r="K82" s="40"/>
      <c r="L82" s="61" t="str">
        <f t="shared" si="7"/>
        <v>-</v>
      </c>
      <c r="M82" s="61" t="str">
        <f t="shared" si="8"/>
        <v>-</v>
      </c>
      <c r="N82" s="40"/>
      <c r="O82" s="40"/>
      <c r="P82" s="40"/>
      <c r="W82" s="124" t="str">
        <f t="shared" si="6"/>
        <v/>
      </c>
      <c r="X82" s="23" t="str">
        <f t="shared" si="9"/>
        <v>gleich</v>
      </c>
    </row>
    <row r="83" spans="1:24" hidden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112">
        <f>IF(SUMIF('Grundlage Psychiatrie TK'!D:D,B83,'Grundlage Psychiatrie TK'!G:G)&gt;0,SUMIF('Grundlage Psychiatrie TK'!D:D,B83,'Grundlage Psychiatrie TK'!G:G),)</f>
        <v>0</v>
      </c>
      <c r="F83" s="112">
        <f>IF(SUMIF('Grundlage Psychiatrie TK'!D:D,B83,'Grundlage Psychiatrie TK'!H:H)&gt;0,SUMIF('Grundlage Psychiatrie TK'!D:D,B83,'Grundlage Psychiatrie TK'!H:H),)</f>
        <v>0</v>
      </c>
      <c r="G83" s="128"/>
      <c r="H83" s="128"/>
      <c r="I83" s="130" t="str">
        <f>IF(SUMIF('Grundlage Psychiatrie TK'!D:D,B83,'Grundlage Psychiatrie TK'!K:K)&gt;0,SUMIF('Grundlage Psychiatrie TK'!D:D,B83,'Grundlage Psychiatrie TK'!K:K),"")</f>
        <v/>
      </c>
      <c r="J83" s="130" t="str">
        <f>IF(SUMIF('Grundlage Psychiatrie TK'!D:D,B83,'Grundlage Psychiatrie TK'!L:L)&gt;0,SUMIF('Grundlage Psychiatrie TK'!D:D,B83,'Grundlage Psychiatrie TK'!L:L),"")</f>
        <v/>
      </c>
      <c r="K83" s="40"/>
      <c r="L83" s="61" t="str">
        <f t="shared" si="7"/>
        <v>-</v>
      </c>
      <c r="M83" s="61" t="str">
        <f t="shared" si="8"/>
        <v>-</v>
      </c>
      <c r="N83" s="40"/>
      <c r="O83" s="40"/>
      <c r="P83" s="40"/>
      <c r="W83" s="124" t="str">
        <f t="shared" si="6"/>
        <v/>
      </c>
      <c r="X83" s="23" t="str">
        <f t="shared" si="9"/>
        <v>gleich</v>
      </c>
    </row>
    <row r="84" spans="1:24" hidden="1" x14ac:dyDescent="0.2">
      <c r="A84" s="20" t="s">
        <v>24</v>
      </c>
      <c r="B84" s="21" t="s">
        <v>25</v>
      </c>
      <c r="C84" s="21" t="s">
        <v>26</v>
      </c>
      <c r="D84" s="21" t="s">
        <v>27</v>
      </c>
      <c r="E84" s="112">
        <f>IF(SUMIF('Grundlage Psychiatrie TK'!D:D,B84,'Grundlage Psychiatrie TK'!G:G)&gt;0,SUMIF('Grundlage Psychiatrie TK'!D:D,B84,'Grundlage Psychiatrie TK'!G:G),)</f>
        <v>0</v>
      </c>
      <c r="F84" s="112">
        <f>IF(SUMIF('Grundlage Psychiatrie TK'!D:D,B84,'Grundlage Psychiatrie TK'!H:H)&gt;0,SUMIF('Grundlage Psychiatrie TK'!D:D,B84,'Grundlage Psychiatrie TK'!H:H),)</f>
        <v>0</v>
      </c>
      <c r="G84" s="128"/>
      <c r="H84" s="128"/>
      <c r="I84" s="130" t="str">
        <f>IF(SUMIF('Grundlage Psychiatrie TK'!D:D,B84,'Grundlage Psychiatrie TK'!K:K)&gt;0,SUMIF('Grundlage Psychiatrie TK'!D:D,B84,'Grundlage Psychiatrie TK'!K:K),"")</f>
        <v/>
      </c>
      <c r="J84" s="130" t="str">
        <f>IF(SUMIF('Grundlage Psychiatrie TK'!D:D,B84,'Grundlage Psychiatrie TK'!L:L)&gt;0,SUMIF('Grundlage Psychiatrie TK'!D:D,B84,'Grundlage Psychiatrie TK'!L:L),"")</f>
        <v/>
      </c>
      <c r="K84" s="40"/>
      <c r="L84" s="61" t="str">
        <f t="shared" si="7"/>
        <v>-</v>
      </c>
      <c r="M84" s="61" t="str">
        <f t="shared" si="8"/>
        <v>-</v>
      </c>
      <c r="N84" s="40"/>
      <c r="O84" s="40"/>
      <c r="P84" s="40"/>
      <c r="W84" s="124" t="str">
        <f t="shared" si="6"/>
        <v/>
      </c>
      <c r="X84" s="23" t="str">
        <f t="shared" si="9"/>
        <v>gleich</v>
      </c>
    </row>
    <row r="85" spans="1:24" hidden="1" x14ac:dyDescent="0.2">
      <c r="A85" s="20" t="s">
        <v>29</v>
      </c>
      <c r="B85" s="21" t="s">
        <v>30</v>
      </c>
      <c r="C85" s="21" t="s">
        <v>26</v>
      </c>
      <c r="D85" s="21" t="s">
        <v>17</v>
      </c>
      <c r="E85" s="112">
        <f>IF(SUMIF('Grundlage Psychiatrie TK'!D:D,B85,'Grundlage Psychiatrie TK'!G:G)&gt;0,SUMIF('Grundlage Psychiatrie TK'!D:D,B85,'Grundlage Psychiatrie TK'!G:G),)</f>
        <v>0</v>
      </c>
      <c r="F85" s="112">
        <f>IF(SUMIF('Grundlage Psychiatrie TK'!D:D,B85,'Grundlage Psychiatrie TK'!H:H)&gt;0,SUMIF('Grundlage Psychiatrie TK'!D:D,B85,'Grundlage Psychiatrie TK'!H:H),)</f>
        <v>0</v>
      </c>
      <c r="G85" s="128"/>
      <c r="H85" s="128"/>
      <c r="I85" s="130" t="str">
        <f>IF(SUMIF('Grundlage Psychiatrie TK'!D:D,B85,'Grundlage Psychiatrie TK'!K:K)&gt;0,SUMIF('Grundlage Psychiatrie TK'!D:D,B85,'Grundlage Psychiatrie TK'!K:K),"")</f>
        <v/>
      </c>
      <c r="J85" s="130" t="str">
        <f>IF(SUMIF('Grundlage Psychiatrie TK'!D:D,B85,'Grundlage Psychiatrie TK'!L:L)&gt;0,SUMIF('Grundlage Psychiatrie TK'!D:D,B85,'Grundlage Psychiatrie TK'!L:L),"")</f>
        <v/>
      </c>
      <c r="K85" s="40"/>
      <c r="L85" s="61" t="str">
        <f t="shared" si="7"/>
        <v>-</v>
      </c>
      <c r="M85" s="61" t="str">
        <f t="shared" si="8"/>
        <v>-</v>
      </c>
      <c r="N85" s="40"/>
      <c r="O85" s="40"/>
      <c r="P85" s="40"/>
      <c r="W85" s="124" t="str">
        <f t="shared" si="6"/>
        <v/>
      </c>
      <c r="X85" s="23" t="str">
        <f t="shared" si="9"/>
        <v>gleich</v>
      </c>
    </row>
    <row r="86" spans="1:24" hidden="1" x14ac:dyDescent="0.2">
      <c r="A86" s="20" t="s">
        <v>47</v>
      </c>
      <c r="B86" s="21" t="s">
        <v>48</v>
      </c>
      <c r="C86" s="21" t="s">
        <v>26</v>
      </c>
      <c r="D86" s="21" t="s">
        <v>45</v>
      </c>
      <c r="E86" s="112">
        <f>IF(SUMIF('Grundlage Psychiatrie TK'!D:D,B86,'Grundlage Psychiatrie TK'!G:G)&gt;0,SUMIF('Grundlage Psychiatrie TK'!D:D,B86,'Grundlage Psychiatrie TK'!G:G),)</f>
        <v>0</v>
      </c>
      <c r="F86" s="112">
        <f>IF(SUMIF('Grundlage Psychiatrie TK'!D:D,B86,'Grundlage Psychiatrie TK'!H:H)&gt;0,SUMIF('Grundlage Psychiatrie TK'!D:D,B86,'Grundlage Psychiatrie TK'!H:H),)</f>
        <v>0</v>
      </c>
      <c r="G86" s="128"/>
      <c r="H86" s="128"/>
      <c r="I86" s="130" t="str">
        <f>IF(SUMIF('Grundlage Psychiatrie TK'!D:D,B86,'Grundlage Psychiatrie TK'!K:K)&gt;0,SUMIF('Grundlage Psychiatrie TK'!D:D,B86,'Grundlage Psychiatrie TK'!K:K),"")</f>
        <v/>
      </c>
      <c r="J86" s="130" t="str">
        <f>IF(SUMIF('Grundlage Psychiatrie TK'!D:D,B86,'Grundlage Psychiatrie TK'!L:L)&gt;0,SUMIF('Grundlage Psychiatrie TK'!D:D,B86,'Grundlage Psychiatrie TK'!L:L),"")</f>
        <v/>
      </c>
      <c r="K86" s="40"/>
      <c r="L86" s="61" t="str">
        <f t="shared" si="7"/>
        <v>-</v>
      </c>
      <c r="M86" s="61" t="str">
        <f t="shared" si="8"/>
        <v>-</v>
      </c>
      <c r="N86" s="40"/>
      <c r="O86" s="40"/>
      <c r="P86" s="40"/>
      <c r="W86" s="124" t="str">
        <f t="shared" si="6"/>
        <v/>
      </c>
      <c r="X86" s="23" t="str">
        <f t="shared" si="9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112">
        <f>IF(SUMIF('Grundlage Psychiatrie TK'!D:D,B87,'Grundlage Psychiatrie TK'!G:G)&gt;0,SUMIF('Grundlage Psychiatrie TK'!D:D,B87,'Grundlage Psychiatrie TK'!G:G),)</f>
        <v>0</v>
      </c>
      <c r="F87" s="112">
        <f>IF(SUMIF('Grundlage Psychiatrie TK'!D:D,B87,'Grundlage Psychiatrie TK'!H:H)&gt;0,SUMIF('Grundlage Psychiatrie TK'!D:D,B87,'Grundlage Psychiatrie TK'!H:H),)</f>
        <v>0</v>
      </c>
      <c r="G87" s="112" t="str">
        <f>IF(SUMIF('Grundlage Psychiatrie TK'!D:D,B87,'Grundlage Psychiatrie TK'!I:I)&gt;0,SUMIF('Grundlage Psychiatrie TK'!D:D,B87,'Grundlage Psychiatrie TK'!I:I),"")</f>
        <v/>
      </c>
      <c r="H87" s="112" t="str">
        <f>IF(SUMIF('Grundlage Psychiatrie TK'!D:D,B87,'Grundlage Psychiatrie TK'!J:J)&gt;0,SUMIF('Grundlage Psychiatrie TK'!D:D,B87,'Grundlage Psychiatrie TK'!J:J),"")</f>
        <v/>
      </c>
      <c r="I87" s="130" t="str">
        <f>IF(SUMIF('Grundlage Psychiatrie TK'!D:D,B87,'Grundlage Psychiatrie TK'!K:K)&gt;0,SUMIF('Grundlage Psychiatrie TK'!D:D,B87,'Grundlage Psychiatrie TK'!K:K),"")</f>
        <v/>
      </c>
      <c r="J87" s="130" t="str">
        <f>IF(SUMIF('Grundlage Psychiatrie TK'!D:D,B87,'Grundlage Psychiatrie TK'!L:L)&gt;0,SUMIF('Grundlage Psychiatrie TK'!D:D,B87,'Grundlage Psychiatrie TK'!L:L),"")</f>
        <v/>
      </c>
      <c r="K87" s="40"/>
      <c r="L87" s="61" t="str">
        <f t="shared" si="7"/>
        <v>-</v>
      </c>
      <c r="M87" s="61" t="str">
        <f t="shared" si="8"/>
        <v>-</v>
      </c>
      <c r="N87" s="40"/>
      <c r="O87" s="40"/>
      <c r="P87" s="40"/>
      <c r="W87" s="124" t="str">
        <f t="shared" si="6"/>
        <v/>
      </c>
      <c r="X87" s="23" t="str">
        <f t="shared" si="9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112">
        <f>IF(SUMIF('Grundlage Psychiatrie TK'!D:D,B88,'Grundlage Psychiatrie TK'!G:G)&gt;0,SUMIF('Grundlage Psychiatrie TK'!D:D,B88,'Grundlage Psychiatrie TK'!G:G),)</f>
        <v>0</v>
      </c>
      <c r="F88" s="112">
        <f>IF(SUMIF('Grundlage Psychiatrie TK'!D:D,B88,'Grundlage Psychiatrie TK'!H:H)&gt;0,SUMIF('Grundlage Psychiatrie TK'!D:D,B88,'Grundlage Psychiatrie TK'!H:H),)</f>
        <v>0</v>
      </c>
      <c r="G88" s="112" t="str">
        <f>IF(SUMIF('Grundlage Psychiatrie TK'!D:D,B88,'Grundlage Psychiatrie TK'!I:I)&gt;0,SUMIF('Grundlage Psychiatrie TK'!D:D,B88,'Grundlage Psychiatrie TK'!I:I),"")</f>
        <v/>
      </c>
      <c r="H88" s="112" t="str">
        <f>IF(SUMIF('Grundlage Psychiatrie TK'!D:D,B88,'Grundlage Psychiatrie TK'!J:J)&gt;0,SUMIF('Grundlage Psychiatrie TK'!D:D,B88,'Grundlage Psychiatrie TK'!J:J),"")</f>
        <v/>
      </c>
      <c r="I88" s="130" t="str">
        <f>IF(SUMIF('Grundlage Psychiatrie TK'!D:D,B88,'Grundlage Psychiatrie TK'!K:K)&gt;0,SUMIF('Grundlage Psychiatrie TK'!D:D,B88,'Grundlage Psychiatrie TK'!K:K),"")</f>
        <v/>
      </c>
      <c r="J88" s="130" t="str">
        <f>IF(SUMIF('Grundlage Psychiatrie TK'!D:D,B88,'Grundlage Psychiatrie TK'!L:L)&gt;0,SUMIF('Grundlage Psychiatrie TK'!D:D,B88,'Grundlage Psychiatrie TK'!L:L),"")</f>
        <v/>
      </c>
      <c r="K88" s="40"/>
      <c r="L88" s="61" t="str">
        <f t="shared" si="7"/>
        <v>-</v>
      </c>
      <c r="M88" s="61" t="str">
        <f t="shared" si="8"/>
        <v>-</v>
      </c>
      <c r="N88" s="40"/>
      <c r="O88" s="40"/>
      <c r="P88" s="40"/>
      <c r="W88" s="124" t="str">
        <f t="shared" si="6"/>
        <v/>
      </c>
      <c r="X88" s="23" t="str">
        <f t="shared" si="9"/>
        <v>gleich</v>
      </c>
    </row>
    <row r="89" spans="1:24" hidden="1" x14ac:dyDescent="0.2">
      <c r="A89" s="20" t="s">
        <v>40</v>
      </c>
      <c r="B89" s="21" t="s">
        <v>41</v>
      </c>
      <c r="C89" s="21" t="s">
        <v>21</v>
      </c>
      <c r="D89" s="21" t="s">
        <v>27</v>
      </c>
      <c r="E89" s="112">
        <f>IF(SUMIF('Grundlage Psychiatrie TK'!D:D,B89,'Grundlage Psychiatrie TK'!G:G)&gt;0,SUMIF('Grundlage Psychiatrie TK'!D:D,B89,'Grundlage Psychiatrie TK'!G:G),)</f>
        <v>0</v>
      </c>
      <c r="F89" s="112">
        <f>IF(SUMIF('Grundlage Psychiatrie TK'!D:D,B89,'Grundlage Psychiatrie TK'!H:H)&gt;0,SUMIF('Grundlage Psychiatrie TK'!D:D,B89,'Grundlage Psychiatrie TK'!H:H),)</f>
        <v>0</v>
      </c>
      <c r="G89" s="112" t="str">
        <f>IF(SUMIF('Grundlage Psychiatrie TK'!D:D,B89,'Grundlage Psychiatrie TK'!I:I)&gt;0,SUMIF('Grundlage Psychiatrie TK'!D:D,B89,'Grundlage Psychiatrie TK'!I:I),"")</f>
        <v/>
      </c>
      <c r="H89" s="112" t="str">
        <f>IF(SUMIF('Grundlage Psychiatrie TK'!D:D,B89,'Grundlage Psychiatrie TK'!J:J)&gt;0,SUMIF('Grundlage Psychiatrie TK'!D:D,B89,'Grundlage Psychiatrie TK'!J:J),"")</f>
        <v/>
      </c>
      <c r="I89" s="130" t="str">
        <f>IF(SUMIF('Grundlage Psychiatrie TK'!D:D,B89,'Grundlage Psychiatrie TK'!K:K)&gt;0,SUMIF('Grundlage Psychiatrie TK'!D:D,B89,'Grundlage Psychiatrie TK'!K:K),"")</f>
        <v/>
      </c>
      <c r="J89" s="130" t="str">
        <f>IF(SUMIF('Grundlage Psychiatrie TK'!D:D,B89,'Grundlage Psychiatrie TK'!L:L)&gt;0,SUMIF('Grundlage Psychiatrie TK'!D:D,B89,'Grundlage Psychiatrie TK'!L:L),"")</f>
        <v/>
      </c>
      <c r="K89" s="40"/>
      <c r="L89" s="61" t="str">
        <f t="shared" si="7"/>
        <v>-</v>
      </c>
      <c r="M89" s="61" t="str">
        <f t="shared" si="8"/>
        <v>-</v>
      </c>
      <c r="N89" s="40"/>
      <c r="O89" s="40"/>
      <c r="P89" s="40"/>
      <c r="W89" s="124" t="str">
        <f t="shared" si="6"/>
        <v/>
      </c>
      <c r="X89" s="23" t="str">
        <f t="shared" si="9"/>
        <v>gleich</v>
      </c>
    </row>
    <row r="90" spans="1:24" hidden="1" x14ac:dyDescent="0.2">
      <c r="A90" s="20" t="s">
        <v>43</v>
      </c>
      <c r="B90" s="21" t="s">
        <v>44</v>
      </c>
      <c r="C90" s="21" t="s">
        <v>21</v>
      </c>
      <c r="D90" s="21" t="s">
        <v>45</v>
      </c>
      <c r="E90" s="112">
        <f>IF(SUMIF('Grundlage Psychiatrie TK'!D:D,B90,'Grundlage Psychiatrie TK'!G:G)&gt;0,SUMIF('Grundlage Psychiatrie TK'!D:D,B90,'Grundlage Psychiatrie TK'!G:G),)</f>
        <v>0</v>
      </c>
      <c r="F90" s="112">
        <f>IF(SUMIF('Grundlage Psychiatrie TK'!D:D,B90,'Grundlage Psychiatrie TK'!H:H)&gt;0,SUMIF('Grundlage Psychiatrie TK'!D:D,B90,'Grundlage Psychiatrie TK'!H:H),)</f>
        <v>0</v>
      </c>
      <c r="G90" s="112" t="str">
        <f>IF(SUMIF('Grundlage Psychiatrie TK'!D:D,B90,'Grundlage Psychiatrie TK'!I:I)&gt;0,SUMIF('Grundlage Psychiatrie TK'!D:D,B90,'Grundlage Psychiatrie TK'!I:I),"")</f>
        <v/>
      </c>
      <c r="H90" s="112" t="str">
        <f>IF(SUMIF('Grundlage Psychiatrie TK'!D:D,B90,'Grundlage Psychiatrie TK'!J:J)&gt;0,SUMIF('Grundlage Psychiatrie TK'!D:D,B90,'Grundlage Psychiatrie TK'!J:J),"")</f>
        <v/>
      </c>
      <c r="I90" s="130" t="str">
        <f>IF(SUMIF('Grundlage Psychiatrie TK'!D:D,B90,'Grundlage Psychiatrie TK'!K:K)&gt;0,SUMIF('Grundlage Psychiatrie TK'!D:D,B90,'Grundlage Psychiatrie TK'!K:K),"")</f>
        <v/>
      </c>
      <c r="J90" s="130" t="str">
        <f>IF(SUMIF('Grundlage Psychiatrie TK'!D:D,B90,'Grundlage Psychiatrie TK'!L:L)&gt;0,SUMIF('Grundlage Psychiatrie TK'!D:D,B90,'Grundlage Psychiatrie TK'!L:L),"")</f>
        <v/>
      </c>
      <c r="K90" s="40"/>
      <c r="L90" s="61" t="str">
        <f t="shared" si="7"/>
        <v>-</v>
      </c>
      <c r="M90" s="61" t="str">
        <f t="shared" si="8"/>
        <v>-</v>
      </c>
      <c r="N90" s="40"/>
      <c r="O90" s="40"/>
      <c r="P90" s="40"/>
      <c r="W90" s="124" t="str">
        <f t="shared" si="6"/>
        <v/>
      </c>
      <c r="X90" s="23" t="str">
        <f t="shared" si="9"/>
        <v>gleich</v>
      </c>
    </row>
    <row r="91" spans="1:24" hidden="1" x14ac:dyDescent="0.2">
      <c r="A91" s="20" t="s">
        <v>57</v>
      </c>
      <c r="B91" s="21" t="s">
        <v>58</v>
      </c>
      <c r="C91" s="21" t="s">
        <v>21</v>
      </c>
      <c r="D91" s="21" t="s">
        <v>27</v>
      </c>
      <c r="E91" s="112">
        <f>IF(SUMIF('Grundlage Psychiatrie TK'!D:D,B91,'Grundlage Psychiatrie TK'!G:G)&gt;0,SUMIF('Grundlage Psychiatrie TK'!D:D,B91,'Grundlage Psychiatrie TK'!G:G),)</f>
        <v>0</v>
      </c>
      <c r="F91" s="112">
        <f>IF(SUMIF('Grundlage Psychiatrie TK'!D:D,B91,'Grundlage Psychiatrie TK'!H:H)&gt;0,SUMIF('Grundlage Psychiatrie TK'!D:D,B91,'Grundlage Psychiatrie TK'!H:H),)</f>
        <v>0</v>
      </c>
      <c r="G91" s="112" t="str">
        <f>IF(SUMIF('Grundlage Psychiatrie TK'!D:D,B91,'Grundlage Psychiatrie TK'!I:I)&gt;0,SUMIF('Grundlage Psychiatrie TK'!D:D,B91,'Grundlage Psychiatrie TK'!I:I),"")</f>
        <v/>
      </c>
      <c r="H91" s="112" t="str">
        <f>IF(SUMIF('Grundlage Psychiatrie TK'!D:D,B91,'Grundlage Psychiatrie TK'!J:J)&gt;0,SUMIF('Grundlage Psychiatrie TK'!D:D,B91,'Grundlage Psychiatrie TK'!J:J),"")</f>
        <v/>
      </c>
      <c r="I91" s="130" t="str">
        <f>IF(SUMIF('Grundlage Psychiatrie TK'!D:D,B91,'Grundlage Psychiatrie TK'!K:K)&gt;0,SUMIF('Grundlage Psychiatrie TK'!D:D,B91,'Grundlage Psychiatrie TK'!K:K),"")</f>
        <v/>
      </c>
      <c r="J91" s="130" t="str">
        <f>IF(SUMIF('Grundlage Psychiatrie TK'!D:D,B91,'Grundlage Psychiatrie TK'!L:L)&gt;0,SUMIF('Grundlage Psychiatrie TK'!D:D,B91,'Grundlage Psychiatrie TK'!L:L),"")</f>
        <v/>
      </c>
      <c r="K91" s="40"/>
      <c r="L91" s="61" t="str">
        <f t="shared" si="7"/>
        <v>-</v>
      </c>
      <c r="M91" s="61" t="str">
        <f t="shared" si="8"/>
        <v>-</v>
      </c>
      <c r="N91" s="40"/>
      <c r="O91" s="40"/>
      <c r="P91" s="40"/>
      <c r="W91" s="124" t="str">
        <f t="shared" si="6"/>
        <v/>
      </c>
      <c r="X91" s="23" t="str">
        <f t="shared" si="9"/>
        <v>gleich</v>
      </c>
    </row>
    <row r="92" spans="1:24" hidden="1" x14ac:dyDescent="0.2">
      <c r="A92" s="20" t="s">
        <v>79</v>
      </c>
      <c r="B92" s="21" t="s">
        <v>80</v>
      </c>
      <c r="C92" s="21" t="s">
        <v>21</v>
      </c>
      <c r="D92" s="21" t="s">
        <v>27</v>
      </c>
      <c r="E92" s="112">
        <f>IF(SUMIF('Grundlage Psychiatrie TK'!D:D,B92,'Grundlage Psychiatrie TK'!G:G)&gt;0,SUMIF('Grundlage Psychiatrie TK'!D:D,B92,'Grundlage Psychiatrie TK'!G:G),)</f>
        <v>0</v>
      </c>
      <c r="F92" s="112">
        <f>IF(SUMIF('Grundlage Psychiatrie TK'!D:D,B92,'Grundlage Psychiatrie TK'!H:H)&gt;0,SUMIF('Grundlage Psychiatrie TK'!D:D,B92,'Grundlage Psychiatrie TK'!H:H),)</f>
        <v>0</v>
      </c>
      <c r="G92" s="112" t="str">
        <f>IF(SUMIF('Grundlage Psychiatrie TK'!D:D,B92,'Grundlage Psychiatrie TK'!I:I)&gt;0,SUMIF('Grundlage Psychiatrie TK'!D:D,B92,'Grundlage Psychiatrie TK'!I:I),"")</f>
        <v/>
      </c>
      <c r="H92" s="112" t="str">
        <f>IF(SUMIF('Grundlage Psychiatrie TK'!D:D,B92,'Grundlage Psychiatrie TK'!J:J)&gt;0,SUMIF('Grundlage Psychiatrie TK'!D:D,B92,'Grundlage Psychiatrie TK'!J:J),"")</f>
        <v/>
      </c>
      <c r="I92" s="130" t="str">
        <f>IF(SUMIF('Grundlage Psychiatrie TK'!D:D,B92,'Grundlage Psychiatrie TK'!K:K)&gt;0,SUMIF('Grundlage Psychiatrie TK'!D:D,B92,'Grundlage Psychiatrie TK'!K:K),"")</f>
        <v/>
      </c>
      <c r="J92" s="130" t="str">
        <f>IF(SUMIF('Grundlage Psychiatrie TK'!D:D,B92,'Grundlage Psychiatrie TK'!L:L)&gt;0,SUMIF('Grundlage Psychiatrie TK'!D:D,B92,'Grundlage Psychiatrie TK'!L:L),"")</f>
        <v/>
      </c>
      <c r="K92" s="40"/>
      <c r="L92" s="61" t="str">
        <f t="shared" si="7"/>
        <v>-</v>
      </c>
      <c r="M92" s="61" t="str">
        <f t="shared" si="8"/>
        <v>-</v>
      </c>
      <c r="N92" s="40"/>
      <c r="O92" s="40"/>
      <c r="P92" s="40"/>
      <c r="W92" s="124" t="str">
        <f t="shared" si="6"/>
        <v/>
      </c>
      <c r="X92" s="23" t="str">
        <f t="shared" si="9"/>
        <v>gleich</v>
      </c>
    </row>
    <row r="93" spans="1:24" hidden="1" x14ac:dyDescent="0.2">
      <c r="A93" s="20" t="s">
        <v>90</v>
      </c>
      <c r="B93" s="21" t="s">
        <v>91</v>
      </c>
      <c r="C93" s="21" t="s">
        <v>21</v>
      </c>
      <c r="D93" s="21" t="s">
        <v>45</v>
      </c>
      <c r="E93" s="112">
        <f>IF(SUMIF('Grundlage Psychiatrie TK'!D:D,B93,'Grundlage Psychiatrie TK'!G:G)&gt;0,SUMIF('Grundlage Psychiatrie TK'!D:D,B93,'Grundlage Psychiatrie TK'!G:G),)</f>
        <v>0</v>
      </c>
      <c r="F93" s="112">
        <f>IF(SUMIF('Grundlage Psychiatrie TK'!D:D,B93,'Grundlage Psychiatrie TK'!H:H)&gt;0,SUMIF('Grundlage Psychiatrie TK'!D:D,B93,'Grundlage Psychiatrie TK'!H:H),)</f>
        <v>0</v>
      </c>
      <c r="G93" s="112" t="str">
        <f>IF(SUMIF('Grundlage Psychiatrie TK'!D:D,B93,'Grundlage Psychiatrie TK'!I:I)&gt;0,SUMIF('Grundlage Psychiatrie TK'!D:D,B93,'Grundlage Psychiatrie TK'!I:I),"")</f>
        <v/>
      </c>
      <c r="H93" s="112" t="str">
        <f>IF(SUMIF('Grundlage Psychiatrie TK'!D:D,B93,'Grundlage Psychiatrie TK'!J:J)&gt;0,SUMIF('Grundlage Psychiatrie TK'!D:D,B93,'Grundlage Psychiatrie TK'!J:J),"")</f>
        <v/>
      </c>
      <c r="I93" s="130" t="str">
        <f>IF(SUMIF('Grundlage Psychiatrie TK'!D:D,B93,'Grundlage Psychiatrie TK'!K:K)&gt;0,SUMIF('Grundlage Psychiatrie TK'!D:D,B93,'Grundlage Psychiatrie TK'!K:K),"")</f>
        <v/>
      </c>
      <c r="J93" s="130" t="str">
        <f>IF(SUMIF('Grundlage Psychiatrie TK'!D:D,B93,'Grundlage Psychiatrie TK'!L:L)&gt;0,SUMIF('Grundlage Psychiatrie TK'!D:D,B93,'Grundlage Psychiatrie TK'!L:L),"")</f>
        <v/>
      </c>
      <c r="K93" s="40"/>
      <c r="L93" s="61" t="str">
        <f t="shared" si="7"/>
        <v>-</v>
      </c>
      <c r="M93" s="61" t="str">
        <f t="shared" si="8"/>
        <v>-</v>
      </c>
      <c r="N93" s="40"/>
      <c r="O93" s="40"/>
      <c r="P93" s="40"/>
      <c r="W93" s="124" t="str">
        <f t="shared" si="6"/>
        <v/>
      </c>
      <c r="X93" s="23" t="str">
        <f t="shared" si="9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112">
        <f>IF(SUMIF('Grundlage Psychiatrie TK'!D:D,B94,'Grundlage Psychiatrie TK'!G:G)&gt;0,SUMIF('Grundlage Psychiatrie TK'!D:D,B94,'Grundlage Psychiatrie TK'!G:G),)</f>
        <v>0</v>
      </c>
      <c r="F94" s="112">
        <f>IF(SUMIF('Grundlage Psychiatrie TK'!D:D,B94,'Grundlage Psychiatrie TK'!H:H)&gt;0,SUMIF('Grundlage Psychiatrie TK'!D:D,B94,'Grundlage Psychiatrie TK'!H:H),)</f>
        <v>0</v>
      </c>
      <c r="G94" s="112" t="str">
        <f>IF(SUMIF('Grundlage Psychiatrie TK'!D:D,B94,'Grundlage Psychiatrie TK'!I:I)&gt;0,SUMIF('Grundlage Psychiatrie TK'!D:D,B94,'Grundlage Psychiatrie TK'!I:I),"")</f>
        <v/>
      </c>
      <c r="H94" s="112" t="str">
        <f>IF(SUMIF('Grundlage Psychiatrie TK'!D:D,B94,'Grundlage Psychiatrie TK'!J:J)&gt;0,SUMIF('Grundlage Psychiatrie TK'!D:D,B94,'Grundlage Psychiatrie TK'!J:J),"")</f>
        <v/>
      </c>
      <c r="I94" s="130" t="str">
        <f>IF(SUMIF('Grundlage Psychiatrie TK'!D:D,B94,'Grundlage Psychiatrie TK'!K:K)&gt;0,SUMIF('Grundlage Psychiatrie TK'!D:D,B94,'Grundlage Psychiatrie TK'!K:K),"")</f>
        <v/>
      </c>
      <c r="J94" s="130" t="str">
        <f>IF(SUMIF('Grundlage Psychiatrie TK'!D:D,B94,'Grundlage Psychiatrie TK'!L:L)&gt;0,SUMIF('Grundlage Psychiatrie TK'!D:D,B94,'Grundlage Psychiatrie TK'!L:L),"")</f>
        <v/>
      </c>
      <c r="K94" s="40"/>
      <c r="L94" s="61" t="str">
        <f t="shared" si="7"/>
        <v>-</v>
      </c>
      <c r="M94" s="61" t="str">
        <f t="shared" si="8"/>
        <v>-</v>
      </c>
      <c r="N94" s="40"/>
      <c r="O94" s="40"/>
      <c r="P94" s="40"/>
      <c r="W94" s="124" t="str">
        <f t="shared" si="6"/>
        <v/>
      </c>
      <c r="X94" s="23" t="str">
        <f t="shared" si="9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112">
        <f>IF(SUMIF('Grundlage Psychiatrie TK'!D:D,B95,'Grundlage Psychiatrie TK'!G:G)&gt;0,SUMIF('Grundlage Psychiatrie TK'!D:D,B95,'Grundlage Psychiatrie TK'!G:G),)</f>
        <v>0</v>
      </c>
      <c r="F95" s="112">
        <f>IF(SUMIF('Grundlage Psychiatrie TK'!D:D,B95,'Grundlage Psychiatrie TK'!H:H)&gt;0,SUMIF('Grundlage Psychiatrie TK'!D:D,B95,'Grundlage Psychiatrie TK'!H:H),)</f>
        <v>0</v>
      </c>
      <c r="G95" s="112" t="str">
        <f>IF(SUMIF('Grundlage Psychiatrie TK'!D:D,B95,'Grundlage Psychiatrie TK'!I:I)&gt;0,SUMIF('Grundlage Psychiatrie TK'!D:D,B95,'Grundlage Psychiatrie TK'!I:I),"")</f>
        <v/>
      </c>
      <c r="H95" s="112" t="str">
        <f>IF(SUMIF('Grundlage Psychiatrie TK'!D:D,B95,'Grundlage Psychiatrie TK'!J:J)&gt;0,SUMIF('Grundlage Psychiatrie TK'!D:D,B95,'Grundlage Psychiatrie TK'!J:J),"")</f>
        <v/>
      </c>
      <c r="I95" s="130" t="str">
        <f>IF(SUMIF('Grundlage Psychiatrie TK'!D:D,B95,'Grundlage Psychiatrie TK'!K:K)&gt;0,SUMIF('Grundlage Psychiatrie TK'!D:D,B95,'Grundlage Psychiatrie TK'!K:K),"")</f>
        <v/>
      </c>
      <c r="J95" s="130" t="str">
        <f>IF(SUMIF('Grundlage Psychiatrie TK'!D:D,B95,'Grundlage Psychiatrie TK'!L:L)&gt;0,SUMIF('Grundlage Psychiatrie TK'!D:D,B95,'Grundlage Psychiatrie TK'!L:L),"")</f>
        <v/>
      </c>
      <c r="K95" s="40"/>
      <c r="L95" s="61" t="str">
        <f t="shared" si="7"/>
        <v>-</v>
      </c>
      <c r="M95" s="61" t="str">
        <f t="shared" si="8"/>
        <v>-</v>
      </c>
      <c r="N95" s="40"/>
      <c r="O95" s="40"/>
      <c r="P95" s="40"/>
      <c r="W95" s="124" t="str">
        <f t="shared" si="6"/>
        <v/>
      </c>
      <c r="X95" s="23" t="str">
        <f t="shared" si="9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Psychiatrie TK'!D:D,B96,'Grundlage Psychiatrie TK'!G:G)&gt;0,SUMIF('Grundlage Psychiatrie TK'!D:D,B96,'Grundlage Psychiatrie TK'!G:G),)</f>
        <v>0</v>
      </c>
      <c r="F96" s="112">
        <f>IF(SUMIF('Grundlage Psychiatrie TK'!D:D,B96,'Grundlage Psychiatrie TK'!H:H)&gt;0,SUMIF('Grundlage Psychiatrie TK'!D:D,B96,'Grundlage Psychiatrie TK'!H:H),)</f>
        <v>0</v>
      </c>
      <c r="G96" s="112" t="str">
        <f>IF(SUMIF('Grundlage Psychiatrie TK'!D:D,B96,'Grundlage Psychiatrie TK'!I:I)&gt;0,SUMIF('Grundlage Psychiatrie TK'!D:D,B96,'Grundlage Psychiatrie TK'!I:I),"")</f>
        <v/>
      </c>
      <c r="H96" s="112" t="str">
        <f>IF(SUMIF('Grundlage Psychiatrie TK'!D:D,B96,'Grundlage Psychiatrie TK'!J:J)&gt;0,SUMIF('Grundlage Psychiatrie TK'!D:D,B96,'Grundlage Psychiatrie TK'!J:J),"")</f>
        <v/>
      </c>
      <c r="I96" s="130" t="str">
        <f>IF(SUMIF('Grundlage Psychiatrie TK'!D:D,B96,'Grundlage Psychiatrie TK'!K:K)&gt;0,SUMIF('Grundlage Psychiatrie TK'!D:D,B96,'Grundlage Psychiatrie TK'!K:K),"")</f>
        <v/>
      </c>
      <c r="J96" s="130" t="str">
        <f>IF(SUMIF('Grundlage Psychiatrie TK'!D:D,B96,'Grundlage Psychiatrie TK'!L:L)&gt;0,SUMIF('Grundlage Psychiatrie TK'!D:D,B96,'Grundlage Psychiatrie TK'!L:L),"")</f>
        <v/>
      </c>
      <c r="K96" s="40"/>
      <c r="L96" s="61" t="str">
        <f t="shared" si="7"/>
        <v>-</v>
      </c>
      <c r="M96" s="61" t="str">
        <f t="shared" si="8"/>
        <v>-</v>
      </c>
      <c r="N96" s="40"/>
      <c r="O96" s="40"/>
      <c r="P96" s="40"/>
      <c r="W96" s="124" t="str">
        <f t="shared" si="6"/>
        <v/>
      </c>
      <c r="X96" s="23" t="str">
        <f t="shared" si="9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Psychiatrie TK'!D:D,B97,'Grundlage Psychiatrie TK'!G:G)&gt;0,SUMIF('Grundlage Psychiatrie TK'!D:D,B97,'Grundlage Psychiatrie TK'!G:G),)</f>
        <v>0</v>
      </c>
      <c r="F97" s="112">
        <f>IF(SUMIF('Grundlage Psychiatrie TK'!D:D,B97,'Grundlage Psychiatrie TK'!H:H)&gt;0,SUMIF('Grundlage Psychiatrie TK'!D:D,B97,'Grundlage Psychiatrie TK'!H:H),)</f>
        <v>0</v>
      </c>
      <c r="G97" s="112" t="str">
        <f>IF(SUMIF('Grundlage Psychiatrie TK'!D:D,B97,'Grundlage Psychiatrie TK'!I:I)&gt;0,SUMIF('Grundlage Psychiatrie TK'!D:D,B97,'Grundlage Psychiatrie TK'!I:I),"")</f>
        <v/>
      </c>
      <c r="H97" s="112" t="str">
        <f>IF(SUMIF('Grundlage Psychiatrie TK'!D:D,B97,'Grundlage Psychiatrie TK'!J:J)&gt;0,SUMIF('Grundlage Psychiatrie TK'!D:D,B97,'Grundlage Psychiatrie TK'!J:J),"")</f>
        <v/>
      </c>
      <c r="I97" s="130" t="str">
        <f>IF(SUMIF('Grundlage Psychiatrie TK'!D:D,B97,'Grundlage Psychiatrie TK'!K:K)&gt;0,SUMIF('Grundlage Psychiatrie TK'!D:D,B97,'Grundlage Psychiatrie TK'!K:K),"")</f>
        <v/>
      </c>
      <c r="J97" s="130" t="str">
        <f>IF(SUMIF('Grundlage Psychiatrie TK'!D:D,B97,'Grundlage Psychiatrie TK'!L:L)&gt;0,SUMIF('Grundlage Psychiatrie TK'!D:D,B97,'Grundlage Psychiatrie TK'!L:L),"")</f>
        <v/>
      </c>
      <c r="K97" s="40"/>
      <c r="L97" s="61" t="str">
        <f t="shared" si="7"/>
        <v>-</v>
      </c>
      <c r="M97" s="61" t="str">
        <f t="shared" si="8"/>
        <v>-</v>
      </c>
      <c r="N97" s="40"/>
      <c r="O97" s="40"/>
      <c r="P97" s="40"/>
      <c r="W97" s="124" t="str">
        <f t="shared" si="6"/>
        <v/>
      </c>
      <c r="X97" s="23" t="str">
        <f t="shared" si="9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Psychiatrie TK'!D:D,B98,'Grundlage Psychiatrie TK'!G:G)&gt;0,SUMIF('Grundlage Psychiatrie TK'!D:D,B98,'Grundlage Psychiatrie TK'!G:G),)</f>
        <v>0</v>
      </c>
      <c r="F98" s="112">
        <f>IF(SUMIF('Grundlage Psychiatrie TK'!D:D,B98,'Grundlage Psychiatrie TK'!H:H)&gt;0,SUMIF('Grundlage Psychiatrie TK'!D:D,B98,'Grundlage Psychiatrie TK'!H:H),)</f>
        <v>0</v>
      </c>
      <c r="G98" s="112" t="str">
        <f>IF(SUMIF('Grundlage Psychiatrie TK'!D:D,B98,'Grundlage Psychiatrie TK'!I:I)&gt;0,SUMIF('Grundlage Psychiatrie TK'!D:D,B98,'Grundlage Psychiatrie TK'!I:I),"")</f>
        <v/>
      </c>
      <c r="H98" s="112" t="str">
        <f>IF(SUMIF('Grundlage Psychiatrie TK'!D:D,B98,'Grundlage Psychiatrie TK'!J:J)&gt;0,SUMIF('Grundlage Psychiatrie TK'!D:D,B98,'Grundlage Psychiatrie TK'!J:J),"")</f>
        <v/>
      </c>
      <c r="I98" s="130" t="str">
        <f>IF(SUMIF('Grundlage Psychiatrie TK'!D:D,B98,'Grundlage Psychiatrie TK'!K:K)&gt;0,SUMIF('Grundlage Psychiatrie TK'!D:D,B98,'Grundlage Psychiatrie TK'!K:K),"")</f>
        <v/>
      </c>
      <c r="J98" s="130" t="str">
        <f>IF(SUMIF('Grundlage Psychiatrie TK'!D:D,B98,'Grundlage Psychiatrie TK'!L:L)&gt;0,SUMIF('Grundlage Psychiatrie TK'!D:D,B98,'Grundlage Psychiatrie TK'!L:L),"")</f>
        <v/>
      </c>
      <c r="K98" s="40"/>
      <c r="L98" s="61" t="str">
        <f t="shared" si="7"/>
        <v>-</v>
      </c>
      <c r="M98" s="61" t="str">
        <f t="shared" si="8"/>
        <v>-</v>
      </c>
      <c r="N98" s="40"/>
      <c r="O98" s="40"/>
      <c r="P98" s="40"/>
      <c r="W98" s="124" t="str">
        <f t="shared" si="6"/>
        <v/>
      </c>
      <c r="X98" s="23" t="str">
        <f t="shared" si="9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Psychiatrie TK'!D:D,B99,'Grundlage Psychiatrie TK'!G:G)&gt;0,SUMIF('Grundlage Psychiatrie TK'!D:D,B99,'Grundlage Psychiatrie TK'!G:G),)</f>
        <v>0</v>
      </c>
      <c r="F99" s="112">
        <f>IF(SUMIF('Grundlage Psychiatrie TK'!D:D,B99,'Grundlage Psychiatrie TK'!H:H)&gt;0,SUMIF('Grundlage Psychiatrie TK'!D:D,B99,'Grundlage Psychiatrie TK'!H:H),)</f>
        <v>0</v>
      </c>
      <c r="G99" s="112" t="str">
        <f>IF(SUMIF('Grundlage Psychiatrie TK'!D:D,B99,'Grundlage Psychiatrie TK'!I:I)&gt;0,SUMIF('Grundlage Psychiatrie TK'!D:D,B99,'Grundlage Psychiatrie TK'!I:I),"")</f>
        <v/>
      </c>
      <c r="H99" s="112" t="str">
        <f>IF(SUMIF('Grundlage Psychiatrie TK'!D:D,B99,'Grundlage Psychiatrie TK'!J:J)&gt;0,SUMIF('Grundlage Psychiatrie TK'!D:D,B99,'Grundlage Psychiatrie TK'!J:J),"")</f>
        <v/>
      </c>
      <c r="I99" s="130" t="str">
        <f>IF(SUMIF('Grundlage Psychiatrie TK'!D:D,B99,'Grundlage Psychiatrie TK'!K:K)&gt;0,SUMIF('Grundlage Psychiatrie TK'!D:D,B99,'Grundlage Psychiatrie TK'!K:K),"")</f>
        <v/>
      </c>
      <c r="J99" s="130" t="str">
        <f>IF(SUMIF('Grundlage Psychiatrie TK'!D:D,B99,'Grundlage Psychiatrie TK'!L:L)&gt;0,SUMIF('Grundlage Psychiatrie TK'!D:D,B99,'Grundlage Psychiatrie TK'!L:L),"")</f>
        <v/>
      </c>
      <c r="K99" s="40"/>
      <c r="L99" s="61" t="str">
        <f t="shared" si="7"/>
        <v>-</v>
      </c>
      <c r="M99" s="61" t="str">
        <f t="shared" si="8"/>
        <v>-</v>
      </c>
      <c r="N99" s="40"/>
      <c r="O99" s="40"/>
      <c r="P99" s="40"/>
      <c r="W99" s="124" t="str">
        <f t="shared" si="6"/>
        <v/>
      </c>
      <c r="X99" s="23" t="str">
        <f t="shared" si="9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Psychiatrie TK'!D:D,B100,'Grundlage Psychiatrie TK'!G:G)&gt;0,SUMIF('Grundlage Psychiatrie TK'!D:D,B100,'Grundlage Psychiatrie TK'!G:G),)</f>
        <v>0</v>
      </c>
      <c r="F100" s="112">
        <f>IF(SUMIF('Grundlage Psychiatrie TK'!D:D,B100,'Grundlage Psychiatrie TK'!H:H)&gt;0,SUMIF('Grundlage Psychiatrie TK'!D:D,B100,'Grundlage Psychiatrie TK'!H:H),)</f>
        <v>0</v>
      </c>
      <c r="G100" s="112" t="str">
        <f>IF(SUMIF('Grundlage Psychiatrie TK'!D:D,B100,'Grundlage Psychiatrie TK'!I:I)&gt;0,SUMIF('Grundlage Psychiatrie TK'!D:D,B100,'Grundlage Psychiatrie TK'!I:I),"")</f>
        <v/>
      </c>
      <c r="H100" s="112" t="str">
        <f>IF(SUMIF('Grundlage Psychiatrie TK'!D:D,B100,'Grundlage Psychiatrie TK'!J:J)&gt;0,SUMIF('Grundlage Psychiatrie TK'!D:D,B100,'Grundlage Psychiatrie TK'!J:J),"")</f>
        <v/>
      </c>
      <c r="I100" s="130" t="str">
        <f>IF(SUMIF('Grundlage Psychiatrie TK'!D:D,B100,'Grundlage Psychiatrie TK'!K:K)&gt;0,SUMIF('Grundlage Psychiatrie TK'!D:D,B100,'Grundlage Psychiatrie TK'!K:K),"")</f>
        <v/>
      </c>
      <c r="J100" s="130" t="str">
        <f>IF(SUMIF('Grundlage Psychiatrie TK'!D:D,B100,'Grundlage Psychiatrie TK'!L:L)&gt;0,SUMIF('Grundlage Psychiatrie TK'!D:D,B100,'Grundlage Psychiatrie TK'!L:L),"")</f>
        <v/>
      </c>
      <c r="K100" s="40"/>
      <c r="L100" s="61" t="str">
        <f t="shared" si="7"/>
        <v>-</v>
      </c>
      <c r="M100" s="61" t="str">
        <f t="shared" si="8"/>
        <v>-</v>
      </c>
      <c r="N100" s="40"/>
      <c r="O100" s="40"/>
      <c r="P100" s="40"/>
      <c r="W100" s="124" t="str">
        <f t="shared" si="6"/>
        <v/>
      </c>
      <c r="X100" s="23" t="str">
        <f t="shared" si="9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Psychiatrie TK'!D:D,B101,'Grundlage Psychiatrie TK'!G:G)&gt;0,SUMIF('Grundlage Psychiatrie TK'!D:D,B101,'Grundlage Psychiatrie TK'!G:G),)</f>
        <v>0</v>
      </c>
      <c r="F101" s="112">
        <f>IF(SUMIF('Grundlage Psychiatrie TK'!D:D,B101,'Grundlage Psychiatrie TK'!H:H)&gt;0,SUMIF('Grundlage Psychiatrie TK'!D:D,B101,'Grundlage Psychiatrie TK'!H:H),)</f>
        <v>0</v>
      </c>
      <c r="G101" s="112" t="str">
        <f>IF(SUMIF('Grundlage Psychiatrie TK'!D:D,B101,'Grundlage Psychiatrie TK'!I:I)&gt;0,SUMIF('Grundlage Psychiatrie TK'!D:D,B101,'Grundlage Psychiatrie TK'!I:I),"")</f>
        <v/>
      </c>
      <c r="H101" s="112" t="str">
        <f>IF(SUMIF('Grundlage Psychiatrie TK'!D:D,B101,'Grundlage Psychiatrie TK'!J:J)&gt;0,SUMIF('Grundlage Psychiatrie TK'!D:D,B101,'Grundlage Psychiatrie TK'!J:J),"")</f>
        <v/>
      </c>
      <c r="I101" s="130" t="str">
        <f>IF(SUMIF('Grundlage Psychiatrie TK'!D:D,B101,'Grundlage Psychiatrie TK'!K:K)&gt;0,SUMIF('Grundlage Psychiatrie TK'!D:D,B101,'Grundlage Psychiatrie TK'!K:K),"")</f>
        <v/>
      </c>
      <c r="J101" s="130" t="str">
        <f>IF(SUMIF('Grundlage Psychiatrie TK'!D:D,B101,'Grundlage Psychiatrie TK'!L:L)&gt;0,SUMIF('Grundlage Psychiatrie TK'!D:D,B101,'Grundlage Psychiatrie TK'!L:L),"")</f>
        <v/>
      </c>
      <c r="K101" s="40"/>
      <c r="L101" s="61" t="str">
        <f t="shared" si="7"/>
        <v>-</v>
      </c>
      <c r="M101" s="61" t="str">
        <f t="shared" si="8"/>
        <v>-</v>
      </c>
      <c r="N101" s="40"/>
      <c r="O101" s="40"/>
      <c r="P101" s="40"/>
      <c r="W101" s="124" t="str">
        <f t="shared" si="6"/>
        <v/>
      </c>
      <c r="X101" s="23" t="str">
        <f t="shared" si="9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Psychiatrie TK'!D:D,B102,'Grundlage Psychiatrie TK'!G:G)&gt;0,SUMIF('Grundlage Psychiatrie TK'!D:D,B102,'Grundlage Psychiatrie TK'!G:G),)</f>
        <v>0</v>
      </c>
      <c r="F102" s="112">
        <f>IF(SUMIF('Grundlage Psychiatrie TK'!D:D,B102,'Grundlage Psychiatrie TK'!H:H)&gt;0,SUMIF('Grundlage Psychiatrie TK'!D:D,B102,'Grundlage Psychiatrie TK'!H:H),)</f>
        <v>0</v>
      </c>
      <c r="G102" s="112" t="str">
        <f>IF(SUMIF('Grundlage Psychiatrie TK'!D:D,B102,'Grundlage Psychiatrie TK'!I:I)&gt;0,SUMIF('Grundlage Psychiatrie TK'!D:D,B102,'Grundlage Psychiatrie TK'!I:I),"")</f>
        <v/>
      </c>
      <c r="H102" s="112" t="str">
        <f>IF(SUMIF('Grundlage Psychiatrie TK'!D:D,B102,'Grundlage Psychiatrie TK'!J:J)&gt;0,SUMIF('Grundlage Psychiatrie TK'!D:D,B102,'Grundlage Psychiatrie TK'!J:J),"")</f>
        <v/>
      </c>
      <c r="I102" s="130" t="str">
        <f>IF(SUMIF('Grundlage Psychiatrie TK'!D:D,B102,'Grundlage Psychiatrie TK'!K:K)&gt;0,SUMIF('Grundlage Psychiatrie TK'!D:D,B102,'Grundlage Psychiatrie TK'!K:K),"")</f>
        <v/>
      </c>
      <c r="J102" s="130" t="str">
        <f>IF(SUMIF('Grundlage Psychiatrie TK'!D:D,B102,'Grundlage Psychiatrie TK'!L:L)&gt;0,SUMIF('Grundlage Psychiatrie TK'!D:D,B102,'Grundlage Psychiatrie TK'!L:L),"")</f>
        <v/>
      </c>
      <c r="K102" s="40"/>
      <c r="L102" s="61" t="str">
        <f t="shared" si="7"/>
        <v>-</v>
      </c>
      <c r="M102" s="61" t="str">
        <f t="shared" si="8"/>
        <v>-</v>
      </c>
      <c r="N102" s="40"/>
      <c r="O102" s="40"/>
      <c r="P102" s="40"/>
      <c r="W102" s="124" t="str">
        <f t="shared" si="6"/>
        <v/>
      </c>
      <c r="X102" s="23" t="str">
        <f t="shared" si="9"/>
        <v>gleich</v>
      </c>
    </row>
    <row r="103" spans="1:24" hidden="1" x14ac:dyDescent="0.2">
      <c r="A103" s="21" t="s">
        <v>68</v>
      </c>
      <c r="B103" s="21" t="s">
        <v>69</v>
      </c>
      <c r="C103" s="21" t="s">
        <v>70</v>
      </c>
      <c r="D103" s="21" t="s">
        <v>45</v>
      </c>
      <c r="E103" s="112">
        <f>IF(SUMIF('Grundlage Psychiatrie TK'!D:D,B103,'Grundlage Psychiatrie TK'!G:G)&gt;0,SUMIF('Grundlage Psychiatrie TK'!D:D,B103,'Grundlage Psychiatrie TK'!G:G),)</f>
        <v>0</v>
      </c>
      <c r="F103" s="112">
        <f>IF(SUMIF('Grundlage Psychiatrie TK'!D:D,B103,'Grundlage Psychiatrie TK'!H:H)&gt;0,SUMIF('Grundlage Psychiatrie TK'!D:D,B103,'Grundlage Psychiatrie TK'!H:H),)</f>
        <v>0</v>
      </c>
      <c r="G103" s="112" t="str">
        <f>IF(SUMIF('Grundlage Psychiatrie TK'!D:D,B103,'Grundlage Psychiatrie TK'!I:I)&gt;0,SUMIF('Grundlage Psychiatrie TK'!D:D,B103,'Grundlage Psychiatrie TK'!I:I),"")</f>
        <v/>
      </c>
      <c r="H103" s="112" t="str">
        <f>IF(SUMIF('Grundlage Psychiatrie TK'!D:D,B103,'Grundlage Psychiatrie TK'!J:J)&gt;0,SUMIF('Grundlage Psychiatrie TK'!D:D,B103,'Grundlage Psychiatrie TK'!J:J),"")</f>
        <v/>
      </c>
      <c r="I103" s="130" t="str">
        <f>IF(SUMIF('Grundlage Psychiatrie TK'!D:D,B103,'Grundlage Psychiatrie TK'!K:K)&gt;0,SUMIF('Grundlage Psychiatrie TK'!D:D,B103,'Grundlage Psychiatrie TK'!K:K),"")</f>
        <v/>
      </c>
      <c r="J103" s="130" t="str">
        <f>IF(SUMIF('Grundlage Psychiatrie TK'!D:D,B103,'Grundlage Psychiatrie TK'!L:L)&gt;0,SUMIF('Grundlage Psychiatrie TK'!D:D,B103,'Grundlage Psychiatrie TK'!L:L),"")</f>
        <v/>
      </c>
      <c r="K103" s="40"/>
      <c r="L103" s="61" t="str">
        <f t="shared" si="7"/>
        <v>-</v>
      </c>
      <c r="M103" s="61" t="str">
        <f t="shared" si="8"/>
        <v>-</v>
      </c>
      <c r="N103" s="40"/>
      <c r="O103" s="40"/>
      <c r="P103" s="40"/>
      <c r="W103" s="124" t="str">
        <f t="shared" si="6"/>
        <v/>
      </c>
      <c r="X103" s="23" t="str">
        <f t="shared" si="9"/>
        <v>gleich</v>
      </c>
    </row>
    <row r="104" spans="1:24" hidden="1" x14ac:dyDescent="0.2">
      <c r="A104" s="21" t="s">
        <v>278</v>
      </c>
      <c r="B104" s="21" t="s">
        <v>279</v>
      </c>
      <c r="C104" s="21" t="s">
        <v>70</v>
      </c>
      <c r="D104" s="21" t="s">
        <v>45</v>
      </c>
      <c r="E104" s="112">
        <f>IF(SUMIF('Grundlage Psychiatrie TK'!D:D,B104,'Grundlage Psychiatrie TK'!G:G)&gt;0,SUMIF('Grundlage Psychiatrie TK'!D:D,B104,'Grundlage Psychiatrie TK'!G:G),)</f>
        <v>0</v>
      </c>
      <c r="F104" s="112">
        <f>IF(SUMIF('Grundlage Psychiatrie TK'!D:D,B104,'Grundlage Psychiatrie TK'!H:H)&gt;0,SUMIF('Grundlage Psychiatrie TK'!D:D,B104,'Grundlage Psychiatrie TK'!H:H),)</f>
        <v>0</v>
      </c>
      <c r="G104" s="112" t="str">
        <f>IF(SUMIF('Grundlage Psychiatrie TK'!D:D,B104,'Grundlage Psychiatrie TK'!I:I)&gt;0,SUMIF('Grundlage Psychiatrie TK'!D:D,B104,'Grundlage Psychiatrie TK'!I:I),"")</f>
        <v/>
      </c>
      <c r="H104" s="112" t="str">
        <f>IF(SUMIF('Grundlage Psychiatrie TK'!D:D,B104,'Grundlage Psychiatrie TK'!J:J)&gt;0,SUMIF('Grundlage Psychiatrie TK'!D:D,B104,'Grundlage Psychiatrie TK'!J:J),"")</f>
        <v/>
      </c>
      <c r="I104" s="130" t="str">
        <f>IF(SUMIF('Grundlage Psychiatrie TK'!D:D,B104,'Grundlage Psychiatrie TK'!K:K)&gt;0,SUMIF('Grundlage Psychiatrie TK'!D:D,B104,'Grundlage Psychiatrie TK'!K:K),"")</f>
        <v/>
      </c>
      <c r="J104" s="130" t="str">
        <f>IF(SUMIF('Grundlage Psychiatrie TK'!D:D,B104,'Grundlage Psychiatrie TK'!L:L)&gt;0,SUMIF('Grundlage Psychiatrie TK'!D:D,B104,'Grundlage Psychiatrie TK'!L:L),"")</f>
        <v/>
      </c>
      <c r="K104" s="40"/>
      <c r="L104" s="61" t="str">
        <f t="shared" si="7"/>
        <v>-</v>
      </c>
      <c r="M104" s="61" t="str">
        <f t="shared" si="8"/>
        <v>-</v>
      </c>
      <c r="N104" s="40"/>
      <c r="O104" s="40"/>
      <c r="P104" s="40"/>
      <c r="W104" s="124" t="str">
        <f t="shared" si="6"/>
        <v/>
      </c>
      <c r="X104" s="23" t="str">
        <f t="shared" si="9"/>
        <v>gleich</v>
      </c>
    </row>
    <row r="105" spans="1:24" hidden="1" x14ac:dyDescent="0.2">
      <c r="A105" s="21" t="s">
        <v>268</v>
      </c>
      <c r="B105" s="21" t="s">
        <v>269</v>
      </c>
      <c r="C105" s="21" t="s">
        <v>70</v>
      </c>
      <c r="D105" s="21" t="s">
        <v>45</v>
      </c>
      <c r="E105" s="112">
        <f>IF(SUMIF('Grundlage Psychiatrie TK'!D:D,B105,'Grundlage Psychiatrie TK'!G:G)&gt;0,SUMIF('Grundlage Psychiatrie TK'!D:D,B105,'Grundlage Psychiatrie TK'!G:G),)</f>
        <v>0</v>
      </c>
      <c r="F105" s="112">
        <f>IF(SUMIF('Grundlage Psychiatrie TK'!D:D,B105,'Grundlage Psychiatrie TK'!H:H)&gt;0,SUMIF('Grundlage Psychiatrie TK'!D:D,B105,'Grundlage Psychiatrie TK'!H:H),)</f>
        <v>0</v>
      </c>
      <c r="G105" s="112" t="str">
        <f>IF(SUMIF('Grundlage Psychiatrie TK'!D:D,B105,'Grundlage Psychiatrie TK'!I:I)&gt;0,SUMIF('Grundlage Psychiatrie TK'!D:D,B105,'Grundlage Psychiatrie TK'!I:I),"")</f>
        <v/>
      </c>
      <c r="H105" s="112" t="str">
        <f>IF(SUMIF('Grundlage Psychiatrie TK'!D:D,B105,'Grundlage Psychiatrie TK'!J:J)&gt;0,SUMIF('Grundlage Psychiatrie TK'!D:D,B105,'Grundlage Psychiatrie TK'!J:J),"")</f>
        <v/>
      </c>
      <c r="I105" s="130" t="str">
        <f>IF(SUMIF('Grundlage Psychiatrie TK'!D:D,B105,'Grundlage Psychiatrie TK'!K:K)&gt;0,SUMIF('Grundlage Psychiatrie TK'!D:D,B105,'Grundlage Psychiatrie TK'!K:K),"")</f>
        <v/>
      </c>
      <c r="J105" s="130" t="str">
        <f>IF(SUMIF('Grundlage Psychiatrie TK'!D:D,B105,'Grundlage Psychiatrie TK'!L:L)&gt;0,SUMIF('Grundlage Psychiatrie TK'!D:D,B105,'Grundlage Psychiatrie TK'!L:L),"")</f>
        <v/>
      </c>
      <c r="K105" s="40"/>
      <c r="L105" s="61" t="str">
        <f t="shared" si="7"/>
        <v>-</v>
      </c>
      <c r="M105" s="61" t="str">
        <f t="shared" si="8"/>
        <v>-</v>
      </c>
      <c r="N105" s="40"/>
      <c r="O105" s="40"/>
      <c r="P105" s="40"/>
      <c r="W105" s="124" t="str">
        <f t="shared" si="6"/>
        <v/>
      </c>
      <c r="X105" s="23" t="str">
        <f t="shared" si="9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Psychiatrie TK'!D:D,B106,'Grundlage Psychiatrie TK'!G:G)&gt;0,SUMIF('Grundlage Psychiatrie TK'!D:D,B106,'Grundlage Psychiatrie TK'!G:G),)</f>
        <v>0</v>
      </c>
      <c r="F106" s="112">
        <f>IF(SUMIF('Grundlage Psychiatrie TK'!D:D,B106,'Grundlage Psychiatrie TK'!H:H)&gt;0,SUMIF('Grundlage Psychiatrie TK'!D:D,B106,'Grundlage Psychiatrie TK'!H:H),)</f>
        <v>0</v>
      </c>
      <c r="G106" s="112" t="str">
        <f>IF(SUMIF('Grundlage Psychiatrie TK'!D:D,B106,'Grundlage Psychiatrie TK'!I:I)&gt;0,SUMIF('Grundlage Psychiatrie TK'!D:D,B106,'Grundlage Psychiatrie TK'!I:I),"")</f>
        <v/>
      </c>
      <c r="H106" s="112" t="str">
        <f>IF(SUMIF('Grundlage Psychiatrie TK'!D:D,B106,'Grundlage Psychiatrie TK'!J:J)&gt;0,SUMIF('Grundlage Psychiatrie TK'!D:D,B106,'Grundlage Psychiatrie TK'!J:J),"")</f>
        <v/>
      </c>
      <c r="I106" s="130" t="str">
        <f>IF(SUMIF('Grundlage Psychiatrie TK'!D:D,B106,'Grundlage Psychiatrie TK'!K:K)&gt;0,SUMIF('Grundlage Psychiatrie TK'!D:D,B106,'Grundlage Psychiatrie TK'!K:K),"")</f>
        <v/>
      </c>
      <c r="J106" s="130" t="str">
        <f>IF(SUMIF('Grundlage Psychiatrie TK'!D:D,B106,'Grundlage Psychiatrie TK'!L:L)&gt;0,SUMIF('Grundlage Psychiatrie TK'!D:D,B106,'Grundlage Psychiatrie TK'!L:L),"")</f>
        <v/>
      </c>
      <c r="K106" s="40"/>
      <c r="L106" s="61" t="str">
        <f t="shared" si="7"/>
        <v>-</v>
      </c>
      <c r="M106" s="61" t="str">
        <f t="shared" si="8"/>
        <v>-</v>
      </c>
      <c r="N106" s="40"/>
      <c r="O106" s="40"/>
      <c r="P106" s="40"/>
      <c r="W106" s="124" t="str">
        <f t="shared" si="6"/>
        <v/>
      </c>
      <c r="X106" s="23" t="str">
        <f t="shared" si="9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Psychiatrie TK'!D:D,B107,'Grundlage Psychiatrie TK'!G:G)&gt;0,SUMIF('Grundlage Psychiatrie TK'!D:D,B107,'Grundlage Psychiatrie TK'!G:G),)</f>
        <v>0</v>
      </c>
      <c r="F107" s="112">
        <f>IF(SUMIF('Grundlage Psychiatrie TK'!D:D,B107,'Grundlage Psychiatrie TK'!H:H)&gt;0,SUMIF('Grundlage Psychiatrie TK'!D:D,B107,'Grundlage Psychiatrie TK'!H:H),)</f>
        <v>0</v>
      </c>
      <c r="G107" s="112" t="str">
        <f>IF(SUMIF('Grundlage Psychiatrie TK'!D:D,B107,'Grundlage Psychiatrie TK'!I:I)&gt;0,SUMIF('Grundlage Psychiatrie TK'!D:D,B107,'Grundlage Psychiatrie TK'!I:I),"")</f>
        <v/>
      </c>
      <c r="H107" s="112" t="str">
        <f>IF(SUMIF('Grundlage Psychiatrie TK'!D:D,B107,'Grundlage Psychiatrie TK'!J:J)&gt;0,SUMIF('Grundlage Psychiatrie TK'!D:D,B107,'Grundlage Psychiatrie TK'!J:J),"")</f>
        <v/>
      </c>
      <c r="I107" s="130" t="str">
        <f>IF(SUMIF('Grundlage Psychiatrie TK'!D:D,B107,'Grundlage Psychiatrie TK'!K:K)&gt;0,SUMIF('Grundlage Psychiatrie TK'!D:D,B107,'Grundlage Psychiatrie TK'!K:K),"")</f>
        <v/>
      </c>
      <c r="J107" s="130" t="str">
        <f>IF(SUMIF('Grundlage Psychiatrie TK'!D:D,B107,'Grundlage Psychiatrie TK'!L:L)&gt;0,SUMIF('Grundlage Psychiatrie TK'!D:D,B107,'Grundlage Psychiatrie TK'!L:L),"")</f>
        <v/>
      </c>
      <c r="K107" s="40"/>
      <c r="L107" s="61" t="str">
        <f t="shared" si="7"/>
        <v>-</v>
      </c>
      <c r="M107" s="61" t="str">
        <f t="shared" si="8"/>
        <v>-</v>
      </c>
      <c r="N107" s="40"/>
      <c r="O107" s="40"/>
      <c r="P107" s="40"/>
      <c r="W107" s="124" t="str">
        <f t="shared" si="6"/>
        <v/>
      </c>
      <c r="X107" s="23" t="str">
        <f t="shared" si="9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Psychiatrie TK'!D:D,B108,'Grundlage Psychiatrie TK'!G:G)&gt;0,SUMIF('Grundlage Psychiatrie TK'!D:D,B108,'Grundlage Psychiatrie TK'!G:G),)</f>
        <v>0</v>
      </c>
      <c r="F108" s="112">
        <f>IF(SUMIF('Grundlage Psychiatrie TK'!D:D,B108,'Grundlage Psychiatrie TK'!H:H)&gt;0,SUMIF('Grundlage Psychiatrie TK'!D:D,B108,'Grundlage Psychiatrie TK'!H:H),)</f>
        <v>0</v>
      </c>
      <c r="G108" s="112" t="str">
        <f>IF(SUMIF('Grundlage Psychiatrie TK'!D:D,B108,'Grundlage Psychiatrie TK'!I:I)&gt;0,SUMIF('Grundlage Psychiatrie TK'!D:D,B108,'Grundlage Psychiatrie TK'!I:I),"")</f>
        <v/>
      </c>
      <c r="H108" s="112" t="str">
        <f>IF(SUMIF('Grundlage Psychiatrie TK'!D:D,B108,'Grundlage Psychiatrie TK'!J:J)&gt;0,SUMIF('Grundlage Psychiatrie TK'!D:D,B108,'Grundlage Psychiatrie TK'!J:J),"")</f>
        <v/>
      </c>
      <c r="I108" s="130" t="str">
        <f>IF(SUMIF('Grundlage Psychiatrie TK'!D:D,B108,'Grundlage Psychiatrie TK'!K:K)&gt;0,SUMIF('Grundlage Psychiatrie TK'!D:D,B108,'Grundlage Psychiatrie TK'!K:K),"")</f>
        <v/>
      </c>
      <c r="J108" s="130" t="str">
        <f>IF(SUMIF('Grundlage Psychiatrie TK'!D:D,B108,'Grundlage Psychiatrie TK'!L:L)&gt;0,SUMIF('Grundlage Psychiatrie TK'!D:D,B108,'Grundlage Psychiatrie TK'!L:L),"")</f>
        <v/>
      </c>
      <c r="K108" s="40"/>
      <c r="L108" s="61" t="str">
        <f t="shared" si="7"/>
        <v>-</v>
      </c>
      <c r="M108" s="61" t="str">
        <f t="shared" si="8"/>
        <v>-</v>
      </c>
      <c r="N108" s="40"/>
      <c r="O108" s="40"/>
      <c r="P108" s="40"/>
      <c r="W108" s="124" t="str">
        <f t="shared" si="6"/>
        <v/>
      </c>
      <c r="X108" s="23" t="str">
        <f t="shared" si="9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63509911.732176825</v>
      </c>
      <c r="F109" s="43">
        <f>SUM(F10:F108)</f>
        <v>47552619.391423494</v>
      </c>
      <c r="G109" s="43">
        <f>SUM(G10:G108)</f>
        <v>191113</v>
      </c>
      <c r="H109" s="43">
        <f>SUM(H10:H108)</f>
        <v>37411</v>
      </c>
      <c r="I109" s="63">
        <f>E109/L109</f>
        <v>373.95507193641299</v>
      </c>
      <c r="J109" s="63">
        <f>F109/M109</f>
        <v>342.79940592944337</v>
      </c>
      <c r="K109" s="62">
        <f>SUM(K10:K108)</f>
        <v>0</v>
      </c>
      <c r="L109" s="61">
        <f>SUM(L10:L108)</f>
        <v>169833</v>
      </c>
      <c r="M109" s="61">
        <f>SUM(M10:M108)</f>
        <v>138718.5</v>
      </c>
      <c r="N109" s="62"/>
      <c r="O109" s="62"/>
      <c r="P109" s="62"/>
      <c r="Q109" s="39"/>
      <c r="W109" s="124"/>
    </row>
    <row r="110" spans="1:24" ht="27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16</v>
      </c>
      <c r="J111" s="147">
        <f>COUNT(J10:J108)</f>
        <v>12</v>
      </c>
      <c r="K111" s="62">
        <f>I111-'Grundlage Psychiatrie TK (2)'!K103</f>
        <v>0</v>
      </c>
      <c r="L111" s="62">
        <f>J111-'Grundlage Psychiatrie TK (2)'!L103</f>
        <v>0</v>
      </c>
      <c r="M111" s="61"/>
      <c r="N111" s="62"/>
      <c r="O111" s="62"/>
      <c r="P111" s="62"/>
    </row>
    <row r="112" spans="1:24" ht="10.5" x14ac:dyDescent="0.25">
      <c r="A112" s="44" t="s">
        <v>716</v>
      </c>
      <c r="B112" s="45"/>
      <c r="C112" s="46"/>
      <c r="D112" s="46"/>
      <c r="E112" s="46"/>
      <c r="F112" s="46"/>
      <c r="G112" s="46"/>
      <c r="H112" s="46"/>
      <c r="I112" s="47">
        <f>L109</f>
        <v>169833</v>
      </c>
      <c r="J112" s="47">
        <f>M109</f>
        <v>138718.5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235.72804817842001</v>
      </c>
      <c r="J113" s="50">
        <f>SMALL(J10:J108,1)</f>
        <v>220.42439967473999</v>
      </c>
      <c r="K113" s="62">
        <f>I113-'Grundlage Psychiatrie TK (2)'!K104</f>
        <v>-0.27195182157998943</v>
      </c>
      <c r="L113" s="62">
        <f>J113-'Grundlage Psychiatrie TK (2)'!L104</f>
        <v>0.42439967473998763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325.66861266069498</v>
      </c>
      <c r="J114" s="47">
        <f>QUARTILE(J10:J108,1)</f>
        <v>320.458081104835</v>
      </c>
      <c r="K114" s="62">
        <f>I114-'Grundlage Psychiatrie TK (2)'!K105</f>
        <v>-7.3313873393050244</v>
      </c>
      <c r="L114" s="62">
        <f>J114-'Grundlage Psychiatrie TK (2)'!L105</f>
        <v>-5.5419188951649971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392.4421199011075</v>
      </c>
      <c r="J115" s="50">
        <f>SUM(J10:J108)/J111</f>
        <v>404.67463157764161</v>
      </c>
      <c r="K115" s="62">
        <f>I115-'Grundlage Psychiatrie TK (2)'!K106</f>
        <v>-2.5578800988924968</v>
      </c>
      <c r="L115" s="62">
        <f>J115-'Grundlage Psychiatrie TK (2)'!L106</f>
        <v>-0.32536842235839458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389.56374071852497</v>
      </c>
      <c r="J116" s="47">
        <f>MEDIAN(J10:J108)</f>
        <v>386.83180941285502</v>
      </c>
      <c r="K116" s="62">
        <f>I116-'Grundlage Psychiatrie TK (2)'!K107</f>
        <v>-8.4362592814750315</v>
      </c>
      <c r="L116" s="62">
        <f>J116-'Grundlage Psychiatrie TK (2)'!L107</f>
        <v>8.8318094128550229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473.18137344379249</v>
      </c>
      <c r="J117" s="50">
        <f>QUARTILE(J10:J108,3)</f>
        <v>444.77529450651753</v>
      </c>
      <c r="K117" s="62">
        <f>I117-'Grundlage Psychiatrie TK (2)'!K108</f>
        <v>33.181373443792495</v>
      </c>
      <c r="L117" s="62">
        <f>J117-'Grundlage Psychiatrie TK (2)'!L108</f>
        <v>12.775294506517525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542.79348021879002</v>
      </c>
      <c r="J118" s="47">
        <f>LARGE(J10:J108,1)</f>
        <v>757.69611124231994</v>
      </c>
      <c r="K118" s="62">
        <f>I118-'Grundlage Psychiatrie TK (2)'!K109</f>
        <v>-0.20651978120997683</v>
      </c>
      <c r="L118" s="62">
        <f>J118-'Grundlage Psychiatrie TK (2)'!L109</f>
        <v>-0.30388875768005619</v>
      </c>
      <c r="M118" s="61"/>
      <c r="N118" s="62"/>
      <c r="O118" s="62"/>
      <c r="P118" s="62"/>
    </row>
    <row r="119" spans="1:24" ht="10.5" x14ac:dyDescent="0.25">
      <c r="A119" s="86" t="s">
        <v>651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373.95507193641299</v>
      </c>
      <c r="J119" s="64">
        <f>J109</f>
        <v>342.79940592944337</v>
      </c>
      <c r="K119" s="62">
        <f>I119-'Grundlage Psychiatrie TK (2)'!K111</f>
        <v>373.95507193641299</v>
      </c>
      <c r="L119" s="62">
        <f>J119-'Grundlage Psychiatrie TK (2)'!L111</f>
        <v>342.79940592944337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1"/>
  <sheetViews>
    <sheetView topLeftCell="J73" workbookViewId="0">
      <selection activeCell="L24" sqref="L2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7" width="15.1796875" style="8" customWidth="1"/>
    <col min="8" max="12" width="14" style="8" customWidth="1"/>
    <col min="20" max="20" width="36.81640625" bestFit="1" customWidth="1"/>
    <col min="24" max="24" width="23" bestFit="1" customWidth="1"/>
    <col min="25" max="25" width="22.7265625" bestFit="1" customWidth="1"/>
    <col min="26" max="26" width="24.1796875" bestFit="1" customWidth="1"/>
    <col min="27" max="27" width="20.81640625" bestFit="1" customWidth="1"/>
  </cols>
  <sheetData>
    <row r="1" spans="1:27" s="253" customFormat="1" x14ac:dyDescent="0.25">
      <c r="A1" s="254" t="s">
        <v>793</v>
      </c>
      <c r="G1" s="255" t="s">
        <v>686</v>
      </c>
      <c r="H1" s="255" t="s">
        <v>687</v>
      </c>
      <c r="I1" s="255" t="s">
        <v>688</v>
      </c>
      <c r="J1" s="255" t="s">
        <v>689</v>
      </c>
      <c r="K1" s="255" t="s">
        <v>690</v>
      </c>
      <c r="L1" s="255" t="s">
        <v>691</v>
      </c>
      <c r="X1" s="254" t="s">
        <v>704</v>
      </c>
      <c r="Y1" s="254" t="s">
        <v>702</v>
      </c>
      <c r="Z1" s="254" t="s">
        <v>796</v>
      </c>
      <c r="AA1" s="254" t="s">
        <v>797</v>
      </c>
    </row>
    <row r="2" spans="1:27" s="14" customFormat="1" ht="30" customHeight="1" x14ac:dyDescent="0.25">
      <c r="A2" s="256" t="s">
        <v>0</v>
      </c>
      <c r="B2" s="256" t="s">
        <v>1</v>
      </c>
      <c r="C2" s="256" t="s">
        <v>2</v>
      </c>
      <c r="D2" s="256" t="s">
        <v>3</v>
      </c>
      <c r="E2" s="256" t="s">
        <v>4</v>
      </c>
      <c r="F2" s="256" t="s">
        <v>5</v>
      </c>
      <c r="G2" s="256" t="s">
        <v>798</v>
      </c>
      <c r="H2" s="256" t="s">
        <v>413</v>
      </c>
      <c r="I2" s="256" t="s">
        <v>786</v>
      </c>
      <c r="J2" s="256" t="s">
        <v>799</v>
      </c>
      <c r="K2" s="256" t="s">
        <v>794</v>
      </c>
      <c r="L2" s="256" t="s">
        <v>795</v>
      </c>
      <c r="N2" s="14" t="s">
        <v>405</v>
      </c>
      <c r="R2" s="256" t="s">
        <v>0</v>
      </c>
      <c r="S2" s="256" t="s">
        <v>1</v>
      </c>
      <c r="T2" s="256" t="s">
        <v>2</v>
      </c>
      <c r="U2" s="256" t="s">
        <v>3</v>
      </c>
      <c r="V2" s="256" t="s">
        <v>4</v>
      </c>
      <c r="W2" s="256" t="s">
        <v>5</v>
      </c>
      <c r="X2" s="256" t="s">
        <v>834</v>
      </c>
      <c r="Y2" s="256" t="s">
        <v>835</v>
      </c>
      <c r="Z2" s="256" t="s">
        <v>836</v>
      </c>
      <c r="AA2" s="256" t="s">
        <v>544</v>
      </c>
    </row>
    <row r="3" spans="1:27" x14ac:dyDescent="0.25">
      <c r="A3" s="257" t="s">
        <v>12</v>
      </c>
      <c r="B3" s="257" t="s">
        <v>13</v>
      </c>
      <c r="C3" s="257" t="s">
        <v>14</v>
      </c>
      <c r="D3" s="257" t="s">
        <v>282</v>
      </c>
      <c r="E3" s="257" t="s">
        <v>16</v>
      </c>
      <c r="F3" s="257" t="s">
        <v>17</v>
      </c>
      <c r="G3" s="258">
        <v>44773760.924341001</v>
      </c>
      <c r="H3" s="258">
        <v>44086991.463129997</v>
      </c>
      <c r="I3" s="258">
        <v>4100.6532999999999</v>
      </c>
      <c r="J3" s="258">
        <v>5433</v>
      </c>
      <c r="K3" s="258">
        <v>10918.689693746999</v>
      </c>
      <c r="L3" s="258">
        <v>10751.21163331</v>
      </c>
      <c r="N3">
        <f>SUMIF('Auswertung Swiss DRG KVG o Uni'!A:A,C:C,'Auswertung Swiss DRG KVG o Uni'!D:D)</f>
        <v>4100.6532999999999</v>
      </c>
      <c r="O3">
        <f>N3-I3</f>
        <v>0</v>
      </c>
      <c r="R3" s="257" t="s">
        <v>12</v>
      </c>
      <c r="S3" s="257" t="s">
        <v>13</v>
      </c>
      <c r="T3" s="257" t="s">
        <v>14</v>
      </c>
      <c r="U3" s="257" t="s">
        <v>282</v>
      </c>
      <c r="V3" s="257" t="s">
        <v>16</v>
      </c>
      <c r="W3" s="257" t="s">
        <v>17</v>
      </c>
      <c r="X3" s="258">
        <v>38822239.443452001</v>
      </c>
      <c r="Y3" s="258">
        <v>40675154.954163998</v>
      </c>
      <c r="Z3" s="258">
        <v>9467.3303503741008</v>
      </c>
      <c r="AA3" s="258">
        <v>9494.9175841175002</v>
      </c>
    </row>
    <row r="4" spans="1:27" x14ac:dyDescent="0.25">
      <c r="A4" s="259" t="s">
        <v>12</v>
      </c>
      <c r="B4" s="259" t="s">
        <v>18</v>
      </c>
      <c r="C4" s="259" t="s">
        <v>19</v>
      </c>
      <c r="D4" s="259" t="s">
        <v>250</v>
      </c>
      <c r="E4" s="259" t="s">
        <v>21</v>
      </c>
      <c r="F4" s="259" t="s">
        <v>22</v>
      </c>
      <c r="G4" s="260">
        <v>574329352.41140997</v>
      </c>
      <c r="H4" s="260">
        <v>560420004.33354998</v>
      </c>
      <c r="I4" s="260">
        <v>48419.294999997997</v>
      </c>
      <c r="J4" s="260">
        <v>34100</v>
      </c>
      <c r="K4" s="260">
        <v>11861.580231836</v>
      </c>
      <c r="L4" s="260">
        <v>11574.311528773</v>
      </c>
      <c r="N4">
        <f>SUMIF('Auswertung Swiss DRG KVG o Uni'!A:A,C:C,'Auswertung Swiss DRG KVG o Uni'!D:D)</f>
        <v>0</v>
      </c>
      <c r="O4">
        <f t="shared" ref="O4:O67" si="0">N4-I4</f>
        <v>-48419.294999997997</v>
      </c>
      <c r="R4" s="259" t="s">
        <v>12</v>
      </c>
      <c r="S4" s="259" t="s">
        <v>18</v>
      </c>
      <c r="T4" s="259" t="s">
        <v>19</v>
      </c>
      <c r="U4" s="259" t="s">
        <v>250</v>
      </c>
      <c r="V4" s="259" t="s">
        <v>21</v>
      </c>
      <c r="W4" s="259" t="s">
        <v>22</v>
      </c>
      <c r="X4" s="260">
        <v>530806280.70955998</v>
      </c>
      <c r="Y4" s="260">
        <v>594640448.68454003</v>
      </c>
      <c r="Z4" s="260">
        <v>10962.701557500999</v>
      </c>
      <c r="AA4" s="260">
        <v>10979.572896793001</v>
      </c>
    </row>
    <row r="5" spans="1:27" x14ac:dyDescent="0.25">
      <c r="A5" s="257" t="s">
        <v>12</v>
      </c>
      <c r="B5" s="257" t="s">
        <v>23</v>
      </c>
      <c r="C5" s="257" t="s">
        <v>24</v>
      </c>
      <c r="D5" s="257" t="s">
        <v>257</v>
      </c>
      <c r="E5" s="257" t="s">
        <v>26</v>
      </c>
      <c r="F5" s="257" t="s">
        <v>27</v>
      </c>
      <c r="G5" s="258">
        <v>59948926.609360002</v>
      </c>
      <c r="H5" s="261"/>
      <c r="I5" s="258">
        <v>6380.9012000000002</v>
      </c>
      <c r="J5" s="258">
        <v>6213</v>
      </c>
      <c r="K5" s="258">
        <v>9395.0563925609003</v>
      </c>
      <c r="L5" s="261"/>
      <c r="N5">
        <f>SUMIF('Auswertung Swiss DRG KVG o Uni'!A:A,C:C,'Auswertung Swiss DRG KVG o Uni'!D:D)</f>
        <v>6380.9012000000002</v>
      </c>
      <c r="O5">
        <f t="shared" si="0"/>
        <v>0</v>
      </c>
      <c r="R5" s="257" t="s">
        <v>12</v>
      </c>
      <c r="S5" s="257" t="s">
        <v>23</v>
      </c>
      <c r="T5" s="257" t="s">
        <v>24</v>
      </c>
      <c r="U5" s="257" t="s">
        <v>257</v>
      </c>
      <c r="V5" s="257" t="s">
        <v>26</v>
      </c>
      <c r="W5" s="257" t="s">
        <v>27</v>
      </c>
      <c r="X5" s="258">
        <v>57789844.349359997</v>
      </c>
      <c r="Y5" s="258">
        <v>58863527.061948001</v>
      </c>
      <c r="Z5" s="258">
        <v>9056.6900407985995</v>
      </c>
      <c r="AA5" s="258">
        <v>9048.4292941666008</v>
      </c>
    </row>
    <row r="6" spans="1:27" x14ac:dyDescent="0.25">
      <c r="A6" s="259" t="s">
        <v>12</v>
      </c>
      <c r="B6" s="259" t="s">
        <v>28</v>
      </c>
      <c r="C6" s="259" t="s">
        <v>29</v>
      </c>
      <c r="D6" s="259" t="s">
        <v>800</v>
      </c>
      <c r="E6" s="259" t="s">
        <v>26</v>
      </c>
      <c r="F6" s="259" t="s">
        <v>17</v>
      </c>
      <c r="G6" s="260">
        <v>27270659.982976999</v>
      </c>
      <c r="H6" s="262"/>
      <c r="I6" s="260">
        <v>2982.9072000000001</v>
      </c>
      <c r="J6" s="260">
        <v>3417</v>
      </c>
      <c r="K6" s="260">
        <v>9142.3092153107009</v>
      </c>
      <c r="L6" s="262"/>
      <c r="N6">
        <f>SUMIF('Auswertung Swiss DRG KVG o Uni'!A:A,C:C,'Auswertung Swiss DRG KVG o Uni'!D:D)</f>
        <v>2982.9072000000001</v>
      </c>
      <c r="O6">
        <f t="shared" si="0"/>
        <v>0</v>
      </c>
      <c r="R6" s="259" t="s">
        <v>12</v>
      </c>
      <c r="S6" s="259" t="s">
        <v>28</v>
      </c>
      <c r="T6" s="259" t="s">
        <v>29</v>
      </c>
      <c r="U6" s="259" t="s">
        <v>800</v>
      </c>
      <c r="V6" s="259" t="s">
        <v>26</v>
      </c>
      <c r="W6" s="259" t="s">
        <v>17</v>
      </c>
      <c r="X6" s="260">
        <v>25606351.012977</v>
      </c>
      <c r="Y6" s="260">
        <v>26624428.211105</v>
      </c>
      <c r="Z6" s="260">
        <v>8584.3605905596996</v>
      </c>
      <c r="AA6" s="260">
        <v>8580.2546942108002</v>
      </c>
    </row>
    <row r="7" spans="1:27" x14ac:dyDescent="0.25">
      <c r="A7" s="257" t="s">
        <v>12</v>
      </c>
      <c r="B7" s="257" t="s">
        <v>31</v>
      </c>
      <c r="C7" s="257" t="s">
        <v>32</v>
      </c>
      <c r="D7" s="257" t="s">
        <v>33</v>
      </c>
      <c r="E7" s="257" t="s">
        <v>34</v>
      </c>
      <c r="F7" s="257" t="s">
        <v>35</v>
      </c>
      <c r="G7" s="258">
        <v>8946116.9946554005</v>
      </c>
      <c r="H7" s="258">
        <v>8649639.8737234008</v>
      </c>
      <c r="I7" s="258">
        <v>720.1671</v>
      </c>
      <c r="J7" s="258">
        <v>933</v>
      </c>
      <c r="K7" s="258">
        <v>12422.279488546001</v>
      </c>
      <c r="L7" s="258">
        <v>12010.601253131001</v>
      </c>
      <c r="N7">
        <f>SUMIF('Auswertung Swiss DRG KVG o Uni'!A:A,C:C,'Auswertung Swiss DRG KVG o Uni'!D:D)</f>
        <v>720.1671</v>
      </c>
      <c r="O7">
        <f t="shared" si="0"/>
        <v>0</v>
      </c>
      <c r="R7" s="257" t="s">
        <v>12</v>
      </c>
      <c r="S7" s="257" t="s">
        <v>31</v>
      </c>
      <c r="T7" s="257" t="s">
        <v>32</v>
      </c>
      <c r="U7" s="257" t="s">
        <v>33</v>
      </c>
      <c r="V7" s="257" t="s">
        <v>34</v>
      </c>
      <c r="W7" s="257" t="s">
        <v>35</v>
      </c>
      <c r="X7" s="258">
        <v>7274881.8146553999</v>
      </c>
      <c r="Y7" s="258">
        <v>8409806.1966951005</v>
      </c>
      <c r="Z7" s="258">
        <v>10101.658093872</v>
      </c>
      <c r="AA7" s="258">
        <v>9811.7823398958008</v>
      </c>
    </row>
    <row r="8" spans="1:27" x14ac:dyDescent="0.25">
      <c r="A8" s="259" t="s">
        <v>12</v>
      </c>
      <c r="B8" s="259" t="s">
        <v>36</v>
      </c>
      <c r="C8" s="259" t="s">
        <v>37</v>
      </c>
      <c r="D8" s="259" t="s">
        <v>38</v>
      </c>
      <c r="E8" s="259" t="s">
        <v>34</v>
      </c>
      <c r="F8" s="259" t="s">
        <v>17</v>
      </c>
      <c r="G8" s="260">
        <v>17648800.208360001</v>
      </c>
      <c r="H8" s="260">
        <v>17161147.208360001</v>
      </c>
      <c r="I8" s="260">
        <v>1359.16</v>
      </c>
      <c r="J8" s="260">
        <v>1782</v>
      </c>
      <c r="K8" s="260">
        <v>12985.079172694999</v>
      </c>
      <c r="L8" s="260">
        <v>12626.289184761001</v>
      </c>
      <c r="N8">
        <f>SUMIF('Auswertung Swiss DRG KVG o Uni'!A:A,C:C,'Auswertung Swiss DRG KVG o Uni'!D:D)</f>
        <v>1359.16</v>
      </c>
      <c r="O8">
        <f t="shared" si="0"/>
        <v>0</v>
      </c>
      <c r="R8" s="259" t="s">
        <v>12</v>
      </c>
      <c r="S8" s="259" t="s">
        <v>36</v>
      </c>
      <c r="T8" s="259" t="s">
        <v>37</v>
      </c>
      <c r="U8" s="259" t="s">
        <v>38</v>
      </c>
      <c r="V8" s="259" t="s">
        <v>34</v>
      </c>
      <c r="W8" s="259" t="s">
        <v>17</v>
      </c>
      <c r="X8" s="260">
        <v>15506856.20836</v>
      </c>
      <c r="Y8" s="260">
        <v>19679949.344110001</v>
      </c>
      <c r="Z8" s="260">
        <v>11409.146979281</v>
      </c>
      <c r="AA8" s="260">
        <v>11426.790169283</v>
      </c>
    </row>
    <row r="9" spans="1:27" x14ac:dyDescent="0.25">
      <c r="A9" s="257" t="s">
        <v>12</v>
      </c>
      <c r="B9" s="257" t="s">
        <v>39</v>
      </c>
      <c r="C9" s="257" t="s">
        <v>40</v>
      </c>
      <c r="D9" s="257" t="s">
        <v>203</v>
      </c>
      <c r="E9" s="257" t="s">
        <v>21</v>
      </c>
      <c r="F9" s="257" t="s">
        <v>27</v>
      </c>
      <c r="G9" s="261"/>
      <c r="H9" s="258">
        <v>69172088.745177001</v>
      </c>
      <c r="I9" s="258">
        <v>6896</v>
      </c>
      <c r="J9" s="258">
        <v>8553</v>
      </c>
      <c r="K9" s="261"/>
      <c r="L9" s="258">
        <v>10030.755328477</v>
      </c>
      <c r="N9">
        <f>SUMIF('Auswertung Swiss DRG KVG o Uni'!A:A,C:C,'Auswertung Swiss DRG KVG o Uni'!D:D)</f>
        <v>6896</v>
      </c>
      <c r="O9">
        <f t="shared" si="0"/>
        <v>0</v>
      </c>
      <c r="R9" s="257" t="s">
        <v>12</v>
      </c>
      <c r="S9" s="257" t="s">
        <v>39</v>
      </c>
      <c r="T9" s="257" t="s">
        <v>40</v>
      </c>
      <c r="U9" s="257" t="s">
        <v>203</v>
      </c>
      <c r="V9" s="257" t="s">
        <v>21</v>
      </c>
      <c r="W9" s="257" t="s">
        <v>27</v>
      </c>
      <c r="X9" s="258">
        <v>64716644.977256998</v>
      </c>
      <c r="Y9" s="258">
        <v>68012336.392407</v>
      </c>
      <c r="Z9" s="258">
        <v>9384.6642948458993</v>
      </c>
      <c r="AA9" s="258">
        <v>9417.3824968715999</v>
      </c>
    </row>
    <row r="10" spans="1:27" x14ac:dyDescent="0.25">
      <c r="A10" s="259" t="s">
        <v>12</v>
      </c>
      <c r="B10" s="259" t="s">
        <v>42</v>
      </c>
      <c r="C10" s="259" t="s">
        <v>770</v>
      </c>
      <c r="D10" s="259" t="s">
        <v>44</v>
      </c>
      <c r="E10" s="259" t="s">
        <v>21</v>
      </c>
      <c r="F10" s="259" t="s">
        <v>45</v>
      </c>
      <c r="G10" s="260">
        <v>94682701.465812996</v>
      </c>
      <c r="H10" s="260">
        <v>86905450.045812994</v>
      </c>
      <c r="I10" s="260">
        <v>8825.9207000000006</v>
      </c>
      <c r="J10" s="260">
        <v>10762</v>
      </c>
      <c r="K10" s="260">
        <v>10727.798796765999</v>
      </c>
      <c r="L10" s="260">
        <v>9846.6157809249999</v>
      </c>
      <c r="N10">
        <f>SUMIF('Auswertung Swiss DRG KVG o Uni'!A:A,C:C,'Auswertung Swiss DRG KVG o Uni'!D:D)</f>
        <v>8825.9207000000006</v>
      </c>
      <c r="O10">
        <f t="shared" si="0"/>
        <v>0</v>
      </c>
      <c r="R10" s="259" t="s">
        <v>12</v>
      </c>
      <c r="S10" s="259" t="s">
        <v>42</v>
      </c>
      <c r="T10" s="259" t="s">
        <v>770</v>
      </c>
      <c r="U10" s="259" t="s">
        <v>44</v>
      </c>
      <c r="V10" s="259" t="s">
        <v>21</v>
      </c>
      <c r="W10" s="259" t="s">
        <v>45</v>
      </c>
      <c r="X10" s="260">
        <v>86905450.045812994</v>
      </c>
      <c r="Y10" s="260">
        <v>92076237.225381002</v>
      </c>
      <c r="Z10" s="260">
        <v>9846.6157809249999</v>
      </c>
      <c r="AA10" s="260">
        <v>9888.5863915097998</v>
      </c>
    </row>
    <row r="11" spans="1:27" x14ac:dyDescent="0.25">
      <c r="A11" s="257" t="s">
        <v>12</v>
      </c>
      <c r="B11" s="257" t="s">
        <v>46</v>
      </c>
      <c r="C11" s="257" t="s">
        <v>47</v>
      </c>
      <c r="D11" s="257" t="s">
        <v>48</v>
      </c>
      <c r="E11" s="257" t="s">
        <v>26</v>
      </c>
      <c r="F11" s="257" t="s">
        <v>45</v>
      </c>
      <c r="G11" s="258">
        <v>355258813.34599</v>
      </c>
      <c r="H11" s="258">
        <v>337387113.34599</v>
      </c>
      <c r="I11" s="258">
        <v>34339.630799999999</v>
      </c>
      <c r="J11" s="258">
        <v>35155</v>
      </c>
      <c r="K11" s="258">
        <v>10345.446502179</v>
      </c>
      <c r="L11" s="258">
        <v>9825.0070104420993</v>
      </c>
      <c r="N11">
        <f>SUMIF('Auswertung Swiss DRG KVG o Uni'!A:A,C:C,'Auswertung Swiss DRG KVG o Uni'!D:D)</f>
        <v>34339.630799999999</v>
      </c>
      <c r="O11">
        <f t="shared" si="0"/>
        <v>0</v>
      </c>
      <c r="R11" s="257" t="s">
        <v>12</v>
      </c>
      <c r="S11" s="257" t="s">
        <v>46</v>
      </c>
      <c r="T11" s="257" t="s">
        <v>47</v>
      </c>
      <c r="U11" s="257" t="s">
        <v>48</v>
      </c>
      <c r="V11" s="257" t="s">
        <v>26</v>
      </c>
      <c r="W11" s="257" t="s">
        <v>45</v>
      </c>
      <c r="X11" s="258">
        <v>319067313.34599</v>
      </c>
      <c r="Y11" s="258">
        <v>345896859.60785002</v>
      </c>
      <c r="Z11" s="258">
        <v>9291.5184558710007</v>
      </c>
      <c r="AA11" s="258">
        <v>9245.6340039341994</v>
      </c>
    </row>
    <row r="12" spans="1:27" x14ac:dyDescent="0.25">
      <c r="A12" s="259" t="s">
        <v>12</v>
      </c>
      <c r="B12" s="259" t="s">
        <v>49</v>
      </c>
      <c r="C12" s="259" t="s">
        <v>801</v>
      </c>
      <c r="D12" s="259" t="s">
        <v>279</v>
      </c>
      <c r="E12" s="259" t="s">
        <v>26</v>
      </c>
      <c r="F12" s="259" t="s">
        <v>35</v>
      </c>
      <c r="G12" s="262"/>
      <c r="H12" s="260">
        <v>62324054.249113999</v>
      </c>
      <c r="I12" s="260">
        <v>5729.23</v>
      </c>
      <c r="J12" s="260">
        <v>2834</v>
      </c>
      <c r="K12" s="262"/>
      <c r="L12" s="260">
        <v>10878.260123806</v>
      </c>
      <c r="N12">
        <f>SUMIF('Auswertung Swiss DRG KVG o Uni'!A:A,C:C,'Auswertung Swiss DRG KVG o Uni'!D:D)</f>
        <v>5729.23</v>
      </c>
      <c r="O12">
        <f t="shared" si="0"/>
        <v>0</v>
      </c>
      <c r="R12" s="259" t="s">
        <v>12</v>
      </c>
      <c r="S12" s="259" t="s">
        <v>49</v>
      </c>
      <c r="T12" s="259" t="s">
        <v>801</v>
      </c>
      <c r="U12" s="259" t="s">
        <v>279</v>
      </c>
      <c r="V12" s="259" t="s">
        <v>26</v>
      </c>
      <c r="W12" s="259" t="s">
        <v>35</v>
      </c>
      <c r="X12" s="260">
        <v>59000878.249113999</v>
      </c>
      <c r="Y12" s="260">
        <v>61483201.623925999</v>
      </c>
      <c r="Z12" s="260">
        <v>10298.221270417</v>
      </c>
      <c r="AA12" s="260">
        <v>10312.097739092</v>
      </c>
    </row>
    <row r="13" spans="1:27" x14ac:dyDescent="0.25">
      <c r="A13" s="257" t="s">
        <v>12</v>
      </c>
      <c r="B13" s="257" t="s">
        <v>52</v>
      </c>
      <c r="C13" s="257" t="s">
        <v>53</v>
      </c>
      <c r="D13" s="257" t="s">
        <v>54</v>
      </c>
      <c r="E13" s="257" t="s">
        <v>55</v>
      </c>
      <c r="F13" s="257" t="s">
        <v>45</v>
      </c>
      <c r="G13" s="258">
        <v>70573020.596937999</v>
      </c>
      <c r="H13" s="258">
        <v>68721703.927999005</v>
      </c>
      <c r="I13" s="258">
        <v>7146.1046999999999</v>
      </c>
      <c r="J13" s="258">
        <v>8673</v>
      </c>
      <c r="K13" s="258">
        <v>9875.7328026467003</v>
      </c>
      <c r="L13" s="258">
        <v>9616.6662556734009</v>
      </c>
      <c r="N13">
        <f>SUMIF('Auswertung Swiss DRG KVG o Uni'!A:A,C:C,'Auswertung Swiss DRG KVG o Uni'!D:D)</f>
        <v>7146.1046999999999</v>
      </c>
      <c r="O13">
        <f t="shared" si="0"/>
        <v>0</v>
      </c>
      <c r="R13" s="257" t="s">
        <v>12</v>
      </c>
      <c r="S13" s="257" t="s">
        <v>52</v>
      </c>
      <c r="T13" s="257" t="s">
        <v>53</v>
      </c>
      <c r="U13" s="257" t="s">
        <v>54</v>
      </c>
      <c r="V13" s="257" t="s">
        <v>55</v>
      </c>
      <c r="W13" s="257" t="s">
        <v>45</v>
      </c>
      <c r="X13" s="258">
        <v>63608226.316937998</v>
      </c>
      <c r="Y13" s="258">
        <v>70668630.083767995</v>
      </c>
      <c r="Z13" s="258">
        <v>8901.1047258988001</v>
      </c>
      <c r="AA13" s="258">
        <v>8994.2449822949002</v>
      </c>
    </row>
    <row r="14" spans="1:27" x14ac:dyDescent="0.25">
      <c r="A14" s="259" t="s">
        <v>12</v>
      </c>
      <c r="B14" s="259" t="s">
        <v>56</v>
      </c>
      <c r="C14" s="20" t="s">
        <v>769</v>
      </c>
      <c r="D14" s="259" t="s">
        <v>58</v>
      </c>
      <c r="E14" s="259" t="s">
        <v>21</v>
      </c>
      <c r="F14" s="259" t="s">
        <v>27</v>
      </c>
      <c r="G14" s="260">
        <v>59286578.717370003</v>
      </c>
      <c r="H14" s="260">
        <v>59135843.717370003</v>
      </c>
      <c r="I14" s="260">
        <v>5528.4970000000003</v>
      </c>
      <c r="J14" s="260">
        <v>6751</v>
      </c>
      <c r="K14" s="260">
        <v>10723.814938738</v>
      </c>
      <c r="L14" s="260">
        <v>10696.549842999</v>
      </c>
      <c r="N14">
        <f>SUMIF('Auswertung Swiss DRG KVG o Uni'!A:A,C:C,'Auswertung Swiss DRG KVG o Uni'!D:D)</f>
        <v>5528.4970000000003</v>
      </c>
      <c r="O14">
        <f t="shared" si="0"/>
        <v>0</v>
      </c>
      <c r="R14" s="259" t="s">
        <v>12</v>
      </c>
      <c r="S14" s="259" t="s">
        <v>56</v>
      </c>
      <c r="T14" s="20" t="s">
        <v>769</v>
      </c>
      <c r="U14" s="259" t="s">
        <v>58</v>
      </c>
      <c r="V14" s="259" t="s">
        <v>21</v>
      </c>
      <c r="W14" s="259" t="s">
        <v>27</v>
      </c>
      <c r="X14" s="260">
        <v>53473384.717370003</v>
      </c>
      <c r="Y14" s="260">
        <v>59388217.803268</v>
      </c>
      <c r="Z14" s="260">
        <v>9672.3186640726999</v>
      </c>
      <c r="AA14" s="260">
        <v>9804.2375260929002</v>
      </c>
    </row>
    <row r="15" spans="1:27" x14ac:dyDescent="0.25">
      <c r="A15" s="257" t="s">
        <v>12</v>
      </c>
      <c r="B15" s="257" t="s">
        <v>59</v>
      </c>
      <c r="C15" s="257" t="s">
        <v>60</v>
      </c>
      <c r="D15" s="257" t="s">
        <v>227</v>
      </c>
      <c r="E15" s="257" t="s">
        <v>34</v>
      </c>
      <c r="F15" s="257" t="s">
        <v>62</v>
      </c>
      <c r="G15" s="258">
        <v>14567278.440576</v>
      </c>
      <c r="H15" s="258">
        <v>14511066.849096</v>
      </c>
      <c r="I15" s="258">
        <v>1577.7550000000001</v>
      </c>
      <c r="J15" s="258">
        <v>1492</v>
      </c>
      <c r="K15" s="258">
        <v>9232.9154023130995</v>
      </c>
      <c r="L15" s="258">
        <v>9197.2878229486996</v>
      </c>
      <c r="N15">
        <f>SUMIF('Auswertung Swiss DRG KVG o Uni'!A:A,C:C,'Auswertung Swiss DRG KVG o Uni'!D:D)</f>
        <v>1577.7550000000001</v>
      </c>
      <c r="O15">
        <f t="shared" si="0"/>
        <v>0</v>
      </c>
      <c r="R15" s="257" t="s">
        <v>12</v>
      </c>
      <c r="S15" s="257" t="s">
        <v>59</v>
      </c>
      <c r="T15" s="257" t="s">
        <v>60</v>
      </c>
      <c r="U15" s="257" t="s">
        <v>227</v>
      </c>
      <c r="V15" s="257" t="s">
        <v>34</v>
      </c>
      <c r="W15" s="257" t="s">
        <v>62</v>
      </c>
      <c r="X15" s="258">
        <v>13729975.180576</v>
      </c>
      <c r="Y15" s="258">
        <v>19126661.119479001</v>
      </c>
      <c r="Z15" s="258">
        <v>8702.2225761137997</v>
      </c>
      <c r="AA15" s="258">
        <v>8596.2096904146001</v>
      </c>
    </row>
    <row r="16" spans="1:27" x14ac:dyDescent="0.25">
      <c r="A16" s="259" t="s">
        <v>12</v>
      </c>
      <c r="B16" s="259" t="s">
        <v>63</v>
      </c>
      <c r="C16" s="259" t="s">
        <v>64</v>
      </c>
      <c r="D16" s="259" t="s">
        <v>802</v>
      </c>
      <c r="E16" s="259" t="s">
        <v>66</v>
      </c>
      <c r="F16" s="259" t="s">
        <v>27</v>
      </c>
      <c r="G16" s="260">
        <v>56216729.195120998</v>
      </c>
      <c r="H16" s="260">
        <v>53325173.424544998</v>
      </c>
      <c r="I16" s="260">
        <v>5168.2748000000001</v>
      </c>
      <c r="J16" s="260">
        <v>6898</v>
      </c>
      <c r="K16" s="260">
        <v>10877.271695212999</v>
      </c>
      <c r="L16" s="260">
        <v>10317.789879235001</v>
      </c>
      <c r="N16">
        <f>SUMIF('Auswertung Swiss DRG KVG o Uni'!A:A,C:C,'Auswertung Swiss DRG KVG o Uni'!D:D)</f>
        <v>5168.2748000000001</v>
      </c>
      <c r="O16">
        <f t="shared" si="0"/>
        <v>0</v>
      </c>
      <c r="R16" s="259" t="s">
        <v>12</v>
      </c>
      <c r="S16" s="259" t="s">
        <v>63</v>
      </c>
      <c r="T16" s="259" t="s">
        <v>64</v>
      </c>
      <c r="U16" s="259" t="s">
        <v>802</v>
      </c>
      <c r="V16" s="259" t="s">
        <v>66</v>
      </c>
      <c r="W16" s="259" t="s">
        <v>27</v>
      </c>
      <c r="X16" s="260">
        <v>49056677.477105998</v>
      </c>
      <c r="Y16" s="260">
        <v>54543420.163928002</v>
      </c>
      <c r="Z16" s="260">
        <v>9491.8864370575993</v>
      </c>
      <c r="AA16" s="260">
        <v>9559.5609733939</v>
      </c>
    </row>
    <row r="17" spans="1:27" x14ac:dyDescent="0.25">
      <c r="A17" s="257" t="s">
        <v>12</v>
      </c>
      <c r="B17" s="257" t="s">
        <v>67</v>
      </c>
      <c r="C17" s="257" t="s">
        <v>771</v>
      </c>
      <c r="D17" s="257" t="s">
        <v>69</v>
      </c>
      <c r="E17" s="257" t="s">
        <v>70</v>
      </c>
      <c r="F17" s="257" t="s">
        <v>45</v>
      </c>
      <c r="G17" s="258">
        <v>79665796.867592007</v>
      </c>
      <c r="H17" s="258">
        <v>74476637.867592007</v>
      </c>
      <c r="I17" s="258">
        <v>7688.3627999999999</v>
      </c>
      <c r="J17" s="258">
        <v>9403</v>
      </c>
      <c r="K17" s="258">
        <v>10361.867531484</v>
      </c>
      <c r="L17" s="258">
        <v>9686.9307295947001</v>
      </c>
      <c r="N17">
        <f>SUMIF('Auswertung Swiss DRG KVG o Uni'!A:A,C:C,'Auswertung Swiss DRG KVG o Uni'!D:D)</f>
        <v>7688.3627999999999</v>
      </c>
      <c r="O17">
        <f t="shared" si="0"/>
        <v>0</v>
      </c>
      <c r="R17" s="257" t="s">
        <v>12</v>
      </c>
      <c r="S17" s="257" t="s">
        <v>67</v>
      </c>
      <c r="T17" s="257" t="s">
        <v>771</v>
      </c>
      <c r="U17" s="257" t="s">
        <v>69</v>
      </c>
      <c r="V17" s="257" t="s">
        <v>70</v>
      </c>
      <c r="W17" s="257" t="s">
        <v>45</v>
      </c>
      <c r="X17" s="258">
        <v>69287268.867592007</v>
      </c>
      <c r="Y17" s="258">
        <v>73467117.426704004</v>
      </c>
      <c r="Z17" s="258">
        <v>9011.9666136972992</v>
      </c>
      <c r="AA17" s="258">
        <v>9012.8664700462996</v>
      </c>
    </row>
    <row r="18" spans="1:27" x14ac:dyDescent="0.25">
      <c r="A18" s="259" t="s">
        <v>12</v>
      </c>
      <c r="B18" s="259" t="s">
        <v>71</v>
      </c>
      <c r="C18" s="259" t="s">
        <v>763</v>
      </c>
      <c r="D18" s="259" t="s">
        <v>73</v>
      </c>
      <c r="E18" s="259" t="s">
        <v>74</v>
      </c>
      <c r="F18" s="259" t="s">
        <v>45</v>
      </c>
      <c r="G18" s="262"/>
      <c r="H18" s="260">
        <v>226121235.86072999</v>
      </c>
      <c r="I18" s="260">
        <v>17856.163</v>
      </c>
      <c r="J18" s="260">
        <v>16597</v>
      </c>
      <c r="K18" s="262"/>
      <c r="L18" s="260">
        <v>12663.484078899</v>
      </c>
      <c r="N18">
        <f>SUMIF('Auswertung Swiss DRG KVG o Uni'!A:A,C:C,'Auswertung Swiss DRG KVG o Uni'!D:D)</f>
        <v>17856.163</v>
      </c>
      <c r="O18">
        <f t="shared" si="0"/>
        <v>0</v>
      </c>
      <c r="R18" s="259" t="s">
        <v>12</v>
      </c>
      <c r="S18" s="259" t="s">
        <v>71</v>
      </c>
      <c r="T18" s="259" t="s">
        <v>763</v>
      </c>
      <c r="U18" s="259" t="s">
        <v>73</v>
      </c>
      <c r="V18" s="259" t="s">
        <v>74</v>
      </c>
      <c r="W18" s="259" t="s">
        <v>45</v>
      </c>
      <c r="X18" s="260">
        <v>214084005.03073001</v>
      </c>
      <c r="Y18" s="260">
        <v>226992050.35448</v>
      </c>
      <c r="Z18" s="260">
        <v>11989.362162001</v>
      </c>
      <c r="AA18" s="260">
        <v>11941.192478430999</v>
      </c>
    </row>
    <row r="19" spans="1:27" x14ac:dyDescent="0.25">
      <c r="A19" s="257" t="s">
        <v>12</v>
      </c>
      <c r="B19" s="257" t="s">
        <v>75</v>
      </c>
      <c r="C19" s="257" t="s">
        <v>76</v>
      </c>
      <c r="D19" s="257" t="s">
        <v>155</v>
      </c>
      <c r="E19" s="257" t="s">
        <v>70</v>
      </c>
      <c r="F19" s="257" t="s">
        <v>45</v>
      </c>
      <c r="G19" s="258">
        <v>247450560.97613999</v>
      </c>
      <c r="H19" s="258">
        <v>243242145.97613999</v>
      </c>
      <c r="I19" s="258">
        <v>23322</v>
      </c>
      <c r="J19" s="258">
        <v>16490</v>
      </c>
      <c r="K19" s="258">
        <v>10610.177556647999</v>
      </c>
      <c r="L19" s="258">
        <v>10429.729267479001</v>
      </c>
      <c r="N19">
        <f>SUMIF('Auswertung Swiss DRG KVG o Uni'!A:A,C:C,'Auswertung Swiss DRG KVG o Uni'!D:D)</f>
        <v>23322</v>
      </c>
      <c r="O19">
        <f t="shared" si="0"/>
        <v>0</v>
      </c>
      <c r="R19" s="257" t="s">
        <v>12</v>
      </c>
      <c r="S19" s="257" t="s">
        <v>75</v>
      </c>
      <c r="T19" s="257" t="s">
        <v>76</v>
      </c>
      <c r="U19" s="257" t="s">
        <v>155</v>
      </c>
      <c r="V19" s="257" t="s">
        <v>70</v>
      </c>
      <c r="W19" s="257" t="s">
        <v>45</v>
      </c>
      <c r="X19" s="258">
        <v>221743746.97613999</v>
      </c>
      <c r="Y19" s="258">
        <v>241015856.78424999</v>
      </c>
      <c r="Z19" s="258">
        <v>9507.9215751710999</v>
      </c>
      <c r="AA19" s="258">
        <v>9573.6189387983995</v>
      </c>
    </row>
    <row r="20" spans="1:27" x14ac:dyDescent="0.25">
      <c r="A20" s="259" t="s">
        <v>12</v>
      </c>
      <c r="B20" s="259" t="s">
        <v>78</v>
      </c>
      <c r="C20" s="259" t="s">
        <v>765</v>
      </c>
      <c r="D20" s="259" t="s">
        <v>80</v>
      </c>
      <c r="E20" s="259" t="s">
        <v>21</v>
      </c>
      <c r="F20" s="259" t="s">
        <v>27</v>
      </c>
      <c r="G20" s="260">
        <v>42136025.261129998</v>
      </c>
      <c r="H20" s="262"/>
      <c r="I20" s="260">
        <v>3977.3125</v>
      </c>
      <c r="J20" s="260">
        <v>4998</v>
      </c>
      <c r="K20" s="260">
        <v>10594.094696136999</v>
      </c>
      <c r="L20" s="262"/>
      <c r="N20">
        <f>SUMIF('Auswertung Swiss DRG KVG o Uni'!A:A,C:C,'Auswertung Swiss DRG KVG o Uni'!D:D)</f>
        <v>3977.3125</v>
      </c>
      <c r="O20">
        <f t="shared" si="0"/>
        <v>0</v>
      </c>
      <c r="R20" s="259" t="s">
        <v>12</v>
      </c>
      <c r="S20" s="259" t="s">
        <v>78</v>
      </c>
      <c r="T20" s="259" t="s">
        <v>765</v>
      </c>
      <c r="U20" s="259" t="s">
        <v>80</v>
      </c>
      <c r="V20" s="259" t="s">
        <v>21</v>
      </c>
      <c r="W20" s="259" t="s">
        <v>27</v>
      </c>
      <c r="X20" s="260">
        <v>38138862.441129997</v>
      </c>
      <c r="Y20" s="260">
        <v>39770579.645473003</v>
      </c>
      <c r="Z20" s="260">
        <v>9589.1038084458996</v>
      </c>
      <c r="AA20" s="260">
        <v>9562.1079179285007</v>
      </c>
    </row>
    <row r="21" spans="1:27" x14ac:dyDescent="0.25">
      <c r="A21" s="257" t="s">
        <v>12</v>
      </c>
      <c r="B21" s="257" t="s">
        <v>81</v>
      </c>
      <c r="C21" s="257" t="s">
        <v>764</v>
      </c>
      <c r="D21" s="257" t="s">
        <v>83</v>
      </c>
      <c r="E21" s="257" t="s">
        <v>84</v>
      </c>
      <c r="F21" s="257" t="s">
        <v>27</v>
      </c>
      <c r="G21" s="258">
        <v>67116233.473938003</v>
      </c>
      <c r="H21" s="258">
        <v>64890440.573937997</v>
      </c>
      <c r="I21" s="258">
        <v>5813.8</v>
      </c>
      <c r="J21" s="258">
        <v>6979</v>
      </c>
      <c r="K21" s="258">
        <v>11544.296926956</v>
      </c>
      <c r="L21" s="258">
        <v>11161.450441008999</v>
      </c>
      <c r="N21">
        <f>SUMIF('Auswertung Swiss DRG KVG o Uni'!A:A,C:C,'Auswertung Swiss DRG KVG o Uni'!D:D)</f>
        <v>5813.8</v>
      </c>
      <c r="O21">
        <f t="shared" si="0"/>
        <v>0</v>
      </c>
      <c r="R21" s="257" t="s">
        <v>12</v>
      </c>
      <c r="S21" s="257" t="s">
        <v>81</v>
      </c>
      <c r="T21" s="257" t="s">
        <v>764</v>
      </c>
      <c r="U21" s="257" t="s">
        <v>83</v>
      </c>
      <c r="V21" s="257" t="s">
        <v>84</v>
      </c>
      <c r="W21" s="257" t="s">
        <v>27</v>
      </c>
      <c r="X21" s="258">
        <v>61037247.573937997</v>
      </c>
      <c r="Y21" s="258">
        <v>65019369.048428997</v>
      </c>
      <c r="Z21" s="258">
        <v>10498.683747968</v>
      </c>
      <c r="AA21" s="258">
        <v>10529.026201114</v>
      </c>
    </row>
    <row r="22" spans="1:27" x14ac:dyDescent="0.25">
      <c r="A22" s="259" t="s">
        <v>12</v>
      </c>
      <c r="B22" s="259" t="s">
        <v>85</v>
      </c>
      <c r="C22" s="259" t="s">
        <v>791</v>
      </c>
      <c r="D22" s="259" t="s">
        <v>87</v>
      </c>
      <c r="E22" s="259" t="s">
        <v>88</v>
      </c>
      <c r="F22" s="259" t="s">
        <v>45</v>
      </c>
      <c r="G22" s="262"/>
      <c r="H22" s="260">
        <v>169214290.35321999</v>
      </c>
      <c r="I22" s="260">
        <v>13390.6839</v>
      </c>
      <c r="J22" s="260">
        <v>15184</v>
      </c>
      <c r="K22" s="262"/>
      <c r="L22" s="260">
        <v>12636.717558034999</v>
      </c>
      <c r="N22">
        <f>SUMIF('Auswertung Swiss DRG KVG o Uni'!A:A,C:C,'Auswertung Swiss DRG KVG o Uni'!D:D)</f>
        <v>13390.6839</v>
      </c>
      <c r="O22">
        <f t="shared" si="0"/>
        <v>0</v>
      </c>
      <c r="R22" s="259" t="s">
        <v>12</v>
      </c>
      <c r="S22" s="259" t="s">
        <v>85</v>
      </c>
      <c r="T22" s="259" t="s">
        <v>791</v>
      </c>
      <c r="U22" s="259" t="s">
        <v>87</v>
      </c>
      <c r="V22" s="259" t="s">
        <v>88</v>
      </c>
      <c r="W22" s="259" t="s">
        <v>45</v>
      </c>
      <c r="X22" s="260">
        <v>154514596.35321999</v>
      </c>
      <c r="Y22" s="260">
        <v>160342542.91159001</v>
      </c>
      <c r="Z22" s="260">
        <v>11538.962274602</v>
      </c>
      <c r="AA22" s="260">
        <v>11437.014868025</v>
      </c>
    </row>
    <row r="23" spans="1:27" x14ac:dyDescent="0.25">
      <c r="A23" s="257" t="s">
        <v>12</v>
      </c>
      <c r="B23" s="257" t="s">
        <v>89</v>
      </c>
      <c r="C23" s="257" t="s">
        <v>766</v>
      </c>
      <c r="D23" s="257" t="s">
        <v>91</v>
      </c>
      <c r="E23" s="257" t="s">
        <v>21</v>
      </c>
      <c r="F23" s="257" t="s">
        <v>45</v>
      </c>
      <c r="G23" s="258">
        <v>155796852.99495</v>
      </c>
      <c r="H23" s="261"/>
      <c r="I23" s="258">
        <v>14703.438</v>
      </c>
      <c r="J23" s="258">
        <v>18182</v>
      </c>
      <c r="K23" s="258">
        <v>10595.94721962</v>
      </c>
      <c r="L23" s="261"/>
      <c r="N23">
        <f>SUMIF('Auswertung Swiss DRG KVG o Uni'!A:A,C:C,'Auswertung Swiss DRG KVG o Uni'!D:D)</f>
        <v>14703.438</v>
      </c>
      <c r="O23">
        <f t="shared" si="0"/>
        <v>0</v>
      </c>
      <c r="R23" s="257" t="s">
        <v>12</v>
      </c>
      <c r="S23" s="257" t="s">
        <v>89</v>
      </c>
      <c r="T23" s="257" t="s">
        <v>766</v>
      </c>
      <c r="U23" s="257" t="s">
        <v>91</v>
      </c>
      <c r="V23" s="257" t="s">
        <v>21</v>
      </c>
      <c r="W23" s="257" t="s">
        <v>45</v>
      </c>
      <c r="X23" s="258">
        <v>147215064.43494999</v>
      </c>
      <c r="Y23" s="258">
        <v>158479171.12108001</v>
      </c>
      <c r="Z23" s="258">
        <v>10012.288584136</v>
      </c>
      <c r="AA23" s="258">
        <v>10156.315414655999</v>
      </c>
    </row>
    <row r="24" spans="1:27" x14ac:dyDescent="0.25">
      <c r="A24" s="259" t="s">
        <v>12</v>
      </c>
      <c r="B24" s="259" t="s">
        <v>92</v>
      </c>
      <c r="C24" s="259" t="s">
        <v>768</v>
      </c>
      <c r="D24" s="259" t="s">
        <v>94</v>
      </c>
      <c r="E24" s="259" t="s">
        <v>95</v>
      </c>
      <c r="F24" s="259" t="s">
        <v>22</v>
      </c>
      <c r="G24" s="260">
        <v>494786681.54938</v>
      </c>
      <c r="H24" s="260">
        <v>449214773.32853001</v>
      </c>
      <c r="I24" s="260">
        <v>40444.025099999999</v>
      </c>
      <c r="J24" s="260">
        <v>35069</v>
      </c>
      <c r="K24" s="260">
        <v>12233.863477385999</v>
      </c>
      <c r="L24" s="260">
        <v>11107.073843857999</v>
      </c>
      <c r="N24">
        <f>SUMIF('Auswertung Swiss DRG KVG o Uni'!A:A,C:C,'Auswertung Swiss DRG KVG o Uni'!D:D)</f>
        <v>0</v>
      </c>
      <c r="O24">
        <f t="shared" si="0"/>
        <v>-40444.025099999999</v>
      </c>
      <c r="R24" s="259" t="s">
        <v>12</v>
      </c>
      <c r="S24" s="259" t="s">
        <v>92</v>
      </c>
      <c r="T24" s="259" t="s">
        <v>768</v>
      </c>
      <c r="U24" s="259" t="s">
        <v>94</v>
      </c>
      <c r="V24" s="259" t="s">
        <v>95</v>
      </c>
      <c r="W24" s="259" t="s">
        <v>22</v>
      </c>
      <c r="X24" s="260">
        <v>449214773.32853001</v>
      </c>
      <c r="Y24" s="260">
        <v>574104636.49540997</v>
      </c>
      <c r="Z24" s="260">
        <v>11107.073843857999</v>
      </c>
      <c r="AA24" s="260">
        <v>11059.305074276999</v>
      </c>
    </row>
    <row r="25" spans="1:27" x14ac:dyDescent="0.25">
      <c r="A25" s="257" t="s">
        <v>12</v>
      </c>
      <c r="B25" s="257" t="s">
        <v>96</v>
      </c>
      <c r="C25" s="257" t="s">
        <v>767</v>
      </c>
      <c r="D25" s="257" t="s">
        <v>98</v>
      </c>
      <c r="E25" s="257" t="s">
        <v>99</v>
      </c>
      <c r="F25" s="257" t="s">
        <v>45</v>
      </c>
      <c r="G25" s="258">
        <v>288924799.55571002</v>
      </c>
      <c r="H25" s="258">
        <v>275340785.42571002</v>
      </c>
      <c r="I25" s="258">
        <v>29350.818599999999</v>
      </c>
      <c r="J25" s="258">
        <v>30147</v>
      </c>
      <c r="K25" s="258">
        <v>9843.8412738414008</v>
      </c>
      <c r="L25" s="258">
        <v>9381.0257621132005</v>
      </c>
      <c r="N25">
        <f>SUMIF('Auswertung Swiss DRG KVG o Uni'!A:A,C:C,'Auswertung Swiss DRG KVG o Uni'!D:D)</f>
        <v>29350.818599999999</v>
      </c>
      <c r="O25">
        <f t="shared" si="0"/>
        <v>0</v>
      </c>
      <c r="R25" s="257" t="s">
        <v>12</v>
      </c>
      <c r="S25" s="257" t="s">
        <v>96</v>
      </c>
      <c r="T25" s="257" t="s">
        <v>767</v>
      </c>
      <c r="U25" s="257" t="s">
        <v>98</v>
      </c>
      <c r="V25" s="257" t="s">
        <v>99</v>
      </c>
      <c r="W25" s="257" t="s">
        <v>45</v>
      </c>
      <c r="X25" s="258">
        <v>264182138.17570999</v>
      </c>
      <c r="Y25" s="258">
        <v>286041972.83385998</v>
      </c>
      <c r="Z25" s="258">
        <v>9000.8439551907995</v>
      </c>
      <c r="AA25" s="258">
        <v>8985.1293188118998</v>
      </c>
    </row>
    <row r="26" spans="1:27" x14ac:dyDescent="0.25">
      <c r="A26" s="259" t="s">
        <v>12</v>
      </c>
      <c r="B26" s="259" t="s">
        <v>100</v>
      </c>
      <c r="C26" s="259" t="s">
        <v>101</v>
      </c>
      <c r="D26" s="259" t="s">
        <v>15</v>
      </c>
      <c r="E26" s="259" t="s">
        <v>55</v>
      </c>
      <c r="F26" s="259" t="s">
        <v>22</v>
      </c>
      <c r="G26" s="260">
        <v>610155345.51853001</v>
      </c>
      <c r="H26" s="260">
        <v>597485199.38856006</v>
      </c>
      <c r="I26" s="260">
        <v>55081.284</v>
      </c>
      <c r="J26" s="260">
        <v>37108</v>
      </c>
      <c r="K26" s="260">
        <v>11077.362421663</v>
      </c>
      <c r="L26" s="260">
        <v>10847.336082227001</v>
      </c>
      <c r="N26">
        <f>SUMIF('Auswertung Swiss DRG KVG o Uni'!A:A,C:C,'Auswertung Swiss DRG KVG o Uni'!D:D)</f>
        <v>0</v>
      </c>
      <c r="O26">
        <f t="shared" si="0"/>
        <v>-55081.284</v>
      </c>
      <c r="R26" s="259" t="s">
        <v>12</v>
      </c>
      <c r="S26" s="259" t="s">
        <v>100</v>
      </c>
      <c r="T26" s="259" t="s">
        <v>101</v>
      </c>
      <c r="U26" s="259" t="s">
        <v>15</v>
      </c>
      <c r="V26" s="259" t="s">
        <v>55</v>
      </c>
      <c r="W26" s="259" t="s">
        <v>22</v>
      </c>
      <c r="X26" s="260">
        <v>550472051.26856005</v>
      </c>
      <c r="Y26" s="260">
        <v>632379529.64425004</v>
      </c>
      <c r="Z26" s="260">
        <v>9993.8129849799006</v>
      </c>
      <c r="AA26" s="260">
        <v>10018.998684073</v>
      </c>
    </row>
    <row r="27" spans="1:27" x14ac:dyDescent="0.25">
      <c r="A27" s="257" t="s">
        <v>12</v>
      </c>
      <c r="B27" s="257" t="s">
        <v>103</v>
      </c>
      <c r="C27" s="257" t="s">
        <v>104</v>
      </c>
      <c r="D27" s="257" t="s">
        <v>206</v>
      </c>
      <c r="E27" s="257" t="s">
        <v>66</v>
      </c>
      <c r="F27" s="257" t="s">
        <v>106</v>
      </c>
      <c r="G27" s="261"/>
      <c r="H27" s="261"/>
      <c r="I27" s="261"/>
      <c r="J27" s="261"/>
      <c r="K27" s="261"/>
      <c r="L27" s="261"/>
      <c r="N27">
        <f>SUMIF('Auswertung Swiss DRG KVG o Uni'!A:A,C:C,'Auswertung Swiss DRG KVG o Uni'!D:D)</f>
        <v>0</v>
      </c>
      <c r="O27">
        <f t="shared" si="0"/>
        <v>0</v>
      </c>
      <c r="R27" s="257" t="s">
        <v>12</v>
      </c>
      <c r="S27" s="257" t="s">
        <v>103</v>
      </c>
      <c r="T27" s="257" t="s">
        <v>104</v>
      </c>
      <c r="U27" s="257" t="s">
        <v>206</v>
      </c>
      <c r="V27" s="257" t="s">
        <v>66</v>
      </c>
      <c r="W27" s="257" t="s">
        <v>106</v>
      </c>
      <c r="X27" s="261"/>
      <c r="Y27" s="261"/>
      <c r="Z27" s="261"/>
      <c r="AA27" s="261"/>
    </row>
    <row r="28" spans="1:27" x14ac:dyDescent="0.25">
      <c r="A28" s="259" t="s">
        <v>12</v>
      </c>
      <c r="B28" s="259" t="s">
        <v>803</v>
      </c>
      <c r="C28" s="259" t="s">
        <v>804</v>
      </c>
      <c r="D28" s="259" t="s">
        <v>162</v>
      </c>
      <c r="E28" s="259" t="s">
        <v>70</v>
      </c>
      <c r="F28" s="259" t="s">
        <v>805</v>
      </c>
      <c r="G28" s="260">
        <v>43270584.574469</v>
      </c>
      <c r="H28" s="260">
        <v>43270584.574469</v>
      </c>
      <c r="I28" s="260">
        <v>4176.6917000000003</v>
      </c>
      <c r="J28" s="260">
        <v>4726</v>
      </c>
      <c r="K28" s="260">
        <v>10360.014021257</v>
      </c>
      <c r="L28" s="260">
        <v>10360.014021257</v>
      </c>
      <c r="N28">
        <f>SUMIF('Auswertung Swiss DRG KVG o Uni'!A:A,C:C,'Auswertung Swiss DRG KVG o Uni'!D:D)</f>
        <v>4176.6917000000003</v>
      </c>
      <c r="O28">
        <f t="shared" si="0"/>
        <v>0</v>
      </c>
      <c r="R28" s="259" t="s">
        <v>12</v>
      </c>
      <c r="S28" s="259" t="s">
        <v>803</v>
      </c>
      <c r="T28" s="259" t="s">
        <v>804</v>
      </c>
      <c r="U28" s="259" t="s">
        <v>162</v>
      </c>
      <c r="V28" s="259" t="s">
        <v>70</v>
      </c>
      <c r="W28" s="259" t="s">
        <v>805</v>
      </c>
      <c r="X28" s="260">
        <v>41056359.780049004</v>
      </c>
      <c r="Y28" s="260">
        <v>114324070.44002999</v>
      </c>
      <c r="Z28" s="260">
        <v>9829.8755879082</v>
      </c>
      <c r="AA28" s="260">
        <v>10670.604722579001</v>
      </c>
    </row>
    <row r="29" spans="1:27" x14ac:dyDescent="0.25">
      <c r="A29" s="257" t="s">
        <v>12</v>
      </c>
      <c r="B29" s="257" t="s">
        <v>806</v>
      </c>
      <c r="C29" s="257" t="s">
        <v>807</v>
      </c>
      <c r="D29" s="257" t="s">
        <v>808</v>
      </c>
      <c r="E29" s="257" t="s">
        <v>809</v>
      </c>
      <c r="F29" s="257" t="s">
        <v>805</v>
      </c>
      <c r="G29" s="258">
        <v>28708942.560004</v>
      </c>
      <c r="H29" s="258">
        <v>27723963.831119999</v>
      </c>
      <c r="I29" s="258">
        <v>2381.6147000000001</v>
      </c>
      <c r="J29" s="258">
        <v>3221</v>
      </c>
      <c r="K29" s="258">
        <v>12054.402653798001</v>
      </c>
      <c r="L29" s="258">
        <v>11640.826633762999</v>
      </c>
      <c r="N29">
        <f>SUMIF('Auswertung Swiss DRG KVG o Uni'!A:A,C:C,'Auswertung Swiss DRG KVG o Uni'!D:D)</f>
        <v>2381.6147000000001</v>
      </c>
      <c r="O29">
        <f t="shared" si="0"/>
        <v>0</v>
      </c>
      <c r="R29" s="257" t="s">
        <v>12</v>
      </c>
      <c r="S29" s="257" t="s">
        <v>806</v>
      </c>
      <c r="T29" s="257" t="s">
        <v>807</v>
      </c>
      <c r="U29" s="257" t="s">
        <v>808</v>
      </c>
      <c r="V29" s="257" t="s">
        <v>809</v>
      </c>
      <c r="W29" s="257" t="s">
        <v>805</v>
      </c>
      <c r="X29" s="258">
        <v>25972158.831119999</v>
      </c>
      <c r="Y29" s="258">
        <v>45368146.639792003</v>
      </c>
      <c r="Z29" s="258">
        <v>10905.273145618999</v>
      </c>
      <c r="AA29" s="258">
        <v>10976.005534579001</v>
      </c>
    </row>
    <row r="30" spans="1:27" x14ac:dyDescent="0.25">
      <c r="A30" s="259" t="s">
        <v>12</v>
      </c>
      <c r="B30" s="259" t="s">
        <v>107</v>
      </c>
      <c r="C30" s="259" t="s">
        <v>108</v>
      </c>
      <c r="D30" s="259" t="s">
        <v>184</v>
      </c>
      <c r="E30" s="259" t="s">
        <v>110</v>
      </c>
      <c r="F30" s="259" t="s">
        <v>35</v>
      </c>
      <c r="G30" s="262"/>
      <c r="H30" s="260">
        <v>9803003.3235879</v>
      </c>
      <c r="I30" s="260">
        <v>836.09839999999997</v>
      </c>
      <c r="J30" s="260">
        <v>1002</v>
      </c>
      <c r="K30" s="262"/>
      <c r="L30" s="260">
        <v>11724.700494090001</v>
      </c>
      <c r="N30">
        <f>SUMIF('Auswertung Swiss DRG KVG o Uni'!A:A,C:C,'Auswertung Swiss DRG KVG o Uni'!D:D)</f>
        <v>836.09839999999997</v>
      </c>
      <c r="O30">
        <f t="shared" si="0"/>
        <v>0</v>
      </c>
      <c r="R30" s="259" t="s">
        <v>12</v>
      </c>
      <c r="S30" s="259" t="s">
        <v>107</v>
      </c>
      <c r="T30" s="259" t="s">
        <v>108</v>
      </c>
      <c r="U30" s="259" t="s">
        <v>184</v>
      </c>
      <c r="V30" s="259" t="s">
        <v>110</v>
      </c>
      <c r="W30" s="259" t="s">
        <v>35</v>
      </c>
      <c r="X30" s="260">
        <v>9061835.3235879</v>
      </c>
      <c r="Y30" s="260">
        <v>9299213.9249869008</v>
      </c>
      <c r="Z30" s="260">
        <v>10838.240240129</v>
      </c>
      <c r="AA30" s="260">
        <v>10762.164443787</v>
      </c>
    </row>
    <row r="31" spans="1:27" x14ac:dyDescent="0.25">
      <c r="A31" s="257" t="s">
        <v>12</v>
      </c>
      <c r="B31" s="257" t="s">
        <v>111</v>
      </c>
      <c r="C31" s="257" t="s">
        <v>112</v>
      </c>
      <c r="D31" s="257" t="s">
        <v>178</v>
      </c>
      <c r="E31" s="257" t="s">
        <v>114</v>
      </c>
      <c r="F31" s="257" t="s">
        <v>106</v>
      </c>
      <c r="G31" s="261"/>
      <c r="H31" s="261"/>
      <c r="I31" s="261"/>
      <c r="J31" s="261"/>
      <c r="K31" s="261"/>
      <c r="L31" s="261"/>
      <c r="N31">
        <f>SUMIF('Auswertung Swiss DRG KVG o Uni'!A:A,C:C,'Auswertung Swiss DRG KVG o Uni'!D:D)</f>
        <v>0</v>
      </c>
      <c r="O31">
        <f t="shared" si="0"/>
        <v>0</v>
      </c>
      <c r="R31" s="257" t="s">
        <v>12</v>
      </c>
      <c r="S31" s="257" t="s">
        <v>111</v>
      </c>
      <c r="T31" s="257" t="s">
        <v>112</v>
      </c>
      <c r="U31" s="257" t="s">
        <v>178</v>
      </c>
      <c r="V31" s="257" t="s">
        <v>114</v>
      </c>
      <c r="W31" s="257" t="s">
        <v>106</v>
      </c>
      <c r="X31" s="261"/>
      <c r="Y31" s="261"/>
      <c r="Z31" s="261"/>
      <c r="AA31" s="261"/>
    </row>
    <row r="32" spans="1:27" x14ac:dyDescent="0.25">
      <c r="A32" s="259" t="s">
        <v>12</v>
      </c>
      <c r="B32" s="259" t="s">
        <v>115</v>
      </c>
      <c r="C32" s="259" t="s">
        <v>116</v>
      </c>
      <c r="D32" s="259" t="s">
        <v>51</v>
      </c>
      <c r="E32" s="259" t="s">
        <v>66</v>
      </c>
      <c r="F32" s="259" t="s">
        <v>45</v>
      </c>
      <c r="G32" s="260">
        <v>320382362.80914998</v>
      </c>
      <c r="H32" s="260">
        <v>301385981.55014002</v>
      </c>
      <c r="I32" s="260">
        <v>27953</v>
      </c>
      <c r="J32" s="260">
        <v>24624</v>
      </c>
      <c r="K32" s="260">
        <v>11461.466132764001</v>
      </c>
      <c r="L32" s="260">
        <v>10781.883216476001</v>
      </c>
      <c r="N32">
        <f>SUMIF('Auswertung Swiss DRG KVG o Uni'!A:A,C:C,'Auswertung Swiss DRG KVG o Uni'!D:D)</f>
        <v>27953</v>
      </c>
      <c r="O32">
        <f t="shared" si="0"/>
        <v>0</v>
      </c>
      <c r="R32" s="259" t="s">
        <v>12</v>
      </c>
      <c r="S32" s="259" t="s">
        <v>115</v>
      </c>
      <c r="T32" s="259" t="s">
        <v>116</v>
      </c>
      <c r="U32" s="259" t="s">
        <v>51</v>
      </c>
      <c r="V32" s="259" t="s">
        <v>66</v>
      </c>
      <c r="W32" s="259" t="s">
        <v>45</v>
      </c>
      <c r="X32" s="260">
        <v>283093267.80921</v>
      </c>
      <c r="Y32" s="260">
        <v>303621360.78108001</v>
      </c>
      <c r="Z32" s="260">
        <v>10127.473538054001</v>
      </c>
      <c r="AA32" s="260">
        <v>10144.043325684999</v>
      </c>
    </row>
    <row r="33" spans="1:27" x14ac:dyDescent="0.25">
      <c r="A33" s="257" t="s">
        <v>12</v>
      </c>
      <c r="B33" s="257" t="s">
        <v>118</v>
      </c>
      <c r="C33" s="257" t="s">
        <v>810</v>
      </c>
      <c r="D33" s="257" t="s">
        <v>109</v>
      </c>
      <c r="E33" s="257" t="s">
        <v>66</v>
      </c>
      <c r="F33" s="257" t="s">
        <v>45</v>
      </c>
      <c r="G33" s="258">
        <v>182391843.23187</v>
      </c>
      <c r="H33" s="258">
        <v>167969008.31187001</v>
      </c>
      <c r="I33" s="258">
        <v>16379.8</v>
      </c>
      <c r="J33" s="258">
        <v>17762</v>
      </c>
      <c r="K33" s="258">
        <v>11135.169124890001</v>
      </c>
      <c r="L33" s="258">
        <v>10254.643421279001</v>
      </c>
      <c r="N33">
        <f>SUMIF('Auswertung Swiss DRG KVG o Uni'!A:A,C:C,'Auswertung Swiss DRG KVG o Uni'!D:D)</f>
        <v>16379.8</v>
      </c>
      <c r="O33">
        <f t="shared" si="0"/>
        <v>0</v>
      </c>
      <c r="R33" s="257" t="s">
        <v>12</v>
      </c>
      <c r="S33" s="257" t="s">
        <v>118</v>
      </c>
      <c r="T33" s="257" t="s">
        <v>810</v>
      </c>
      <c r="U33" s="257" t="s">
        <v>109</v>
      </c>
      <c r="V33" s="257" t="s">
        <v>66</v>
      </c>
      <c r="W33" s="257" t="s">
        <v>45</v>
      </c>
      <c r="X33" s="258">
        <v>157802561.44187</v>
      </c>
      <c r="Y33" s="258">
        <v>164228657.71329999</v>
      </c>
      <c r="Z33" s="258">
        <v>9633.9736408181998</v>
      </c>
      <c r="AA33" s="258">
        <v>9581.0429795985001</v>
      </c>
    </row>
    <row r="34" spans="1:27" x14ac:dyDescent="0.25">
      <c r="A34" s="259" t="s">
        <v>12</v>
      </c>
      <c r="B34" s="259" t="s">
        <v>121</v>
      </c>
      <c r="C34" s="259" t="s">
        <v>122</v>
      </c>
      <c r="D34" s="259" t="s">
        <v>811</v>
      </c>
      <c r="E34" s="259" t="s">
        <v>110</v>
      </c>
      <c r="F34" s="259" t="s">
        <v>45</v>
      </c>
      <c r="G34" s="260">
        <v>261437392.99092001</v>
      </c>
      <c r="H34" s="260">
        <v>255248921.59274</v>
      </c>
      <c r="I34" s="260">
        <v>24363</v>
      </c>
      <c r="J34" s="260">
        <v>24839</v>
      </c>
      <c r="K34" s="260">
        <v>10730.919549765</v>
      </c>
      <c r="L34" s="260">
        <v>10476.908492088</v>
      </c>
      <c r="N34">
        <f>SUMIF('Auswertung Swiss DRG KVG o Uni'!A:A,C:C,'Auswertung Swiss DRG KVG o Uni'!D:D)</f>
        <v>24363</v>
      </c>
      <c r="O34">
        <f t="shared" si="0"/>
        <v>0</v>
      </c>
      <c r="R34" s="259" t="s">
        <v>12</v>
      </c>
      <c r="S34" s="259" t="s">
        <v>121</v>
      </c>
      <c r="T34" s="259" t="s">
        <v>122</v>
      </c>
      <c r="U34" s="259" t="s">
        <v>811</v>
      </c>
      <c r="V34" s="259" t="s">
        <v>110</v>
      </c>
      <c r="W34" s="259" t="s">
        <v>45</v>
      </c>
      <c r="X34" s="260">
        <v>237085009.06143001</v>
      </c>
      <c r="Y34" s="260">
        <v>253373105.78048</v>
      </c>
      <c r="Z34" s="260">
        <v>9731.3552953836006</v>
      </c>
      <c r="AA34" s="260">
        <v>9707.4098992558993</v>
      </c>
    </row>
    <row r="35" spans="1:27" x14ac:dyDescent="0.25">
      <c r="A35" s="257" t="s">
        <v>12</v>
      </c>
      <c r="B35" s="257" t="s">
        <v>124</v>
      </c>
      <c r="C35" s="257" t="s">
        <v>125</v>
      </c>
      <c r="D35" s="257" t="s">
        <v>126</v>
      </c>
      <c r="E35" s="257" t="s">
        <v>127</v>
      </c>
      <c r="F35" s="257" t="s">
        <v>45</v>
      </c>
      <c r="G35" s="261"/>
      <c r="H35" s="261"/>
      <c r="I35" s="261"/>
      <c r="J35" s="261"/>
      <c r="K35" s="261"/>
      <c r="L35" s="261"/>
      <c r="N35">
        <f>SUMIF('Auswertung Swiss DRG KVG o Uni'!A:A,C:C,'Auswertung Swiss DRG KVG o Uni'!D:D)</f>
        <v>0</v>
      </c>
      <c r="O35">
        <f t="shared" si="0"/>
        <v>0</v>
      </c>
      <c r="R35" s="257" t="s">
        <v>12</v>
      </c>
      <c r="S35" s="257" t="s">
        <v>124</v>
      </c>
      <c r="T35" s="257" t="s">
        <v>125</v>
      </c>
      <c r="U35" s="257" t="s">
        <v>126</v>
      </c>
      <c r="V35" s="257" t="s">
        <v>127</v>
      </c>
      <c r="W35" s="257" t="s">
        <v>45</v>
      </c>
      <c r="X35" s="261"/>
      <c r="Y35" s="261"/>
      <c r="Z35" s="261"/>
      <c r="AA35" s="261"/>
    </row>
    <row r="36" spans="1:27" x14ac:dyDescent="0.25">
      <c r="A36" s="259" t="s">
        <v>12</v>
      </c>
      <c r="B36" s="259" t="s">
        <v>128</v>
      </c>
      <c r="C36" s="259" t="s">
        <v>129</v>
      </c>
      <c r="D36" s="259" t="s">
        <v>197</v>
      </c>
      <c r="E36" s="259" t="s">
        <v>131</v>
      </c>
      <c r="F36" s="259" t="s">
        <v>17</v>
      </c>
      <c r="G36" s="260">
        <v>45151980.019373998</v>
      </c>
      <c r="H36" s="260">
        <v>42496471.489373997</v>
      </c>
      <c r="I36" s="260">
        <v>4168.0730000000003</v>
      </c>
      <c r="J36" s="260">
        <v>4513</v>
      </c>
      <c r="K36" s="260">
        <v>10832.818911611001</v>
      </c>
      <c r="L36" s="260">
        <v>10195.711900769</v>
      </c>
      <c r="N36">
        <f>SUMIF('Auswertung Swiss DRG KVG o Uni'!A:A,C:C,'Auswertung Swiss DRG KVG o Uni'!D:D)</f>
        <v>4168.0730000000003</v>
      </c>
      <c r="O36">
        <f t="shared" si="0"/>
        <v>0</v>
      </c>
      <c r="R36" s="259" t="s">
        <v>12</v>
      </c>
      <c r="S36" s="259" t="s">
        <v>128</v>
      </c>
      <c r="T36" s="259" t="s">
        <v>129</v>
      </c>
      <c r="U36" s="259" t="s">
        <v>197</v>
      </c>
      <c r="V36" s="259" t="s">
        <v>131</v>
      </c>
      <c r="W36" s="259" t="s">
        <v>17</v>
      </c>
      <c r="X36" s="260">
        <v>38036073.349374004</v>
      </c>
      <c r="Y36" s="260">
        <v>40022546.214714997</v>
      </c>
      <c r="Z36" s="260">
        <v>9125.5775389187002</v>
      </c>
      <c r="AA36" s="260">
        <v>9149.9953280644004</v>
      </c>
    </row>
    <row r="37" spans="1:27" x14ac:dyDescent="0.25">
      <c r="A37" s="257" t="s">
        <v>12</v>
      </c>
      <c r="B37" s="257" t="s">
        <v>132</v>
      </c>
      <c r="C37" s="257" t="s">
        <v>133</v>
      </c>
      <c r="D37" s="257" t="s">
        <v>134</v>
      </c>
      <c r="E37" s="257" t="s">
        <v>34</v>
      </c>
      <c r="F37" s="257" t="s">
        <v>45</v>
      </c>
      <c r="G37" s="258">
        <v>168831029.69567001</v>
      </c>
      <c r="H37" s="258">
        <v>162820761.98223999</v>
      </c>
      <c r="I37" s="258">
        <v>15946.502</v>
      </c>
      <c r="J37" s="258">
        <v>15406</v>
      </c>
      <c r="K37" s="258">
        <v>10587.339448844001</v>
      </c>
      <c r="L37" s="258">
        <v>10210.437497969</v>
      </c>
      <c r="N37">
        <f>SUMIF('Auswertung Swiss DRG KVG o Uni'!A:A,C:C,'Auswertung Swiss DRG KVG o Uni'!D:D)</f>
        <v>15946.502</v>
      </c>
      <c r="O37">
        <f t="shared" si="0"/>
        <v>0</v>
      </c>
      <c r="R37" s="257" t="s">
        <v>12</v>
      </c>
      <c r="S37" s="257" t="s">
        <v>132</v>
      </c>
      <c r="T37" s="257" t="s">
        <v>133</v>
      </c>
      <c r="U37" s="257" t="s">
        <v>134</v>
      </c>
      <c r="V37" s="257" t="s">
        <v>34</v>
      </c>
      <c r="W37" s="257" t="s">
        <v>45</v>
      </c>
      <c r="X37" s="258">
        <v>149362509.04567</v>
      </c>
      <c r="Y37" s="258">
        <v>171906124.67427999</v>
      </c>
      <c r="Z37" s="258">
        <v>9366.4747946392999</v>
      </c>
      <c r="AA37" s="258">
        <v>9459.1840474050005</v>
      </c>
    </row>
    <row r="38" spans="1:27" x14ac:dyDescent="0.25">
      <c r="A38" s="259" t="s">
        <v>12</v>
      </c>
      <c r="B38" s="259" t="s">
        <v>135</v>
      </c>
      <c r="C38" s="259" t="s">
        <v>136</v>
      </c>
      <c r="D38" s="259" t="s">
        <v>137</v>
      </c>
      <c r="E38" s="259" t="s">
        <v>127</v>
      </c>
      <c r="F38" s="259" t="s">
        <v>45</v>
      </c>
      <c r="G38" s="262"/>
      <c r="H38" s="262"/>
      <c r="I38" s="262"/>
      <c r="J38" s="262"/>
      <c r="K38" s="262"/>
      <c r="L38" s="262"/>
      <c r="N38">
        <f>SUMIF('Auswertung Swiss DRG KVG o Uni'!A:A,C:C,'Auswertung Swiss DRG KVG o Uni'!D:D)</f>
        <v>0</v>
      </c>
      <c r="O38">
        <f t="shared" si="0"/>
        <v>0</v>
      </c>
      <c r="R38" s="259" t="s">
        <v>12</v>
      </c>
      <c r="S38" s="259" t="s">
        <v>135</v>
      </c>
      <c r="T38" s="259" t="s">
        <v>136</v>
      </c>
      <c r="U38" s="259" t="s">
        <v>137</v>
      </c>
      <c r="V38" s="259" t="s">
        <v>127</v>
      </c>
      <c r="W38" s="259" t="s">
        <v>45</v>
      </c>
      <c r="X38" s="262"/>
      <c r="Y38" s="262"/>
      <c r="Z38" s="262"/>
      <c r="AA38" s="262"/>
    </row>
    <row r="39" spans="1:27" x14ac:dyDescent="0.25">
      <c r="A39" s="257" t="s">
        <v>12</v>
      </c>
      <c r="B39" s="257" t="s">
        <v>138</v>
      </c>
      <c r="C39" s="257" t="s">
        <v>139</v>
      </c>
      <c r="D39" s="257" t="s">
        <v>326</v>
      </c>
      <c r="E39" s="257" t="s">
        <v>141</v>
      </c>
      <c r="F39" s="257" t="s">
        <v>17</v>
      </c>
      <c r="G39" s="258">
        <v>39544389.652484</v>
      </c>
      <c r="H39" s="258">
        <v>39130745.462484002</v>
      </c>
      <c r="I39" s="258">
        <v>3763.9367999999999</v>
      </c>
      <c r="J39" s="258">
        <v>4464</v>
      </c>
      <c r="K39" s="258">
        <v>10506.124771405001</v>
      </c>
      <c r="L39" s="258">
        <v>10396.228082916999</v>
      </c>
      <c r="N39">
        <f>SUMIF('Auswertung Swiss DRG KVG o Uni'!A:A,C:C,'Auswertung Swiss DRG KVG o Uni'!D:D)</f>
        <v>3763.9367999999999</v>
      </c>
      <c r="O39">
        <f t="shared" si="0"/>
        <v>0</v>
      </c>
      <c r="R39" s="257" t="s">
        <v>12</v>
      </c>
      <c r="S39" s="257" t="s">
        <v>138</v>
      </c>
      <c r="T39" s="257" t="s">
        <v>139</v>
      </c>
      <c r="U39" s="257" t="s">
        <v>326</v>
      </c>
      <c r="V39" s="257" t="s">
        <v>141</v>
      </c>
      <c r="W39" s="257" t="s">
        <v>17</v>
      </c>
      <c r="X39" s="258">
        <v>35207382.592483997</v>
      </c>
      <c r="Y39" s="258">
        <v>38932280.606678002</v>
      </c>
      <c r="Z39" s="258">
        <v>9353.8718802302992</v>
      </c>
      <c r="AA39" s="258">
        <v>9347.8979618642006</v>
      </c>
    </row>
    <row r="40" spans="1:27" x14ac:dyDescent="0.25">
      <c r="A40" s="259" t="s">
        <v>12</v>
      </c>
      <c r="B40" s="259" t="s">
        <v>142</v>
      </c>
      <c r="C40" s="259" t="s">
        <v>143</v>
      </c>
      <c r="D40" s="259" t="s">
        <v>30</v>
      </c>
      <c r="E40" s="259" t="s">
        <v>145</v>
      </c>
      <c r="F40" s="259" t="s">
        <v>17</v>
      </c>
      <c r="G40" s="260">
        <v>24197906.376789998</v>
      </c>
      <c r="H40" s="260">
        <v>23933962.79679</v>
      </c>
      <c r="I40" s="260">
        <v>2213.3098</v>
      </c>
      <c r="J40" s="260">
        <v>2798</v>
      </c>
      <c r="K40" s="260">
        <v>10932.905270103</v>
      </c>
      <c r="L40" s="260">
        <v>10813.652384673</v>
      </c>
      <c r="N40">
        <f>SUMIF('Auswertung Swiss DRG KVG o Uni'!A:A,C:C,'Auswertung Swiss DRG KVG o Uni'!D:D)</f>
        <v>2213.3098</v>
      </c>
      <c r="O40">
        <f t="shared" si="0"/>
        <v>0</v>
      </c>
      <c r="R40" s="259" t="s">
        <v>12</v>
      </c>
      <c r="S40" s="259" t="s">
        <v>142</v>
      </c>
      <c r="T40" s="259" t="s">
        <v>143</v>
      </c>
      <c r="U40" s="259" t="s">
        <v>30</v>
      </c>
      <c r="V40" s="259" t="s">
        <v>145</v>
      </c>
      <c r="W40" s="259" t="s">
        <v>17</v>
      </c>
      <c r="X40" s="260">
        <v>21279538.926789999</v>
      </c>
      <c r="Y40" s="260">
        <v>23267388.510237001</v>
      </c>
      <c r="Z40" s="260">
        <v>9614.3517400004002</v>
      </c>
      <c r="AA40" s="260">
        <v>9603.4262325532</v>
      </c>
    </row>
    <row r="41" spans="1:27" x14ac:dyDescent="0.25">
      <c r="A41" s="257" t="s">
        <v>12</v>
      </c>
      <c r="B41" s="257" t="s">
        <v>146</v>
      </c>
      <c r="C41" s="257" t="s">
        <v>147</v>
      </c>
      <c r="D41" s="257" t="s">
        <v>148</v>
      </c>
      <c r="E41" s="257" t="s">
        <v>66</v>
      </c>
      <c r="F41" s="257" t="s">
        <v>106</v>
      </c>
      <c r="G41" s="261"/>
      <c r="H41" s="261"/>
      <c r="I41" s="261"/>
      <c r="J41" s="261"/>
      <c r="K41" s="261"/>
      <c r="L41" s="261"/>
      <c r="N41">
        <f>SUMIF('Auswertung Swiss DRG KVG o Uni'!A:A,C:C,'Auswertung Swiss DRG KVG o Uni'!D:D)</f>
        <v>0</v>
      </c>
      <c r="O41">
        <f t="shared" si="0"/>
        <v>0</v>
      </c>
      <c r="R41" s="257" t="s">
        <v>12</v>
      </c>
      <c r="S41" s="257" t="s">
        <v>146</v>
      </c>
      <c r="T41" s="257" t="s">
        <v>147</v>
      </c>
      <c r="U41" s="257" t="s">
        <v>148</v>
      </c>
      <c r="V41" s="257" t="s">
        <v>66</v>
      </c>
      <c r="W41" s="257" t="s">
        <v>106</v>
      </c>
      <c r="X41" s="261"/>
      <c r="Y41" s="261"/>
      <c r="Z41" s="261"/>
      <c r="AA41" s="261"/>
    </row>
    <row r="42" spans="1:27" x14ac:dyDescent="0.25">
      <c r="A42" s="259" t="s">
        <v>12</v>
      </c>
      <c r="B42" s="259" t="s">
        <v>812</v>
      </c>
      <c r="C42" s="259" t="s">
        <v>813</v>
      </c>
      <c r="D42" s="259" t="s">
        <v>294</v>
      </c>
      <c r="E42" s="259" t="s">
        <v>809</v>
      </c>
      <c r="F42" s="259" t="s">
        <v>45</v>
      </c>
      <c r="G42" s="260">
        <v>443629682.63981003</v>
      </c>
      <c r="H42" s="262"/>
      <c r="I42" s="260">
        <v>38660</v>
      </c>
      <c r="J42" s="260">
        <v>32037</v>
      </c>
      <c r="K42" s="260">
        <v>11475.159923429999</v>
      </c>
      <c r="L42" s="262"/>
      <c r="N42">
        <f>SUMIF('Auswertung Swiss DRG KVG o Uni'!A:A,C:C,'Auswertung Swiss DRG KVG o Uni'!D:D)</f>
        <v>38660</v>
      </c>
      <c r="O42">
        <f t="shared" si="0"/>
        <v>0</v>
      </c>
      <c r="R42" s="259" t="s">
        <v>12</v>
      </c>
      <c r="S42" s="259" t="s">
        <v>812</v>
      </c>
      <c r="T42" s="259" t="s">
        <v>813</v>
      </c>
      <c r="U42" s="259" t="s">
        <v>294</v>
      </c>
      <c r="V42" s="259" t="s">
        <v>809</v>
      </c>
      <c r="W42" s="259" t="s">
        <v>45</v>
      </c>
      <c r="X42" s="260">
        <v>413311835.56761003</v>
      </c>
      <c r="Y42" s="260">
        <v>441026751.54268998</v>
      </c>
      <c r="Z42" s="260">
        <v>10690.942461656001</v>
      </c>
      <c r="AA42" s="260">
        <v>10651.790927029</v>
      </c>
    </row>
    <row r="43" spans="1:27" x14ac:dyDescent="0.25">
      <c r="A43" s="257" t="s">
        <v>12</v>
      </c>
      <c r="B43" s="257" t="s">
        <v>149</v>
      </c>
      <c r="C43" s="257" t="s">
        <v>150</v>
      </c>
      <c r="D43" s="257" t="s">
        <v>151</v>
      </c>
      <c r="E43" s="257" t="s">
        <v>152</v>
      </c>
      <c r="F43" s="257" t="s">
        <v>27</v>
      </c>
      <c r="G43" s="258">
        <v>80050621.664064005</v>
      </c>
      <c r="H43" s="258">
        <v>79439950.598954007</v>
      </c>
      <c r="I43" s="258">
        <v>7743.8275000000003</v>
      </c>
      <c r="J43" s="258">
        <v>8430</v>
      </c>
      <c r="K43" s="258">
        <v>10337.345668413</v>
      </c>
      <c r="L43" s="258">
        <v>10258.486594511</v>
      </c>
      <c r="N43">
        <f>SUMIF('Auswertung Swiss DRG KVG o Uni'!A:A,C:C,'Auswertung Swiss DRG KVG o Uni'!D:D)</f>
        <v>7743.8275000000003</v>
      </c>
      <c r="O43">
        <f t="shared" si="0"/>
        <v>0</v>
      </c>
      <c r="R43" s="257" t="s">
        <v>12</v>
      </c>
      <c r="S43" s="257" t="s">
        <v>149</v>
      </c>
      <c r="T43" s="257" t="s">
        <v>150</v>
      </c>
      <c r="U43" s="257" t="s">
        <v>151</v>
      </c>
      <c r="V43" s="257" t="s">
        <v>152</v>
      </c>
      <c r="W43" s="257" t="s">
        <v>27</v>
      </c>
      <c r="X43" s="258">
        <v>72407679.672702998</v>
      </c>
      <c r="Y43" s="258">
        <v>75277281.134936005</v>
      </c>
      <c r="Z43" s="258">
        <v>9350.3735294597991</v>
      </c>
      <c r="AA43" s="258">
        <v>9346.3570320301005</v>
      </c>
    </row>
    <row r="44" spans="1:27" x14ac:dyDescent="0.25">
      <c r="A44" s="259" t="s">
        <v>12</v>
      </c>
      <c r="B44" s="259" t="s">
        <v>153</v>
      </c>
      <c r="C44" s="259" t="s">
        <v>154</v>
      </c>
      <c r="D44" s="259" t="s">
        <v>25</v>
      </c>
      <c r="E44" s="259" t="s">
        <v>156</v>
      </c>
      <c r="F44" s="259" t="s">
        <v>17</v>
      </c>
      <c r="G44" s="262"/>
      <c r="H44" s="260">
        <v>32724115.728114001</v>
      </c>
      <c r="I44" s="260">
        <v>2962.6190000000001</v>
      </c>
      <c r="J44" s="260">
        <v>3441</v>
      </c>
      <c r="K44" s="262"/>
      <c r="L44" s="260">
        <v>11045.671322607999</v>
      </c>
      <c r="N44">
        <f>SUMIF('Auswertung Swiss DRG KVG o Uni'!A:A,C:C,'Auswertung Swiss DRG KVG o Uni'!D:D)</f>
        <v>2962.6190000000001</v>
      </c>
      <c r="O44">
        <f t="shared" si="0"/>
        <v>0</v>
      </c>
      <c r="R44" s="259" t="s">
        <v>12</v>
      </c>
      <c r="S44" s="259" t="s">
        <v>153</v>
      </c>
      <c r="T44" s="259" t="s">
        <v>154</v>
      </c>
      <c r="U44" s="259" t="s">
        <v>25</v>
      </c>
      <c r="V44" s="259" t="s">
        <v>156</v>
      </c>
      <c r="W44" s="259" t="s">
        <v>17</v>
      </c>
      <c r="X44" s="260">
        <v>29738724.878114</v>
      </c>
      <c r="Y44" s="260">
        <v>31700291.101210002</v>
      </c>
      <c r="Z44" s="260">
        <v>10037.984930938999</v>
      </c>
      <c r="AA44" s="260">
        <v>9981.5676777796998</v>
      </c>
    </row>
    <row r="45" spans="1:27" x14ac:dyDescent="0.25">
      <c r="A45" s="257" t="s">
        <v>12</v>
      </c>
      <c r="B45" s="257" t="s">
        <v>157</v>
      </c>
      <c r="C45" s="257" t="s">
        <v>158</v>
      </c>
      <c r="D45" s="257" t="s">
        <v>814</v>
      </c>
      <c r="E45" s="257" t="s">
        <v>70</v>
      </c>
      <c r="F45" s="257" t="s">
        <v>45</v>
      </c>
      <c r="G45" s="258">
        <v>238606870.66777</v>
      </c>
      <c r="H45" s="258">
        <v>234505917.66777</v>
      </c>
      <c r="I45" s="258">
        <v>23388</v>
      </c>
      <c r="J45" s="258">
        <v>23080</v>
      </c>
      <c r="K45" s="258">
        <v>10202.106664434001</v>
      </c>
      <c r="L45" s="258">
        <v>10026.762342559001</v>
      </c>
      <c r="N45">
        <f>SUMIF('Auswertung Swiss DRG KVG o Uni'!A:A,C:C,'Auswertung Swiss DRG KVG o Uni'!D:D)</f>
        <v>23388</v>
      </c>
      <c r="O45">
        <f t="shared" si="0"/>
        <v>0</v>
      </c>
      <c r="R45" s="257" t="s">
        <v>12</v>
      </c>
      <c r="S45" s="257" t="s">
        <v>157</v>
      </c>
      <c r="T45" s="257" t="s">
        <v>158</v>
      </c>
      <c r="U45" s="257" t="s">
        <v>814</v>
      </c>
      <c r="V45" s="257" t="s">
        <v>70</v>
      </c>
      <c r="W45" s="257" t="s">
        <v>45</v>
      </c>
      <c r="X45" s="258">
        <v>215898194.66777</v>
      </c>
      <c r="Y45" s="258">
        <v>235575633.25762999</v>
      </c>
      <c r="Z45" s="258">
        <v>9231.1524999047997</v>
      </c>
      <c r="AA45" s="258">
        <v>9240.0719065553003</v>
      </c>
    </row>
    <row r="46" spans="1:27" x14ac:dyDescent="0.25">
      <c r="A46" s="259" t="s">
        <v>12</v>
      </c>
      <c r="B46" s="259" t="s">
        <v>160</v>
      </c>
      <c r="C46" s="259" t="s">
        <v>161</v>
      </c>
      <c r="D46" s="259" t="s">
        <v>276</v>
      </c>
      <c r="E46" s="259" t="s">
        <v>70</v>
      </c>
      <c r="F46" s="259" t="s">
        <v>45</v>
      </c>
      <c r="G46" s="260">
        <v>83490615.354053006</v>
      </c>
      <c r="H46" s="260">
        <v>82637417.191015005</v>
      </c>
      <c r="I46" s="260">
        <v>8629.4</v>
      </c>
      <c r="J46" s="260">
        <v>9816</v>
      </c>
      <c r="K46" s="260">
        <v>9675.1356240356999</v>
      </c>
      <c r="L46" s="260">
        <v>9576.2645364701002</v>
      </c>
      <c r="N46">
        <f>SUMIF('Auswertung Swiss DRG KVG o Uni'!A:A,C:C,'Auswertung Swiss DRG KVG o Uni'!D:D)</f>
        <v>8629.4</v>
      </c>
      <c r="O46">
        <f t="shared" si="0"/>
        <v>0</v>
      </c>
      <c r="R46" s="259" t="s">
        <v>12</v>
      </c>
      <c r="S46" s="259" t="s">
        <v>160</v>
      </c>
      <c r="T46" s="259" t="s">
        <v>161</v>
      </c>
      <c r="U46" s="259" t="s">
        <v>276</v>
      </c>
      <c r="V46" s="259" t="s">
        <v>70</v>
      </c>
      <c r="W46" s="259" t="s">
        <v>45</v>
      </c>
      <c r="X46" s="260">
        <v>76890395.611015007</v>
      </c>
      <c r="Y46" s="260">
        <v>80298139.964604005</v>
      </c>
      <c r="Z46" s="260">
        <v>8910.2829409942005</v>
      </c>
      <c r="AA46" s="260">
        <v>8860.0933436983996</v>
      </c>
    </row>
    <row r="47" spans="1:27" x14ac:dyDescent="0.25">
      <c r="A47" s="257" t="s">
        <v>12</v>
      </c>
      <c r="B47" s="257" t="s">
        <v>163</v>
      </c>
      <c r="C47" s="257" t="s">
        <v>164</v>
      </c>
      <c r="D47" s="257" t="s">
        <v>254</v>
      </c>
      <c r="E47" s="257" t="s">
        <v>95</v>
      </c>
      <c r="F47" s="257" t="s">
        <v>27</v>
      </c>
      <c r="G47" s="258">
        <v>65375914.592455998</v>
      </c>
      <c r="H47" s="261"/>
      <c r="I47" s="258">
        <v>5053.3521000000001</v>
      </c>
      <c r="J47" s="258">
        <v>4703</v>
      </c>
      <c r="K47" s="258">
        <v>12937.138220085</v>
      </c>
      <c r="L47" s="261"/>
      <c r="N47">
        <f>SUMIF('Auswertung Swiss DRG KVG o Uni'!A:A,C:C,'Auswertung Swiss DRG KVG o Uni'!D:D)</f>
        <v>5053.3521000000001</v>
      </c>
      <c r="O47">
        <f t="shared" si="0"/>
        <v>0</v>
      </c>
      <c r="R47" s="257" t="s">
        <v>12</v>
      </c>
      <c r="S47" s="257" t="s">
        <v>163</v>
      </c>
      <c r="T47" s="257" t="s">
        <v>164</v>
      </c>
      <c r="U47" s="257" t="s">
        <v>254</v>
      </c>
      <c r="V47" s="257" t="s">
        <v>95</v>
      </c>
      <c r="W47" s="257" t="s">
        <v>27</v>
      </c>
      <c r="X47" s="258">
        <v>55796268.152456</v>
      </c>
      <c r="Y47" s="258">
        <v>83090933.481059</v>
      </c>
      <c r="Z47" s="258">
        <v>11041.436861773</v>
      </c>
      <c r="AA47" s="258">
        <v>11308.222295984</v>
      </c>
    </row>
    <row r="48" spans="1:27" x14ac:dyDescent="0.25">
      <c r="A48" s="259" t="s">
        <v>12</v>
      </c>
      <c r="B48" s="259" t="s">
        <v>170</v>
      </c>
      <c r="C48" s="259" t="s">
        <v>171</v>
      </c>
      <c r="D48" s="259" t="s">
        <v>172</v>
      </c>
      <c r="E48" s="259" t="s">
        <v>169</v>
      </c>
      <c r="F48" s="259" t="s">
        <v>188</v>
      </c>
      <c r="G48" s="262"/>
      <c r="H48" s="262"/>
      <c r="I48" s="262"/>
      <c r="J48" s="262"/>
      <c r="K48" s="262"/>
      <c r="L48" s="262"/>
      <c r="N48">
        <f>SUMIF('Auswertung Swiss DRG KVG o Uni'!A:A,C:C,'Auswertung Swiss DRG KVG o Uni'!D:D)</f>
        <v>0</v>
      </c>
      <c r="O48">
        <f t="shared" si="0"/>
        <v>0</v>
      </c>
      <c r="R48" s="259" t="s">
        <v>12</v>
      </c>
      <c r="S48" s="259" t="s">
        <v>170</v>
      </c>
      <c r="T48" s="259" t="s">
        <v>171</v>
      </c>
      <c r="U48" s="259" t="s">
        <v>172</v>
      </c>
      <c r="V48" s="259" t="s">
        <v>169</v>
      </c>
      <c r="W48" s="259" t="s">
        <v>188</v>
      </c>
      <c r="X48" s="262"/>
      <c r="Y48" s="262"/>
      <c r="Z48" s="262"/>
      <c r="AA48" s="262"/>
    </row>
    <row r="49" spans="1:27" x14ac:dyDescent="0.25">
      <c r="A49" s="257" t="s">
        <v>12</v>
      </c>
      <c r="B49" s="257" t="s">
        <v>173</v>
      </c>
      <c r="C49" s="257" t="s">
        <v>174</v>
      </c>
      <c r="D49" s="257" t="s">
        <v>175</v>
      </c>
      <c r="E49" s="257" t="s">
        <v>16</v>
      </c>
      <c r="F49" s="257" t="s">
        <v>62</v>
      </c>
      <c r="G49" s="258">
        <v>66080818.970671996</v>
      </c>
      <c r="H49" s="258">
        <v>65504855.038597003</v>
      </c>
      <c r="I49" s="258">
        <v>6222.8266999999996</v>
      </c>
      <c r="J49" s="258">
        <v>5699</v>
      </c>
      <c r="K49" s="258">
        <v>10619.099993685</v>
      </c>
      <c r="L49" s="258">
        <v>10526.543353457</v>
      </c>
      <c r="N49">
        <f>SUMIF('Auswertung Swiss DRG KVG o Uni'!A:A,C:C,'Auswertung Swiss DRG KVG o Uni'!D:D)</f>
        <v>6222.8266999999996</v>
      </c>
      <c r="O49">
        <f t="shared" si="0"/>
        <v>0</v>
      </c>
      <c r="R49" s="257" t="s">
        <v>12</v>
      </c>
      <c r="S49" s="257" t="s">
        <v>173</v>
      </c>
      <c r="T49" s="257" t="s">
        <v>174</v>
      </c>
      <c r="U49" s="257" t="s">
        <v>175</v>
      </c>
      <c r="V49" s="257" t="s">
        <v>16</v>
      </c>
      <c r="W49" s="257" t="s">
        <v>62</v>
      </c>
      <c r="X49" s="258">
        <v>59875671.970671996</v>
      </c>
      <c r="Y49" s="258">
        <v>69614273.821424007</v>
      </c>
      <c r="Z49" s="258">
        <v>9621.9410980338998</v>
      </c>
      <c r="AA49" s="258">
        <v>9557.4997997146002</v>
      </c>
    </row>
    <row r="50" spans="1:27" x14ac:dyDescent="0.25">
      <c r="A50" s="259" t="s">
        <v>12</v>
      </c>
      <c r="B50" s="259" t="s">
        <v>176</v>
      </c>
      <c r="C50" s="259" t="s">
        <v>177</v>
      </c>
      <c r="D50" s="259" t="s">
        <v>815</v>
      </c>
      <c r="E50" s="259" t="s">
        <v>66</v>
      </c>
      <c r="F50" s="259" t="s">
        <v>27</v>
      </c>
      <c r="G50" s="260">
        <v>55522328.669611998</v>
      </c>
      <c r="H50" s="260">
        <v>54690444.668539003</v>
      </c>
      <c r="I50" s="260">
        <v>5573.6365000000997</v>
      </c>
      <c r="J50" s="260">
        <v>7041</v>
      </c>
      <c r="K50" s="260">
        <v>9961.5984410916008</v>
      </c>
      <c r="L50" s="260">
        <v>9812.3450764215995</v>
      </c>
      <c r="N50">
        <f>SUMIF('Auswertung Swiss DRG KVG o Uni'!A:A,C:C,'Auswertung Swiss DRG KVG o Uni'!D:D)</f>
        <v>5573.6365000000997</v>
      </c>
      <c r="O50">
        <f t="shared" si="0"/>
        <v>0</v>
      </c>
      <c r="R50" s="259" t="s">
        <v>12</v>
      </c>
      <c r="S50" s="259" t="s">
        <v>176</v>
      </c>
      <c r="T50" s="259" t="s">
        <v>177</v>
      </c>
      <c r="U50" s="259" t="s">
        <v>815</v>
      </c>
      <c r="V50" s="259" t="s">
        <v>66</v>
      </c>
      <c r="W50" s="259" t="s">
        <v>27</v>
      </c>
      <c r="X50" s="260">
        <v>50237107.749612004</v>
      </c>
      <c r="Y50" s="260">
        <v>54113073.313809</v>
      </c>
      <c r="Z50" s="260">
        <v>9013.3448332362004</v>
      </c>
      <c r="AA50" s="260">
        <v>8918.5963671233003</v>
      </c>
    </row>
    <row r="51" spans="1:27" x14ac:dyDescent="0.25">
      <c r="A51" s="257" t="s">
        <v>12</v>
      </c>
      <c r="B51" s="257" t="s">
        <v>179</v>
      </c>
      <c r="C51" s="257" t="s">
        <v>180</v>
      </c>
      <c r="D51" s="257" t="s">
        <v>181</v>
      </c>
      <c r="E51" s="257" t="s">
        <v>34</v>
      </c>
      <c r="F51" s="257" t="s">
        <v>35</v>
      </c>
      <c r="G51" s="258">
        <v>789137.20656150999</v>
      </c>
      <c r="H51" s="258">
        <v>771465.32656150998</v>
      </c>
      <c r="I51" s="258">
        <v>47.974600000000002</v>
      </c>
      <c r="J51" s="258">
        <v>46</v>
      </c>
      <c r="K51" s="258">
        <v>16449.062765744999</v>
      </c>
      <c r="L51" s="258">
        <v>16080.703675727</v>
      </c>
      <c r="N51">
        <f>SUMIF('Auswertung Swiss DRG KVG o Uni'!A:A,C:C,'Auswertung Swiss DRG KVG o Uni'!D:D)</f>
        <v>47.974600000000002</v>
      </c>
      <c r="O51">
        <f t="shared" si="0"/>
        <v>0</v>
      </c>
      <c r="R51" s="257" t="s">
        <v>12</v>
      </c>
      <c r="S51" s="257" t="s">
        <v>179</v>
      </c>
      <c r="T51" s="257" t="s">
        <v>180</v>
      </c>
      <c r="U51" s="257" t="s">
        <v>181</v>
      </c>
      <c r="V51" s="257" t="s">
        <v>34</v>
      </c>
      <c r="W51" s="257" t="s">
        <v>35</v>
      </c>
      <c r="X51" s="258">
        <v>698566.07656150998</v>
      </c>
      <c r="Y51" s="258">
        <v>722388.04397871997</v>
      </c>
      <c r="Z51" s="258">
        <v>14561.165211623</v>
      </c>
      <c r="AA51" s="258">
        <v>14754.175598402</v>
      </c>
    </row>
    <row r="52" spans="1:27" x14ac:dyDescent="0.25">
      <c r="A52" s="259" t="s">
        <v>12</v>
      </c>
      <c r="B52" s="259" t="s">
        <v>816</v>
      </c>
      <c r="C52" s="259" t="s">
        <v>817</v>
      </c>
      <c r="D52" s="259" t="s">
        <v>130</v>
      </c>
      <c r="E52" s="259" t="s">
        <v>110</v>
      </c>
      <c r="F52" s="259" t="s">
        <v>188</v>
      </c>
      <c r="G52" s="262"/>
      <c r="H52" s="262"/>
      <c r="I52" s="262"/>
      <c r="J52" s="262"/>
      <c r="K52" s="262"/>
      <c r="L52" s="262"/>
      <c r="N52">
        <f>SUMIF('Auswertung Swiss DRG KVG o Uni'!A:A,C:C,'Auswertung Swiss DRG KVG o Uni'!D:D)</f>
        <v>0</v>
      </c>
      <c r="O52">
        <f t="shared" si="0"/>
        <v>0</v>
      </c>
      <c r="R52" s="259" t="s">
        <v>12</v>
      </c>
      <c r="S52" s="259" t="s">
        <v>816</v>
      </c>
      <c r="T52" s="259" t="s">
        <v>817</v>
      </c>
      <c r="U52" s="259" t="s">
        <v>130</v>
      </c>
      <c r="V52" s="259" t="s">
        <v>110</v>
      </c>
      <c r="W52" s="259" t="s">
        <v>188</v>
      </c>
      <c r="X52" s="262"/>
      <c r="Y52" s="262"/>
      <c r="Z52" s="262"/>
      <c r="AA52" s="262"/>
    </row>
    <row r="53" spans="1:27" x14ac:dyDescent="0.25">
      <c r="A53" s="257" t="s">
        <v>12</v>
      </c>
      <c r="B53" s="257" t="s">
        <v>182</v>
      </c>
      <c r="C53" s="257" t="s">
        <v>183</v>
      </c>
      <c r="D53" s="257" t="s">
        <v>117</v>
      </c>
      <c r="E53" s="257" t="s">
        <v>66</v>
      </c>
      <c r="F53" s="257" t="s">
        <v>188</v>
      </c>
      <c r="G53" s="261"/>
      <c r="H53" s="261"/>
      <c r="I53" s="261"/>
      <c r="J53" s="261"/>
      <c r="K53" s="261"/>
      <c r="L53" s="261"/>
      <c r="N53">
        <f>SUMIF('Auswertung Swiss DRG KVG o Uni'!A:A,C:C,'Auswertung Swiss DRG KVG o Uni'!D:D)</f>
        <v>0</v>
      </c>
      <c r="O53">
        <f t="shared" si="0"/>
        <v>0</v>
      </c>
      <c r="R53" s="257" t="s">
        <v>12</v>
      </c>
      <c r="S53" s="257" t="s">
        <v>182</v>
      </c>
      <c r="T53" s="257" t="s">
        <v>183</v>
      </c>
      <c r="U53" s="257" t="s">
        <v>117</v>
      </c>
      <c r="V53" s="257" t="s">
        <v>66</v>
      </c>
      <c r="W53" s="257" t="s">
        <v>188</v>
      </c>
      <c r="X53" s="261"/>
      <c r="Y53" s="261"/>
      <c r="Z53" s="261"/>
      <c r="AA53" s="261"/>
    </row>
    <row r="54" spans="1:27" x14ac:dyDescent="0.25">
      <c r="A54" s="259" t="s">
        <v>12</v>
      </c>
      <c r="B54" s="259" t="s">
        <v>185</v>
      </c>
      <c r="C54" s="259" t="s">
        <v>186</v>
      </c>
      <c r="D54" s="259" t="s">
        <v>187</v>
      </c>
      <c r="E54" s="259" t="s">
        <v>34</v>
      </c>
      <c r="F54" s="259" t="s">
        <v>188</v>
      </c>
      <c r="G54" s="262"/>
      <c r="H54" s="262"/>
      <c r="I54" s="262"/>
      <c r="J54" s="262"/>
      <c r="K54" s="262"/>
      <c r="L54" s="262"/>
      <c r="N54">
        <f>SUMIF('Auswertung Swiss DRG KVG o Uni'!A:A,C:C,'Auswertung Swiss DRG KVG o Uni'!D:D)</f>
        <v>0</v>
      </c>
      <c r="O54">
        <f t="shared" si="0"/>
        <v>0</v>
      </c>
      <c r="R54" s="259" t="s">
        <v>12</v>
      </c>
      <c r="S54" s="259" t="s">
        <v>185</v>
      </c>
      <c r="T54" s="259" t="s">
        <v>186</v>
      </c>
      <c r="U54" s="259" t="s">
        <v>187</v>
      </c>
      <c r="V54" s="259" t="s">
        <v>34</v>
      </c>
      <c r="W54" s="259" t="s">
        <v>188</v>
      </c>
      <c r="X54" s="262"/>
      <c r="Y54" s="262"/>
      <c r="Z54" s="262"/>
      <c r="AA54" s="262"/>
    </row>
    <row r="55" spans="1:27" x14ac:dyDescent="0.25">
      <c r="A55" s="257" t="s">
        <v>12</v>
      </c>
      <c r="B55" s="257" t="s">
        <v>189</v>
      </c>
      <c r="C55" s="257" t="s">
        <v>190</v>
      </c>
      <c r="D55" s="257" t="s">
        <v>818</v>
      </c>
      <c r="E55" s="257" t="s">
        <v>55</v>
      </c>
      <c r="F55" s="257" t="s">
        <v>106</v>
      </c>
      <c r="G55" s="261"/>
      <c r="H55" s="261"/>
      <c r="I55" s="261"/>
      <c r="J55" s="261"/>
      <c r="K55" s="261"/>
      <c r="L55" s="261"/>
      <c r="N55">
        <f>SUMIF('Auswertung Swiss DRG KVG o Uni'!A:A,C:C,'Auswertung Swiss DRG KVG o Uni'!D:D)</f>
        <v>0</v>
      </c>
      <c r="O55">
        <f t="shared" si="0"/>
        <v>0</v>
      </c>
      <c r="R55" s="257" t="s">
        <v>12</v>
      </c>
      <c r="S55" s="257" t="s">
        <v>189</v>
      </c>
      <c r="T55" s="257" t="s">
        <v>190</v>
      </c>
      <c r="U55" s="257" t="s">
        <v>818</v>
      </c>
      <c r="V55" s="257" t="s">
        <v>55</v>
      </c>
      <c r="W55" s="257" t="s">
        <v>106</v>
      </c>
      <c r="X55" s="261"/>
      <c r="Y55" s="261"/>
      <c r="Z55" s="261"/>
      <c r="AA55" s="261"/>
    </row>
    <row r="56" spans="1:27" x14ac:dyDescent="0.25">
      <c r="A56" s="259" t="s">
        <v>12</v>
      </c>
      <c r="B56" s="259" t="s">
        <v>192</v>
      </c>
      <c r="C56" s="259" t="s">
        <v>193</v>
      </c>
      <c r="D56" s="259" t="s">
        <v>120</v>
      </c>
      <c r="E56" s="259" t="s">
        <v>114</v>
      </c>
      <c r="F56" s="259" t="s">
        <v>106</v>
      </c>
      <c r="G56" s="262"/>
      <c r="H56" s="262"/>
      <c r="I56" s="262"/>
      <c r="J56" s="262"/>
      <c r="K56" s="262"/>
      <c r="L56" s="262"/>
      <c r="N56">
        <f>SUMIF('Auswertung Swiss DRG KVG o Uni'!A:A,C:C,'Auswertung Swiss DRG KVG o Uni'!D:D)</f>
        <v>0</v>
      </c>
      <c r="O56">
        <f t="shared" si="0"/>
        <v>0</v>
      </c>
      <c r="R56" s="259" t="s">
        <v>12</v>
      </c>
      <c r="S56" s="259" t="s">
        <v>192</v>
      </c>
      <c r="T56" s="259" t="s">
        <v>193</v>
      </c>
      <c r="U56" s="259" t="s">
        <v>120</v>
      </c>
      <c r="V56" s="259" t="s">
        <v>114</v>
      </c>
      <c r="W56" s="259" t="s">
        <v>106</v>
      </c>
      <c r="X56" s="262"/>
      <c r="Y56" s="262"/>
      <c r="Z56" s="262"/>
      <c r="AA56" s="262"/>
    </row>
    <row r="57" spans="1:27" x14ac:dyDescent="0.25">
      <c r="A57" s="257" t="s">
        <v>12</v>
      </c>
      <c r="B57" s="257" t="s">
        <v>195</v>
      </c>
      <c r="C57" s="257" t="s">
        <v>196</v>
      </c>
      <c r="D57" s="257" t="s">
        <v>300</v>
      </c>
      <c r="E57" s="257" t="s">
        <v>55</v>
      </c>
      <c r="F57" s="257" t="s">
        <v>188</v>
      </c>
      <c r="G57" s="261"/>
      <c r="H57" s="261"/>
      <c r="I57" s="261"/>
      <c r="J57" s="261"/>
      <c r="K57" s="261"/>
      <c r="L57" s="261"/>
      <c r="N57">
        <f>SUMIF('Auswertung Swiss DRG KVG o Uni'!A:A,C:C,'Auswertung Swiss DRG KVG o Uni'!D:D)</f>
        <v>0</v>
      </c>
      <c r="O57">
        <f t="shared" si="0"/>
        <v>0</v>
      </c>
      <c r="R57" s="257" t="s">
        <v>12</v>
      </c>
      <c r="S57" s="257" t="s">
        <v>195</v>
      </c>
      <c r="T57" s="257" t="s">
        <v>196</v>
      </c>
      <c r="U57" s="257" t="s">
        <v>300</v>
      </c>
      <c r="V57" s="257" t="s">
        <v>55</v>
      </c>
      <c r="W57" s="257" t="s">
        <v>188</v>
      </c>
      <c r="X57" s="261"/>
      <c r="Y57" s="261"/>
      <c r="Z57" s="261"/>
      <c r="AA57" s="261"/>
    </row>
    <row r="58" spans="1:27" x14ac:dyDescent="0.25">
      <c r="A58" s="259" t="s">
        <v>12</v>
      </c>
      <c r="B58" s="259" t="s">
        <v>198</v>
      </c>
      <c r="C58" s="259" t="s">
        <v>199</v>
      </c>
      <c r="D58" s="259" t="s">
        <v>200</v>
      </c>
      <c r="E58" s="259" t="s">
        <v>55</v>
      </c>
      <c r="F58" s="259" t="s">
        <v>188</v>
      </c>
      <c r="G58" s="262"/>
      <c r="H58" s="262"/>
      <c r="I58" s="262"/>
      <c r="J58" s="262"/>
      <c r="K58" s="262"/>
      <c r="L58" s="262"/>
      <c r="N58">
        <f>SUMIF('Auswertung Swiss DRG KVG o Uni'!A:A,C:C,'Auswertung Swiss DRG KVG o Uni'!D:D)</f>
        <v>0</v>
      </c>
      <c r="O58">
        <f t="shared" si="0"/>
        <v>0</v>
      </c>
      <c r="R58" s="259" t="s">
        <v>12</v>
      </c>
      <c r="S58" s="259" t="s">
        <v>198</v>
      </c>
      <c r="T58" s="259" t="s">
        <v>199</v>
      </c>
      <c r="U58" s="259" t="s">
        <v>200</v>
      </c>
      <c r="V58" s="259" t="s">
        <v>55</v>
      </c>
      <c r="W58" s="259" t="s">
        <v>188</v>
      </c>
      <c r="X58" s="262"/>
      <c r="Y58" s="262"/>
      <c r="Z58" s="262"/>
      <c r="AA58" s="262"/>
    </row>
    <row r="59" spans="1:27" x14ac:dyDescent="0.25">
      <c r="A59" s="257" t="s">
        <v>12</v>
      </c>
      <c r="B59" s="257" t="s">
        <v>819</v>
      </c>
      <c r="C59" s="257" t="s">
        <v>820</v>
      </c>
      <c r="D59" s="257" t="s">
        <v>237</v>
      </c>
      <c r="E59" s="257" t="s">
        <v>110</v>
      </c>
      <c r="F59" s="257" t="s">
        <v>62</v>
      </c>
      <c r="G59" s="258">
        <v>4532040.2622373002</v>
      </c>
      <c r="H59" s="258">
        <v>4532040.2622373002</v>
      </c>
      <c r="I59" s="258">
        <v>466.45</v>
      </c>
      <c r="J59" s="258">
        <v>542</v>
      </c>
      <c r="K59" s="258">
        <v>9716.0258596577005</v>
      </c>
      <c r="L59" s="258">
        <v>9716.0258596577005</v>
      </c>
      <c r="N59">
        <f>SUMIF('Auswertung Swiss DRG KVG o Uni'!A:A,C:C,'Auswertung Swiss DRG KVG o Uni'!D:D)</f>
        <v>466.45</v>
      </c>
      <c r="O59">
        <f t="shared" si="0"/>
        <v>0</v>
      </c>
      <c r="R59" s="257" t="s">
        <v>12</v>
      </c>
      <c r="S59" s="257" t="s">
        <v>819</v>
      </c>
      <c r="T59" s="257" t="s">
        <v>820</v>
      </c>
      <c r="U59" s="257" t="s">
        <v>237</v>
      </c>
      <c r="V59" s="257" t="s">
        <v>110</v>
      </c>
      <c r="W59" s="257" t="s">
        <v>62</v>
      </c>
      <c r="X59" s="258">
        <v>4207657.0522373002</v>
      </c>
      <c r="Y59" s="258">
        <v>9726470.8919904009</v>
      </c>
      <c r="Z59" s="258">
        <v>9020.5961029850005</v>
      </c>
      <c r="AA59" s="258">
        <v>9634.9389717587001</v>
      </c>
    </row>
    <row r="60" spans="1:27" x14ac:dyDescent="0.25">
      <c r="A60" s="259" t="s">
        <v>12</v>
      </c>
      <c r="B60" s="259" t="s">
        <v>821</v>
      </c>
      <c r="C60" s="259" t="s">
        <v>822</v>
      </c>
      <c r="D60" s="259" t="s">
        <v>823</v>
      </c>
      <c r="E60" s="259" t="s">
        <v>16</v>
      </c>
      <c r="F60" s="259" t="s">
        <v>308</v>
      </c>
      <c r="G60" s="262"/>
      <c r="H60" s="262"/>
      <c r="I60" s="262"/>
      <c r="J60" s="262"/>
      <c r="K60" s="262"/>
      <c r="L60" s="262"/>
      <c r="N60">
        <f>SUMIF('Auswertung Swiss DRG KVG o Uni'!A:A,C:C,'Auswertung Swiss DRG KVG o Uni'!D:D)</f>
        <v>0</v>
      </c>
      <c r="O60">
        <f t="shared" si="0"/>
        <v>0</v>
      </c>
      <c r="R60" s="259" t="s">
        <v>12</v>
      </c>
      <c r="S60" s="259" t="s">
        <v>821</v>
      </c>
      <c r="T60" s="259" t="s">
        <v>822</v>
      </c>
      <c r="U60" s="259" t="s">
        <v>823</v>
      </c>
      <c r="V60" s="259" t="s">
        <v>16</v>
      </c>
      <c r="W60" s="259" t="s">
        <v>308</v>
      </c>
      <c r="X60" s="262"/>
      <c r="Y60" s="262"/>
      <c r="Z60" s="262"/>
      <c r="AA60" s="262"/>
    </row>
    <row r="61" spans="1:27" x14ac:dyDescent="0.25">
      <c r="A61" s="257" t="s">
        <v>12</v>
      </c>
      <c r="B61" s="257" t="s">
        <v>201</v>
      </c>
      <c r="C61" s="257" t="s">
        <v>202</v>
      </c>
      <c r="D61" s="257" t="s">
        <v>215</v>
      </c>
      <c r="E61" s="257" t="s">
        <v>55</v>
      </c>
      <c r="F61" s="257" t="s">
        <v>45</v>
      </c>
      <c r="G61" s="258">
        <v>75177986.657823995</v>
      </c>
      <c r="H61" s="258">
        <v>72253884.447824001</v>
      </c>
      <c r="I61" s="258">
        <v>7651.2695000000003</v>
      </c>
      <c r="J61" s="258">
        <v>8846</v>
      </c>
      <c r="K61" s="258">
        <v>9825.5572696562995</v>
      </c>
      <c r="L61" s="258">
        <v>9443.3851072458001</v>
      </c>
      <c r="N61">
        <f>SUMIF('Auswertung Swiss DRG KVG o Uni'!A:A,C:C,'Auswertung Swiss DRG KVG o Uni'!D:D)</f>
        <v>7651.2695000000003</v>
      </c>
      <c r="O61">
        <f t="shared" si="0"/>
        <v>0</v>
      </c>
      <c r="R61" s="257" t="s">
        <v>12</v>
      </c>
      <c r="S61" s="257" t="s">
        <v>201</v>
      </c>
      <c r="T61" s="257" t="s">
        <v>202</v>
      </c>
      <c r="U61" s="257" t="s">
        <v>215</v>
      </c>
      <c r="V61" s="257" t="s">
        <v>55</v>
      </c>
      <c r="W61" s="257" t="s">
        <v>45</v>
      </c>
      <c r="X61" s="258">
        <v>68967589.077823997</v>
      </c>
      <c r="Y61" s="258">
        <v>72194811.179756001</v>
      </c>
      <c r="Z61" s="258">
        <v>9013.8752892999</v>
      </c>
      <c r="AA61" s="258">
        <v>8991.7115967696009</v>
      </c>
    </row>
    <row r="62" spans="1:27" x14ac:dyDescent="0.25">
      <c r="A62" s="259" t="s">
        <v>12</v>
      </c>
      <c r="B62" s="259" t="s">
        <v>204</v>
      </c>
      <c r="C62" s="259" t="s">
        <v>205</v>
      </c>
      <c r="D62" s="259" t="s">
        <v>231</v>
      </c>
      <c r="E62" s="259" t="s">
        <v>66</v>
      </c>
      <c r="F62" s="259" t="s">
        <v>17</v>
      </c>
      <c r="G62" s="260">
        <v>23733573.829657</v>
      </c>
      <c r="H62" s="260">
        <v>23288998.519498002</v>
      </c>
      <c r="I62" s="260">
        <v>2519</v>
      </c>
      <c r="J62" s="260">
        <v>3467</v>
      </c>
      <c r="K62" s="260">
        <v>9421.8236719560009</v>
      </c>
      <c r="L62" s="260">
        <v>9245.3348628417007</v>
      </c>
      <c r="N62">
        <f>SUMIF('Auswertung Swiss DRG KVG o Uni'!A:A,C:C,'Auswertung Swiss DRG KVG o Uni'!D:D)</f>
        <v>2519</v>
      </c>
      <c r="O62">
        <f t="shared" si="0"/>
        <v>0</v>
      </c>
      <c r="R62" s="259" t="s">
        <v>12</v>
      </c>
      <c r="S62" s="259" t="s">
        <v>204</v>
      </c>
      <c r="T62" s="259" t="s">
        <v>205</v>
      </c>
      <c r="U62" s="259" t="s">
        <v>231</v>
      </c>
      <c r="V62" s="259" t="s">
        <v>66</v>
      </c>
      <c r="W62" s="259" t="s">
        <v>17</v>
      </c>
      <c r="X62" s="260">
        <v>22105450.169498</v>
      </c>
      <c r="Y62" s="260">
        <v>24186439.065799002</v>
      </c>
      <c r="Z62" s="260">
        <v>8775.4863713768009</v>
      </c>
      <c r="AA62" s="260">
        <v>8798.2681214255008</v>
      </c>
    </row>
    <row r="63" spans="1:27" x14ac:dyDescent="0.25">
      <c r="A63" s="257" t="s">
        <v>12</v>
      </c>
      <c r="B63" s="257" t="s">
        <v>207</v>
      </c>
      <c r="C63" s="257" t="s">
        <v>208</v>
      </c>
      <c r="D63" s="257" t="s">
        <v>209</v>
      </c>
      <c r="E63" s="257" t="s">
        <v>34</v>
      </c>
      <c r="F63" s="257" t="s">
        <v>17</v>
      </c>
      <c r="G63" s="258">
        <v>16116888.010739001</v>
      </c>
      <c r="H63" s="258">
        <v>15425282.040739</v>
      </c>
      <c r="I63" s="258">
        <v>1265.4100000000001</v>
      </c>
      <c r="J63" s="258">
        <v>1585</v>
      </c>
      <c r="K63" s="258">
        <v>12736.494899470999</v>
      </c>
      <c r="L63" s="258">
        <v>12189.947954212001</v>
      </c>
      <c r="N63">
        <f>SUMIF('Auswertung Swiss DRG KVG o Uni'!A:A,C:C,'Auswertung Swiss DRG KVG o Uni'!D:D)</f>
        <v>1265.4100000000001</v>
      </c>
      <c r="O63">
        <f t="shared" si="0"/>
        <v>0</v>
      </c>
      <c r="R63" s="257" t="s">
        <v>12</v>
      </c>
      <c r="S63" s="257" t="s">
        <v>207</v>
      </c>
      <c r="T63" s="257" t="s">
        <v>208</v>
      </c>
      <c r="U63" s="257" t="s">
        <v>209</v>
      </c>
      <c r="V63" s="257" t="s">
        <v>34</v>
      </c>
      <c r="W63" s="257" t="s">
        <v>17</v>
      </c>
      <c r="X63" s="258">
        <v>13960196.040739</v>
      </c>
      <c r="Y63" s="258">
        <v>15092105.585635999</v>
      </c>
      <c r="Z63" s="258">
        <v>11032.152457100001</v>
      </c>
      <c r="AA63" s="258">
        <v>11012.51821346</v>
      </c>
    </row>
    <row r="64" spans="1:27" x14ac:dyDescent="0.25">
      <c r="A64" s="259" t="s">
        <v>12</v>
      </c>
      <c r="B64" s="259" t="s">
        <v>210</v>
      </c>
      <c r="C64" s="259" t="s">
        <v>211</v>
      </c>
      <c r="D64" s="259" t="s">
        <v>20</v>
      </c>
      <c r="E64" s="259" t="s">
        <v>34</v>
      </c>
      <c r="F64" s="259" t="s">
        <v>17</v>
      </c>
      <c r="G64" s="260">
        <v>20848012.158112001</v>
      </c>
      <c r="H64" s="260">
        <v>18322191.568112001</v>
      </c>
      <c r="I64" s="260">
        <v>1655</v>
      </c>
      <c r="J64" s="260">
        <v>2255</v>
      </c>
      <c r="K64" s="260">
        <v>12596.986198254999</v>
      </c>
      <c r="L64" s="260">
        <v>11070.810615173001</v>
      </c>
      <c r="N64">
        <f>SUMIF('Auswertung Swiss DRG KVG o Uni'!A:A,C:C,'Auswertung Swiss DRG KVG o Uni'!D:D)</f>
        <v>1655</v>
      </c>
      <c r="O64">
        <f t="shared" si="0"/>
        <v>0</v>
      </c>
      <c r="R64" s="259" t="s">
        <v>12</v>
      </c>
      <c r="S64" s="259" t="s">
        <v>210</v>
      </c>
      <c r="T64" s="259" t="s">
        <v>211</v>
      </c>
      <c r="U64" s="259" t="s">
        <v>20</v>
      </c>
      <c r="V64" s="259" t="s">
        <v>34</v>
      </c>
      <c r="W64" s="259" t="s">
        <v>17</v>
      </c>
      <c r="X64" s="260">
        <v>17071795.358112</v>
      </c>
      <c r="Y64" s="260">
        <v>18775494.637315001</v>
      </c>
      <c r="Z64" s="260">
        <v>10315.284204297001</v>
      </c>
      <c r="AA64" s="260">
        <v>10154.404887676999</v>
      </c>
    </row>
    <row r="65" spans="1:27" x14ac:dyDescent="0.25">
      <c r="A65" s="257" t="s">
        <v>12</v>
      </c>
      <c r="B65" s="257" t="s">
        <v>213</v>
      </c>
      <c r="C65" s="257" t="s">
        <v>214</v>
      </c>
      <c r="D65" s="257" t="s">
        <v>824</v>
      </c>
      <c r="E65" s="257" t="s">
        <v>34</v>
      </c>
      <c r="F65" s="257" t="s">
        <v>17</v>
      </c>
      <c r="G65" s="258">
        <v>27101649.674247999</v>
      </c>
      <c r="H65" s="258">
        <v>25298347.454248</v>
      </c>
      <c r="I65" s="258">
        <v>2018.07</v>
      </c>
      <c r="J65" s="258">
        <v>2590</v>
      </c>
      <c r="K65" s="258">
        <v>13429.489400390999</v>
      </c>
      <c r="L65" s="258">
        <v>12535.911764332999</v>
      </c>
      <c r="N65">
        <f>SUMIF('Auswertung Swiss DRG KVG o Uni'!A:A,C:C,'Auswertung Swiss DRG KVG o Uni'!D:D)</f>
        <v>2018.07</v>
      </c>
      <c r="O65">
        <f t="shared" si="0"/>
        <v>0</v>
      </c>
      <c r="R65" s="257" t="s">
        <v>12</v>
      </c>
      <c r="S65" s="257" t="s">
        <v>213</v>
      </c>
      <c r="T65" s="257" t="s">
        <v>214</v>
      </c>
      <c r="U65" s="257" t="s">
        <v>824</v>
      </c>
      <c r="V65" s="257" t="s">
        <v>34</v>
      </c>
      <c r="W65" s="257" t="s">
        <v>17</v>
      </c>
      <c r="X65" s="258">
        <v>22362206.374248002</v>
      </c>
      <c r="Y65" s="258">
        <v>25565891.443704002</v>
      </c>
      <c r="Z65" s="258">
        <v>11080.986474328</v>
      </c>
      <c r="AA65" s="258">
        <v>11038.098328564</v>
      </c>
    </row>
    <row r="66" spans="1:27" x14ac:dyDescent="0.25">
      <c r="A66" s="259" t="s">
        <v>12</v>
      </c>
      <c r="B66" s="259" t="s">
        <v>216</v>
      </c>
      <c r="C66" s="259" t="s">
        <v>217</v>
      </c>
      <c r="D66" s="259" t="s">
        <v>212</v>
      </c>
      <c r="E66" s="259" t="s">
        <v>70</v>
      </c>
      <c r="F66" s="259" t="s">
        <v>45</v>
      </c>
      <c r="G66" s="262"/>
      <c r="H66" s="260">
        <v>81572826.736589998</v>
      </c>
      <c r="I66" s="260">
        <v>7973.19</v>
      </c>
      <c r="J66" s="260">
        <v>9374</v>
      </c>
      <c r="K66" s="262"/>
      <c r="L66" s="260">
        <v>10230.889610882001</v>
      </c>
      <c r="N66">
        <f>SUMIF('Auswertung Swiss DRG KVG o Uni'!A:A,C:C,'Auswertung Swiss DRG KVG o Uni'!D:D)</f>
        <v>7973.19</v>
      </c>
      <c r="O66">
        <f t="shared" si="0"/>
        <v>0</v>
      </c>
      <c r="R66" s="259" t="s">
        <v>12</v>
      </c>
      <c r="S66" s="259" t="s">
        <v>216</v>
      </c>
      <c r="T66" s="259" t="s">
        <v>217</v>
      </c>
      <c r="U66" s="259" t="s">
        <v>212</v>
      </c>
      <c r="V66" s="259" t="s">
        <v>70</v>
      </c>
      <c r="W66" s="259" t="s">
        <v>45</v>
      </c>
      <c r="X66" s="260">
        <v>73165238.736589998</v>
      </c>
      <c r="Y66" s="260">
        <v>78988031.393395007</v>
      </c>
      <c r="Z66" s="260">
        <v>9176.4072769606992</v>
      </c>
      <c r="AA66" s="260">
        <v>9084.4929962201004</v>
      </c>
    </row>
    <row r="67" spans="1:27" x14ac:dyDescent="0.25">
      <c r="A67" s="257" t="s">
        <v>12</v>
      </c>
      <c r="B67" s="257" t="s">
        <v>219</v>
      </c>
      <c r="C67" s="257" t="s">
        <v>220</v>
      </c>
      <c r="D67" s="257" t="s">
        <v>266</v>
      </c>
      <c r="E67" s="257" t="s">
        <v>16</v>
      </c>
      <c r="F67" s="257" t="s">
        <v>45</v>
      </c>
      <c r="G67" s="258">
        <v>104043146.12706999</v>
      </c>
      <c r="H67" s="258">
        <v>104043146.12706999</v>
      </c>
      <c r="I67" s="258">
        <v>10236</v>
      </c>
      <c r="J67" s="258">
        <v>9447</v>
      </c>
      <c r="K67" s="258">
        <v>10164.433970991</v>
      </c>
      <c r="L67" s="258">
        <v>10164.433970991</v>
      </c>
      <c r="N67">
        <f>SUMIF('Auswertung Swiss DRG KVG o Uni'!A:A,C:C,'Auswertung Swiss DRG KVG o Uni'!D:D)</f>
        <v>10236</v>
      </c>
      <c r="O67">
        <f t="shared" si="0"/>
        <v>0</v>
      </c>
      <c r="R67" s="257" t="s">
        <v>12</v>
      </c>
      <c r="S67" s="257" t="s">
        <v>219</v>
      </c>
      <c r="T67" s="257" t="s">
        <v>220</v>
      </c>
      <c r="U67" s="257" t="s">
        <v>266</v>
      </c>
      <c r="V67" s="257" t="s">
        <v>16</v>
      </c>
      <c r="W67" s="257" t="s">
        <v>45</v>
      </c>
      <c r="X67" s="258">
        <v>92102117.657066002</v>
      </c>
      <c r="Y67" s="258">
        <v>97915318.869585007</v>
      </c>
      <c r="Z67" s="258">
        <v>8997.8622173764998</v>
      </c>
      <c r="AA67" s="258">
        <v>9035.0972795402995</v>
      </c>
    </row>
    <row r="68" spans="1:27" x14ac:dyDescent="0.25">
      <c r="A68" s="259" t="s">
        <v>12</v>
      </c>
      <c r="B68" s="259" t="s">
        <v>222</v>
      </c>
      <c r="C68" s="259" t="s">
        <v>223</v>
      </c>
      <c r="D68" s="259" t="s">
        <v>224</v>
      </c>
      <c r="E68" s="259" t="s">
        <v>70</v>
      </c>
      <c r="F68" s="259" t="s">
        <v>45</v>
      </c>
      <c r="G68" s="262"/>
      <c r="H68" s="260">
        <v>92493942.179544002</v>
      </c>
      <c r="I68" s="260">
        <v>9152.4969999999994</v>
      </c>
      <c r="J68" s="260">
        <v>10586</v>
      </c>
      <c r="K68" s="262"/>
      <c r="L68" s="260">
        <v>10105.869707419</v>
      </c>
      <c r="N68">
        <f>SUMIF('Auswertung Swiss DRG KVG o Uni'!A:A,C:C,'Auswertung Swiss DRG KVG o Uni'!D:D)</f>
        <v>9152.4969999999994</v>
      </c>
      <c r="O68">
        <f t="shared" ref="O68:O109" si="1">N68-I68</f>
        <v>0</v>
      </c>
      <c r="R68" s="259" t="s">
        <v>12</v>
      </c>
      <c r="S68" s="259" t="s">
        <v>222</v>
      </c>
      <c r="T68" s="259" t="s">
        <v>223</v>
      </c>
      <c r="U68" s="259" t="s">
        <v>224</v>
      </c>
      <c r="V68" s="259" t="s">
        <v>70</v>
      </c>
      <c r="W68" s="259" t="s">
        <v>45</v>
      </c>
      <c r="X68" s="260">
        <v>85469420.459544003</v>
      </c>
      <c r="Y68" s="260">
        <v>92018254.426499993</v>
      </c>
      <c r="Z68" s="260">
        <v>9338.3718628417992</v>
      </c>
      <c r="AA68" s="260">
        <v>9293.6297763062994</v>
      </c>
    </row>
    <row r="69" spans="1:27" x14ac:dyDescent="0.25">
      <c r="A69" s="257" t="s">
        <v>12</v>
      </c>
      <c r="B69" s="257" t="s">
        <v>225</v>
      </c>
      <c r="C69" s="257" t="s">
        <v>226</v>
      </c>
      <c r="D69" s="257" t="s">
        <v>825</v>
      </c>
      <c r="E69" s="257" t="s">
        <v>228</v>
      </c>
      <c r="F69" s="257" t="s">
        <v>17</v>
      </c>
      <c r="G69" s="258">
        <v>24625276.558490001</v>
      </c>
      <c r="H69" s="258">
        <v>23614002.268490002</v>
      </c>
      <c r="I69" s="258">
        <v>2339.5450000000001</v>
      </c>
      <c r="J69" s="258">
        <v>3045</v>
      </c>
      <c r="K69" s="258">
        <v>10525.669118778</v>
      </c>
      <c r="L69" s="258">
        <v>10093.416569671001</v>
      </c>
      <c r="N69">
        <f>SUMIF('Auswertung Swiss DRG KVG o Uni'!A:A,C:C,'Auswertung Swiss DRG KVG o Uni'!D:D)</f>
        <v>2339.5450000000001</v>
      </c>
      <c r="O69">
        <f t="shared" si="1"/>
        <v>0</v>
      </c>
      <c r="R69" s="257" t="s">
        <v>12</v>
      </c>
      <c r="S69" s="257" t="s">
        <v>225</v>
      </c>
      <c r="T69" s="257" t="s">
        <v>226</v>
      </c>
      <c r="U69" s="257" t="s">
        <v>825</v>
      </c>
      <c r="V69" s="257" t="s">
        <v>228</v>
      </c>
      <c r="W69" s="257" t="s">
        <v>17</v>
      </c>
      <c r="X69" s="258">
        <v>22201236.268490002</v>
      </c>
      <c r="Y69" s="258">
        <v>25549103.60289</v>
      </c>
      <c r="Z69" s="258">
        <v>9489.5529979079001</v>
      </c>
      <c r="AA69" s="258">
        <v>9241.9650152005997</v>
      </c>
    </row>
    <row r="70" spans="1:27" x14ac:dyDescent="0.25">
      <c r="A70" s="259" t="s">
        <v>12</v>
      </c>
      <c r="B70" s="259" t="s">
        <v>229</v>
      </c>
      <c r="C70" s="259" t="s">
        <v>230</v>
      </c>
      <c r="D70" s="259" t="s">
        <v>165</v>
      </c>
      <c r="E70" s="259" t="s">
        <v>228</v>
      </c>
      <c r="F70" s="259" t="s">
        <v>17</v>
      </c>
      <c r="G70" s="260">
        <v>46068911.535755001</v>
      </c>
      <c r="H70" s="260">
        <v>45398062.535755001</v>
      </c>
      <c r="I70" s="260">
        <v>4197.174</v>
      </c>
      <c r="J70" s="260">
        <v>4965</v>
      </c>
      <c r="K70" s="260">
        <v>10976.173857876</v>
      </c>
      <c r="L70" s="260">
        <v>10816.340360384</v>
      </c>
      <c r="N70">
        <f>SUMIF('Auswertung Swiss DRG KVG o Uni'!A:A,C:C,'Auswertung Swiss DRG KVG o Uni'!D:D)</f>
        <v>4197.174</v>
      </c>
      <c r="O70">
        <f t="shared" si="1"/>
        <v>0</v>
      </c>
      <c r="R70" s="259" t="s">
        <v>12</v>
      </c>
      <c r="S70" s="259" t="s">
        <v>229</v>
      </c>
      <c r="T70" s="259" t="s">
        <v>230</v>
      </c>
      <c r="U70" s="259" t="s">
        <v>165</v>
      </c>
      <c r="V70" s="259" t="s">
        <v>228</v>
      </c>
      <c r="W70" s="259" t="s">
        <v>17</v>
      </c>
      <c r="X70" s="260">
        <v>42103589.535755001</v>
      </c>
      <c r="Y70" s="260">
        <v>44550344.875382997</v>
      </c>
      <c r="Z70" s="260">
        <v>10031.413883664</v>
      </c>
      <c r="AA70" s="260">
        <v>10026.876519439</v>
      </c>
    </row>
    <row r="71" spans="1:27" x14ac:dyDescent="0.25">
      <c r="A71" s="257" t="s">
        <v>12</v>
      </c>
      <c r="B71" s="257" t="s">
        <v>232</v>
      </c>
      <c r="C71" s="257" t="s">
        <v>233</v>
      </c>
      <c r="D71" s="257" t="s">
        <v>234</v>
      </c>
      <c r="E71" s="257" t="s">
        <v>70</v>
      </c>
      <c r="F71" s="257" t="s">
        <v>27</v>
      </c>
      <c r="G71" s="258">
        <v>69418620.022100002</v>
      </c>
      <c r="H71" s="258">
        <v>66251163.560275003</v>
      </c>
      <c r="I71" s="258">
        <v>5622.0045</v>
      </c>
      <c r="J71" s="258">
        <v>6733</v>
      </c>
      <c r="K71" s="258">
        <v>12347.663546356</v>
      </c>
      <c r="L71" s="258">
        <v>11784.260144272999</v>
      </c>
      <c r="N71">
        <f>SUMIF('Auswertung Swiss DRG KVG o Uni'!A:A,C:C,'Auswertung Swiss DRG KVG o Uni'!D:D)</f>
        <v>5622.0045</v>
      </c>
      <c r="O71">
        <f t="shared" si="1"/>
        <v>0</v>
      </c>
      <c r="R71" s="257" t="s">
        <v>12</v>
      </c>
      <c r="S71" s="257" t="s">
        <v>232</v>
      </c>
      <c r="T71" s="257" t="s">
        <v>233</v>
      </c>
      <c r="U71" s="257" t="s">
        <v>234</v>
      </c>
      <c r="V71" s="257" t="s">
        <v>70</v>
      </c>
      <c r="W71" s="257" t="s">
        <v>27</v>
      </c>
      <c r="X71" s="258">
        <v>57606414.022100002</v>
      </c>
      <c r="Y71" s="258">
        <v>60733872.700617</v>
      </c>
      <c r="Z71" s="258">
        <v>10246.596925010999</v>
      </c>
      <c r="AA71" s="258">
        <v>10219.704882328</v>
      </c>
    </row>
    <row r="72" spans="1:27" x14ac:dyDescent="0.25">
      <c r="A72" s="259" t="s">
        <v>12</v>
      </c>
      <c r="B72" s="259" t="s">
        <v>235</v>
      </c>
      <c r="C72" s="259" t="s">
        <v>236</v>
      </c>
      <c r="D72" s="259" t="s">
        <v>221</v>
      </c>
      <c r="E72" s="259" t="s">
        <v>66</v>
      </c>
      <c r="F72" s="259" t="s">
        <v>17</v>
      </c>
      <c r="G72" s="260">
        <v>21728844.679297999</v>
      </c>
      <c r="H72" s="260">
        <v>21732089.109026998</v>
      </c>
      <c r="I72" s="260">
        <v>2243.1799999999998</v>
      </c>
      <c r="J72" s="260">
        <v>3127</v>
      </c>
      <c r="K72" s="260">
        <v>9686.6255402141996</v>
      </c>
      <c r="L72" s="260">
        <v>9521</v>
      </c>
      <c r="N72">
        <f>SUMIF('Auswertung Swiss DRG KVG o Uni'!A:A,C:C,'Auswertung Swiss DRG KVG o Uni'!D:D)</f>
        <v>2243.1799999999998</v>
      </c>
      <c r="O72">
        <f t="shared" si="1"/>
        <v>0</v>
      </c>
      <c r="R72" s="259" t="s">
        <v>12</v>
      </c>
      <c r="S72" s="259" t="s">
        <v>235</v>
      </c>
      <c r="T72" s="259" t="s">
        <v>236</v>
      </c>
      <c r="U72" s="259" t="s">
        <v>221</v>
      </c>
      <c r="V72" s="259" t="s">
        <v>66</v>
      </c>
      <c r="W72" s="259" t="s">
        <v>17</v>
      </c>
      <c r="X72" s="260">
        <v>20536818.809027001</v>
      </c>
      <c r="Y72" s="260">
        <v>23118426.586488001</v>
      </c>
      <c r="Z72" s="260">
        <v>9155.2255320693002</v>
      </c>
      <c r="AA72" s="260">
        <v>9231.9348395436009</v>
      </c>
    </row>
    <row r="73" spans="1:27" x14ac:dyDescent="0.25">
      <c r="A73" s="257" t="s">
        <v>12</v>
      </c>
      <c r="B73" s="257" t="s">
        <v>238</v>
      </c>
      <c r="C73" s="257" t="s">
        <v>239</v>
      </c>
      <c r="D73" s="257" t="s">
        <v>240</v>
      </c>
      <c r="E73" s="257" t="s">
        <v>55</v>
      </c>
      <c r="F73" s="257" t="s">
        <v>45</v>
      </c>
      <c r="G73" s="258">
        <v>172275707.93788999</v>
      </c>
      <c r="H73" s="258">
        <v>170070923.76431999</v>
      </c>
      <c r="I73" s="258">
        <v>16253.61</v>
      </c>
      <c r="J73" s="258">
        <v>16981</v>
      </c>
      <c r="K73" s="258">
        <v>10599.227367821</v>
      </c>
      <c r="L73" s="258">
        <v>10463.578476678</v>
      </c>
      <c r="N73">
        <f>SUMIF('Auswertung Swiss DRG KVG o Uni'!A:A,C:C,'Auswertung Swiss DRG KVG o Uni'!D:D)</f>
        <v>16253.61</v>
      </c>
      <c r="O73">
        <f t="shared" si="1"/>
        <v>0</v>
      </c>
      <c r="R73" s="257" t="s">
        <v>12</v>
      </c>
      <c r="S73" s="257" t="s">
        <v>238</v>
      </c>
      <c r="T73" s="257" t="s">
        <v>239</v>
      </c>
      <c r="U73" s="257" t="s">
        <v>240</v>
      </c>
      <c r="V73" s="257" t="s">
        <v>55</v>
      </c>
      <c r="W73" s="257" t="s">
        <v>45</v>
      </c>
      <c r="X73" s="258">
        <v>159002730.12191999</v>
      </c>
      <c r="Y73" s="258">
        <v>168239601.34511</v>
      </c>
      <c r="Z73" s="258">
        <v>9782.6101476483</v>
      </c>
      <c r="AA73" s="258">
        <v>9809.8206511154003</v>
      </c>
    </row>
    <row r="74" spans="1:27" x14ac:dyDescent="0.25">
      <c r="A74" s="259" t="s">
        <v>12</v>
      </c>
      <c r="B74" s="259" t="s">
        <v>241</v>
      </c>
      <c r="C74" s="259" t="s">
        <v>242</v>
      </c>
      <c r="D74" s="259" t="s">
        <v>243</v>
      </c>
      <c r="E74" s="259" t="s">
        <v>244</v>
      </c>
      <c r="F74" s="259" t="s">
        <v>45</v>
      </c>
      <c r="G74" s="260">
        <v>245906011.53110999</v>
      </c>
      <c r="H74" s="260">
        <v>245656011.53110999</v>
      </c>
      <c r="I74" s="260">
        <v>23025</v>
      </c>
      <c r="J74" s="260">
        <v>23572</v>
      </c>
      <c r="K74" s="260">
        <v>10679.957069755001</v>
      </c>
      <c r="L74" s="260">
        <v>10669.099306454</v>
      </c>
      <c r="N74">
        <f>SUMIF('Auswertung Swiss DRG KVG o Uni'!A:A,C:C,'Auswertung Swiss DRG KVG o Uni'!D:D)</f>
        <v>23025</v>
      </c>
      <c r="O74">
        <f t="shared" si="1"/>
        <v>0</v>
      </c>
      <c r="R74" s="259" t="s">
        <v>12</v>
      </c>
      <c r="S74" s="259" t="s">
        <v>241</v>
      </c>
      <c r="T74" s="259" t="s">
        <v>242</v>
      </c>
      <c r="U74" s="259" t="s">
        <v>243</v>
      </c>
      <c r="V74" s="259" t="s">
        <v>244</v>
      </c>
      <c r="W74" s="259" t="s">
        <v>45</v>
      </c>
      <c r="X74" s="260">
        <v>228991971.53110999</v>
      </c>
      <c r="Y74" s="260">
        <v>239395922.68087</v>
      </c>
      <c r="Z74" s="260">
        <v>9945.3624986365994</v>
      </c>
      <c r="AA74" s="260">
        <v>9938.8019546176001</v>
      </c>
    </row>
    <row r="75" spans="1:27" x14ac:dyDescent="0.25">
      <c r="A75" s="257" t="s">
        <v>12</v>
      </c>
      <c r="B75" s="257" t="s">
        <v>245</v>
      </c>
      <c r="C75" s="257" t="s">
        <v>246</v>
      </c>
      <c r="D75" s="257" t="s">
        <v>247</v>
      </c>
      <c r="E75" s="257" t="s">
        <v>70</v>
      </c>
      <c r="F75" s="257" t="s">
        <v>45</v>
      </c>
      <c r="G75" s="258">
        <v>86656951.991117999</v>
      </c>
      <c r="H75" s="258">
        <v>87353168.102709994</v>
      </c>
      <c r="I75" s="258">
        <v>8608.0330000000995</v>
      </c>
      <c r="J75" s="258">
        <v>10119</v>
      </c>
      <c r="K75" s="258">
        <v>10066.986498671</v>
      </c>
      <c r="L75" s="258">
        <v>10147.866313095001</v>
      </c>
      <c r="N75">
        <f>SUMIF('Auswertung Swiss DRG KVG o Uni'!A:A,C:C,'Auswertung Swiss DRG KVG o Uni'!D:D)</f>
        <v>8608.0330000000995</v>
      </c>
      <c r="O75">
        <f t="shared" si="1"/>
        <v>0</v>
      </c>
      <c r="R75" s="257" t="s">
        <v>12</v>
      </c>
      <c r="S75" s="257" t="s">
        <v>245</v>
      </c>
      <c r="T75" s="257" t="s">
        <v>246</v>
      </c>
      <c r="U75" s="257" t="s">
        <v>247</v>
      </c>
      <c r="V75" s="257" t="s">
        <v>70</v>
      </c>
      <c r="W75" s="257" t="s">
        <v>45</v>
      </c>
      <c r="X75" s="258">
        <v>81894497.234457999</v>
      </c>
      <c r="Y75" s="258">
        <v>87407012.424988002</v>
      </c>
      <c r="Z75" s="258">
        <v>9513.7294704210999</v>
      </c>
      <c r="AA75" s="258">
        <v>9471.2223013340008</v>
      </c>
    </row>
    <row r="76" spans="1:27" x14ac:dyDescent="0.25">
      <c r="A76" s="259" t="s">
        <v>12</v>
      </c>
      <c r="B76" s="259" t="s">
        <v>248</v>
      </c>
      <c r="C76" s="259" t="s">
        <v>826</v>
      </c>
      <c r="D76" s="259" t="s">
        <v>65</v>
      </c>
      <c r="E76" s="259" t="s">
        <v>169</v>
      </c>
      <c r="F76" s="259" t="s">
        <v>251</v>
      </c>
      <c r="G76" s="260">
        <v>7654713.2001208002</v>
      </c>
      <c r="H76" s="260">
        <v>7530869.0308502</v>
      </c>
      <c r="I76" s="260">
        <v>497.17860000000002</v>
      </c>
      <c r="J76" s="260">
        <v>139</v>
      </c>
      <c r="K76" s="260">
        <v>15396.304668224</v>
      </c>
      <c r="L76" s="260">
        <v>15147.210742478001</v>
      </c>
      <c r="N76">
        <f>SUMIF('Auswertung Swiss DRG KVG o Uni'!A:A,C:C,'Auswertung Swiss DRG KVG o Uni'!D:D)</f>
        <v>497.17860000000002</v>
      </c>
      <c r="O76">
        <f t="shared" si="1"/>
        <v>0</v>
      </c>
      <c r="R76" s="259" t="s">
        <v>12</v>
      </c>
      <c r="S76" s="259" t="s">
        <v>248</v>
      </c>
      <c r="T76" s="259" t="s">
        <v>826</v>
      </c>
      <c r="U76" s="259" t="s">
        <v>65</v>
      </c>
      <c r="V76" s="259" t="s">
        <v>169</v>
      </c>
      <c r="W76" s="259" t="s">
        <v>251</v>
      </c>
      <c r="X76" s="260">
        <v>6867065.5074942</v>
      </c>
      <c r="Y76" s="260">
        <v>7180986.6264901003</v>
      </c>
      <c r="Z76" s="260">
        <v>13812.069762243</v>
      </c>
      <c r="AA76" s="260">
        <v>13881.409945785001</v>
      </c>
    </row>
    <row r="77" spans="1:27" x14ac:dyDescent="0.25">
      <c r="A77" s="257" t="s">
        <v>12</v>
      </c>
      <c r="B77" s="257" t="s">
        <v>252</v>
      </c>
      <c r="C77" s="257" t="s">
        <v>253</v>
      </c>
      <c r="D77" s="257" t="s">
        <v>102</v>
      </c>
      <c r="E77" s="257" t="s">
        <v>55</v>
      </c>
      <c r="F77" s="257" t="s">
        <v>27</v>
      </c>
      <c r="G77" s="258">
        <v>68327672.084380001</v>
      </c>
      <c r="H77" s="258">
        <v>65411564.084380001</v>
      </c>
      <c r="I77" s="258">
        <v>6936.8130000000001</v>
      </c>
      <c r="J77" s="258">
        <v>7615</v>
      </c>
      <c r="K77" s="258">
        <v>9850.0092310950004</v>
      </c>
      <c r="L77" s="258">
        <v>9429.6277100708994</v>
      </c>
      <c r="N77">
        <f>SUMIF('Auswertung Swiss DRG KVG o Uni'!A:A,C:C,'Auswertung Swiss DRG KVG o Uni'!D:D)</f>
        <v>6936.8130000000001</v>
      </c>
      <c r="O77">
        <f t="shared" si="1"/>
        <v>0</v>
      </c>
      <c r="R77" s="257" t="s">
        <v>12</v>
      </c>
      <c r="S77" s="257" t="s">
        <v>252</v>
      </c>
      <c r="T77" s="257" t="s">
        <v>253</v>
      </c>
      <c r="U77" s="257" t="s">
        <v>102</v>
      </c>
      <c r="V77" s="257" t="s">
        <v>55</v>
      </c>
      <c r="W77" s="257" t="s">
        <v>27</v>
      </c>
      <c r="X77" s="258">
        <v>62258916.084380001</v>
      </c>
      <c r="Y77" s="258">
        <v>65823486.396015003</v>
      </c>
      <c r="Z77" s="258">
        <v>8975.1469564453</v>
      </c>
      <c r="AA77" s="258">
        <v>8939.0215557277006</v>
      </c>
    </row>
    <row r="78" spans="1:27" x14ac:dyDescent="0.25">
      <c r="A78" s="259" t="s">
        <v>12</v>
      </c>
      <c r="B78" s="259" t="s">
        <v>255</v>
      </c>
      <c r="C78" s="259" t="s">
        <v>256</v>
      </c>
      <c r="D78" s="259" t="s">
        <v>61</v>
      </c>
      <c r="E78" s="259" t="s">
        <v>228</v>
      </c>
      <c r="F78" s="259" t="s">
        <v>27</v>
      </c>
      <c r="G78" s="260">
        <v>49718647.450010002</v>
      </c>
      <c r="H78" s="260">
        <v>47802416.450010002</v>
      </c>
      <c r="I78" s="260">
        <v>4831.6000000000004</v>
      </c>
      <c r="J78" s="260">
        <v>5814</v>
      </c>
      <c r="K78" s="260">
        <v>10290.307030799</v>
      </c>
      <c r="L78" s="260">
        <v>9893.7032142581993</v>
      </c>
      <c r="N78">
        <f>SUMIF('Auswertung Swiss DRG KVG o Uni'!A:A,C:C,'Auswertung Swiss DRG KVG o Uni'!D:D)</f>
        <v>4831.6000000000004</v>
      </c>
      <c r="O78">
        <f t="shared" si="1"/>
        <v>0</v>
      </c>
      <c r="R78" s="259" t="s">
        <v>12</v>
      </c>
      <c r="S78" s="259" t="s">
        <v>255</v>
      </c>
      <c r="T78" s="259" t="s">
        <v>256</v>
      </c>
      <c r="U78" s="259" t="s">
        <v>61</v>
      </c>
      <c r="V78" s="259" t="s">
        <v>228</v>
      </c>
      <c r="W78" s="259" t="s">
        <v>27</v>
      </c>
      <c r="X78" s="260">
        <v>45258515.450010002</v>
      </c>
      <c r="Y78" s="260">
        <v>48855085.312045</v>
      </c>
      <c r="Z78" s="260">
        <v>9367.1900509169009</v>
      </c>
      <c r="AA78" s="260">
        <v>9265.3161091705006</v>
      </c>
    </row>
    <row r="79" spans="1:27" x14ac:dyDescent="0.25">
      <c r="A79" s="257" t="s">
        <v>12</v>
      </c>
      <c r="B79" s="257" t="s">
        <v>258</v>
      </c>
      <c r="C79" s="257" t="s">
        <v>259</v>
      </c>
      <c r="D79" s="257" t="s">
        <v>260</v>
      </c>
      <c r="E79" s="258"/>
      <c r="F79" s="257" t="s">
        <v>45</v>
      </c>
      <c r="G79" s="261"/>
      <c r="H79" s="258">
        <v>233101999.55034</v>
      </c>
      <c r="I79" s="258">
        <v>22306</v>
      </c>
      <c r="J79" s="258">
        <v>24698</v>
      </c>
      <c r="K79" s="261"/>
      <c r="L79" s="258">
        <v>10450.192753085999</v>
      </c>
      <c r="N79">
        <f>SUMIF('Auswertung Swiss DRG KVG o Uni'!A:A,C:C,'Auswertung Swiss DRG KVG o Uni'!D:D)</f>
        <v>22306</v>
      </c>
      <c r="O79">
        <f t="shared" si="1"/>
        <v>0</v>
      </c>
      <c r="R79" s="257" t="s">
        <v>12</v>
      </c>
      <c r="S79" s="257" t="s">
        <v>258</v>
      </c>
      <c r="T79" s="257" t="s">
        <v>259</v>
      </c>
      <c r="U79" s="257" t="s">
        <v>260</v>
      </c>
      <c r="V79" s="258"/>
      <c r="W79" s="257" t="s">
        <v>45</v>
      </c>
      <c r="X79" s="258">
        <v>213535310.76480001</v>
      </c>
      <c r="Y79" s="258">
        <v>226178160.18110001</v>
      </c>
      <c r="Z79" s="258">
        <v>9572.9987790189007</v>
      </c>
      <c r="AA79" s="258">
        <v>9582.6022192560995</v>
      </c>
    </row>
    <row r="80" spans="1:27" x14ac:dyDescent="0.25">
      <c r="A80" s="259" t="s">
        <v>12</v>
      </c>
      <c r="B80" s="259" t="s">
        <v>261</v>
      </c>
      <c r="C80" s="259" t="s">
        <v>262</v>
      </c>
      <c r="D80" s="259" t="s">
        <v>41</v>
      </c>
      <c r="E80" s="259" t="s">
        <v>34</v>
      </c>
      <c r="F80" s="259" t="s">
        <v>35</v>
      </c>
      <c r="G80" s="260">
        <v>12655914.803515</v>
      </c>
      <c r="H80" s="260">
        <v>11741402.803515</v>
      </c>
      <c r="I80" s="260">
        <v>1139.24</v>
      </c>
      <c r="J80" s="260">
        <v>1542</v>
      </c>
      <c r="K80" s="260">
        <v>11109.085709346</v>
      </c>
      <c r="L80" s="260">
        <v>10306.347041462001</v>
      </c>
      <c r="N80">
        <f>SUMIF('Auswertung Swiss DRG KVG o Uni'!A:A,C:C,'Auswertung Swiss DRG KVG o Uni'!D:D)</f>
        <v>1139.24</v>
      </c>
      <c r="O80">
        <f t="shared" si="1"/>
        <v>0</v>
      </c>
      <c r="R80" s="259" t="s">
        <v>12</v>
      </c>
      <c r="S80" s="259" t="s">
        <v>261</v>
      </c>
      <c r="T80" s="259" t="s">
        <v>262</v>
      </c>
      <c r="U80" s="259" t="s">
        <v>41</v>
      </c>
      <c r="V80" s="259" t="s">
        <v>34</v>
      </c>
      <c r="W80" s="259" t="s">
        <v>35</v>
      </c>
      <c r="X80" s="260">
        <v>10479085.803515</v>
      </c>
      <c r="Y80" s="260">
        <v>11495641.546521001</v>
      </c>
      <c r="Z80" s="260">
        <v>9198.3127378910995</v>
      </c>
      <c r="AA80" s="260">
        <v>9123.3078153064998</v>
      </c>
    </row>
    <row r="81" spans="1:27" x14ac:dyDescent="0.25">
      <c r="A81" s="257" t="s">
        <v>12</v>
      </c>
      <c r="B81" s="257" t="s">
        <v>264</v>
      </c>
      <c r="C81" s="257" t="s">
        <v>265</v>
      </c>
      <c r="D81" s="257" t="s">
        <v>323</v>
      </c>
      <c r="E81" s="257" t="s">
        <v>55</v>
      </c>
      <c r="F81" s="257" t="s">
        <v>45</v>
      </c>
      <c r="G81" s="258">
        <v>135645665.11285001</v>
      </c>
      <c r="H81" s="261"/>
      <c r="I81" s="258">
        <v>13595.97</v>
      </c>
      <c r="J81" s="258">
        <v>14454</v>
      </c>
      <c r="K81" s="258">
        <v>9976.9023550988004</v>
      </c>
      <c r="L81" s="261"/>
      <c r="N81">
        <f>SUMIF('Auswertung Swiss DRG KVG o Uni'!A:A,C:C,'Auswertung Swiss DRG KVG o Uni'!D:D)</f>
        <v>13595.97</v>
      </c>
      <c r="O81">
        <f t="shared" si="1"/>
        <v>0</v>
      </c>
      <c r="R81" s="257" t="s">
        <v>12</v>
      </c>
      <c r="S81" s="257" t="s">
        <v>264</v>
      </c>
      <c r="T81" s="257" t="s">
        <v>265</v>
      </c>
      <c r="U81" s="257" t="s">
        <v>323</v>
      </c>
      <c r="V81" s="257" t="s">
        <v>55</v>
      </c>
      <c r="W81" s="257" t="s">
        <v>45</v>
      </c>
      <c r="X81" s="258">
        <v>125615297.11285</v>
      </c>
      <c r="Y81" s="258">
        <v>133664896.41701999</v>
      </c>
      <c r="Z81" s="258">
        <v>9239.1566848744005</v>
      </c>
      <c r="AA81" s="258">
        <v>9215.7836346903005</v>
      </c>
    </row>
    <row r="82" spans="1:27" x14ac:dyDescent="0.25">
      <c r="A82" s="259" t="s">
        <v>12</v>
      </c>
      <c r="B82" s="259" t="s">
        <v>267</v>
      </c>
      <c r="C82" s="259" t="s">
        <v>268</v>
      </c>
      <c r="D82" s="259" t="s">
        <v>269</v>
      </c>
      <c r="E82" s="259" t="s">
        <v>70</v>
      </c>
      <c r="F82" s="259" t="s">
        <v>45</v>
      </c>
      <c r="G82" s="262"/>
      <c r="H82" s="260">
        <v>247870782.83769</v>
      </c>
      <c r="I82" s="260">
        <v>24416.9745</v>
      </c>
      <c r="J82" s="260">
        <v>22086</v>
      </c>
      <c r="K82" s="262"/>
      <c r="L82" s="260">
        <v>10151.576430474001</v>
      </c>
      <c r="N82">
        <f>SUMIF('Auswertung Swiss DRG KVG o Uni'!A:A,C:C,'Auswertung Swiss DRG KVG o Uni'!D:D)</f>
        <v>24416.9745</v>
      </c>
      <c r="O82">
        <f t="shared" si="1"/>
        <v>0</v>
      </c>
      <c r="R82" s="259" t="s">
        <v>12</v>
      </c>
      <c r="S82" s="259" t="s">
        <v>267</v>
      </c>
      <c r="T82" s="259" t="s">
        <v>268</v>
      </c>
      <c r="U82" s="259" t="s">
        <v>269</v>
      </c>
      <c r="V82" s="259" t="s">
        <v>70</v>
      </c>
      <c r="W82" s="259" t="s">
        <v>45</v>
      </c>
      <c r="X82" s="260">
        <v>232098939.83769</v>
      </c>
      <c r="Y82" s="260">
        <v>244293967.62777001</v>
      </c>
      <c r="Z82" s="260">
        <v>9505.6387857424997</v>
      </c>
      <c r="AA82" s="260">
        <v>9554.0521244319007</v>
      </c>
    </row>
    <row r="83" spans="1:27" x14ac:dyDescent="0.25">
      <c r="A83" s="257" t="s">
        <v>12</v>
      </c>
      <c r="B83" s="257" t="s">
        <v>270</v>
      </c>
      <c r="C83" s="257" t="s">
        <v>271</v>
      </c>
      <c r="D83" s="257" t="s">
        <v>123</v>
      </c>
      <c r="E83" s="257" t="s">
        <v>273</v>
      </c>
      <c r="F83" s="257" t="s">
        <v>27</v>
      </c>
      <c r="G83" s="258">
        <v>60908667.520617001</v>
      </c>
      <c r="H83" s="258">
        <v>60306414.644616999</v>
      </c>
      <c r="I83" s="258">
        <v>5855.4243999999999</v>
      </c>
      <c r="J83" s="258">
        <v>7966</v>
      </c>
      <c r="K83" s="258">
        <v>10402.092719464999</v>
      </c>
      <c r="L83" s="258">
        <v>10299.238880894</v>
      </c>
      <c r="N83">
        <f>SUMIF('Auswertung Swiss DRG KVG o Uni'!A:A,C:C,'Auswertung Swiss DRG KVG o Uni'!D:D)</f>
        <v>5855.4243999999999</v>
      </c>
      <c r="O83">
        <f t="shared" si="1"/>
        <v>0</v>
      </c>
      <c r="R83" s="257" t="s">
        <v>12</v>
      </c>
      <c r="S83" s="257" t="s">
        <v>270</v>
      </c>
      <c r="T83" s="257" t="s">
        <v>271</v>
      </c>
      <c r="U83" s="257" t="s">
        <v>123</v>
      </c>
      <c r="V83" s="257" t="s">
        <v>273</v>
      </c>
      <c r="W83" s="257" t="s">
        <v>27</v>
      </c>
      <c r="X83" s="258">
        <v>55702026.375616997</v>
      </c>
      <c r="Y83" s="258">
        <v>58335792.738006003</v>
      </c>
      <c r="Z83" s="258">
        <v>9512.8931005609993</v>
      </c>
      <c r="AA83" s="258">
        <v>9473.7680778070007</v>
      </c>
    </row>
    <row r="84" spans="1:27" x14ac:dyDescent="0.25">
      <c r="A84" s="259" t="s">
        <v>12</v>
      </c>
      <c r="B84" s="259" t="s">
        <v>274</v>
      </c>
      <c r="C84" s="259" t="s">
        <v>275</v>
      </c>
      <c r="D84" s="259" t="s">
        <v>218</v>
      </c>
      <c r="E84" s="259" t="s">
        <v>55</v>
      </c>
      <c r="F84" s="259" t="s">
        <v>45</v>
      </c>
      <c r="G84" s="260">
        <v>115896432.96292999</v>
      </c>
      <c r="H84" s="260">
        <v>110740930.34842999</v>
      </c>
      <c r="I84" s="260">
        <v>10758.429599999999</v>
      </c>
      <c r="J84" s="260">
        <v>11567</v>
      </c>
      <c r="K84" s="260">
        <v>10772.616196970001</v>
      </c>
      <c r="L84" s="260">
        <v>10293.410327137</v>
      </c>
      <c r="N84">
        <f>SUMIF('Auswertung Swiss DRG KVG o Uni'!A:A,C:C,'Auswertung Swiss DRG KVG o Uni'!D:D)</f>
        <v>10758.429599999999</v>
      </c>
      <c r="O84">
        <f t="shared" si="1"/>
        <v>0</v>
      </c>
      <c r="R84" s="259" t="s">
        <v>12</v>
      </c>
      <c r="S84" s="259" t="s">
        <v>274</v>
      </c>
      <c r="T84" s="259" t="s">
        <v>275</v>
      </c>
      <c r="U84" s="259" t="s">
        <v>218</v>
      </c>
      <c r="V84" s="259" t="s">
        <v>55</v>
      </c>
      <c r="W84" s="259" t="s">
        <v>45</v>
      </c>
      <c r="X84" s="260">
        <v>102751767.56189001</v>
      </c>
      <c r="Y84" s="260">
        <v>110227700.59869</v>
      </c>
      <c r="Z84" s="260">
        <v>9550.8146990047007</v>
      </c>
      <c r="AA84" s="260">
        <v>9597.1161521576996</v>
      </c>
    </row>
    <row r="85" spans="1:27" x14ac:dyDescent="0.25">
      <c r="A85" s="257" t="s">
        <v>12</v>
      </c>
      <c r="B85" s="257" t="s">
        <v>277</v>
      </c>
      <c r="C85" s="257" t="s">
        <v>278</v>
      </c>
      <c r="D85" s="257" t="s">
        <v>105</v>
      </c>
      <c r="E85" s="257" t="s">
        <v>70</v>
      </c>
      <c r="F85" s="257" t="s">
        <v>45</v>
      </c>
      <c r="G85" s="258">
        <v>81868181.313073993</v>
      </c>
      <c r="H85" s="258">
        <v>81023783.313073993</v>
      </c>
      <c r="I85" s="258">
        <v>7638.3819999999996</v>
      </c>
      <c r="J85" s="258">
        <v>9225</v>
      </c>
      <c r="K85" s="258">
        <v>10718.000397607</v>
      </c>
      <c r="L85" s="258">
        <v>10607.453687584</v>
      </c>
      <c r="N85">
        <f>SUMIF('Auswertung Swiss DRG KVG o Uni'!A:A,C:C,'Auswertung Swiss DRG KVG o Uni'!D:D)</f>
        <v>7638.3819999999996</v>
      </c>
      <c r="O85">
        <f t="shared" si="1"/>
        <v>0</v>
      </c>
      <c r="R85" s="257" t="s">
        <v>12</v>
      </c>
      <c r="S85" s="257" t="s">
        <v>277</v>
      </c>
      <c r="T85" s="257" t="s">
        <v>278</v>
      </c>
      <c r="U85" s="257" t="s">
        <v>105</v>
      </c>
      <c r="V85" s="257" t="s">
        <v>70</v>
      </c>
      <c r="W85" s="257" t="s">
        <v>45</v>
      </c>
      <c r="X85" s="258">
        <v>73529735.313073993</v>
      </c>
      <c r="Y85" s="258">
        <v>78505583.569178998</v>
      </c>
      <c r="Z85" s="258">
        <v>9626.3495741735005</v>
      </c>
      <c r="AA85" s="258">
        <v>9670.9563118431997</v>
      </c>
    </row>
    <row r="86" spans="1:27" x14ac:dyDescent="0.25">
      <c r="A86" s="259" t="s">
        <v>12</v>
      </c>
      <c r="B86" s="259" t="s">
        <v>280</v>
      </c>
      <c r="C86" s="259" t="s">
        <v>281</v>
      </c>
      <c r="D86" s="259" t="s">
        <v>338</v>
      </c>
      <c r="E86" s="259" t="s">
        <v>70</v>
      </c>
      <c r="F86" s="259" t="s">
        <v>62</v>
      </c>
      <c r="G86" s="262"/>
      <c r="H86" s="260">
        <v>54142777.380318999</v>
      </c>
      <c r="I86" s="260">
        <v>5410.6425799999997</v>
      </c>
      <c r="J86" s="260">
        <v>3722</v>
      </c>
      <c r="K86" s="262"/>
      <c r="L86" s="260">
        <v>10006.718532925001</v>
      </c>
      <c r="N86">
        <f>SUMIF('Auswertung Swiss DRG KVG o Uni'!A:A,C:C,'Auswertung Swiss DRG KVG o Uni'!D:D)</f>
        <v>5410.6425799999997</v>
      </c>
      <c r="O86">
        <f t="shared" si="1"/>
        <v>0</v>
      </c>
      <c r="R86" s="259" t="s">
        <v>12</v>
      </c>
      <c r="S86" s="259" t="s">
        <v>280</v>
      </c>
      <c r="T86" s="259" t="s">
        <v>281</v>
      </c>
      <c r="U86" s="259" t="s">
        <v>338</v>
      </c>
      <c r="V86" s="259" t="s">
        <v>70</v>
      </c>
      <c r="W86" s="259" t="s">
        <v>62</v>
      </c>
      <c r="X86" s="260">
        <v>48689514.230319001</v>
      </c>
      <c r="Y86" s="260">
        <v>60656753.338262998</v>
      </c>
      <c r="Z86" s="260">
        <v>8998.8413594895992</v>
      </c>
      <c r="AA86" s="260">
        <v>9087.8318810850997</v>
      </c>
    </row>
    <row r="87" spans="1:27" x14ac:dyDescent="0.25">
      <c r="A87" s="257" t="s">
        <v>12</v>
      </c>
      <c r="B87" s="257" t="s">
        <v>827</v>
      </c>
      <c r="C87" s="257" t="s">
        <v>828</v>
      </c>
      <c r="D87" s="257" t="s">
        <v>272</v>
      </c>
      <c r="E87" s="257" t="s">
        <v>16</v>
      </c>
      <c r="F87" s="257" t="s">
        <v>805</v>
      </c>
      <c r="G87" s="258">
        <v>33195538.503851</v>
      </c>
      <c r="H87" s="258">
        <v>33195538.503851</v>
      </c>
      <c r="I87" s="258">
        <v>3139.0895</v>
      </c>
      <c r="J87" s="258">
        <v>4583</v>
      </c>
      <c r="K87" s="258">
        <v>10574.893931457</v>
      </c>
      <c r="L87" s="258">
        <v>10574.893931457</v>
      </c>
      <c r="N87">
        <f>SUMIF('Auswertung Swiss DRG KVG o Uni'!A:A,C:C,'Auswertung Swiss DRG KVG o Uni'!D:D)</f>
        <v>3139.0895</v>
      </c>
      <c r="O87">
        <f t="shared" si="1"/>
        <v>0</v>
      </c>
      <c r="R87" s="257" t="s">
        <v>12</v>
      </c>
      <c r="S87" s="257" t="s">
        <v>827</v>
      </c>
      <c r="T87" s="257" t="s">
        <v>828</v>
      </c>
      <c r="U87" s="257" t="s">
        <v>272</v>
      </c>
      <c r="V87" s="257" t="s">
        <v>16</v>
      </c>
      <c r="W87" s="257" t="s">
        <v>805</v>
      </c>
      <c r="X87" s="258">
        <v>29239343.783851001</v>
      </c>
      <c r="Y87" s="258">
        <v>61221130.499931999</v>
      </c>
      <c r="Z87" s="258">
        <v>9314.5938603694995</v>
      </c>
      <c r="AA87" s="258">
        <v>10064.120761816001</v>
      </c>
    </row>
    <row r="88" spans="1:27" x14ac:dyDescent="0.25">
      <c r="A88" s="259" t="s">
        <v>12</v>
      </c>
      <c r="B88" s="259" t="s">
        <v>283</v>
      </c>
      <c r="C88" s="259" t="s">
        <v>284</v>
      </c>
      <c r="D88" s="259" t="s">
        <v>285</v>
      </c>
      <c r="E88" s="259" t="s">
        <v>55</v>
      </c>
      <c r="F88" s="259" t="s">
        <v>188</v>
      </c>
      <c r="G88" s="262"/>
      <c r="H88" s="262"/>
      <c r="I88" s="262"/>
      <c r="J88" s="262"/>
      <c r="K88" s="262"/>
      <c r="L88" s="262"/>
      <c r="N88">
        <f>SUMIF('Auswertung Swiss DRG KVG o Uni'!A:A,C:C,'Auswertung Swiss DRG KVG o Uni'!D:D)</f>
        <v>0</v>
      </c>
      <c r="O88">
        <f t="shared" si="1"/>
        <v>0</v>
      </c>
      <c r="R88" s="259" t="s">
        <v>12</v>
      </c>
      <c r="S88" s="259" t="s">
        <v>283</v>
      </c>
      <c r="T88" s="259" t="s">
        <v>284</v>
      </c>
      <c r="U88" s="259" t="s">
        <v>285</v>
      </c>
      <c r="V88" s="259" t="s">
        <v>55</v>
      </c>
      <c r="W88" s="259" t="s">
        <v>188</v>
      </c>
      <c r="X88" s="262"/>
      <c r="Y88" s="262"/>
      <c r="Z88" s="262"/>
      <c r="AA88" s="262"/>
    </row>
    <row r="89" spans="1:27" x14ac:dyDescent="0.25">
      <c r="A89" s="257" t="s">
        <v>12</v>
      </c>
      <c r="B89" s="257" t="s">
        <v>286</v>
      </c>
      <c r="C89" s="257" t="s">
        <v>829</v>
      </c>
      <c r="D89" s="257" t="s">
        <v>288</v>
      </c>
      <c r="E89" s="257" t="s">
        <v>16</v>
      </c>
      <c r="F89" s="257" t="s">
        <v>188</v>
      </c>
      <c r="G89" s="261"/>
      <c r="H89" s="261"/>
      <c r="I89" s="261"/>
      <c r="J89" s="261"/>
      <c r="K89" s="261"/>
      <c r="L89" s="261"/>
      <c r="N89">
        <f>SUMIF('Auswertung Swiss DRG KVG o Uni'!A:A,C:C,'Auswertung Swiss DRG KVG o Uni'!D:D)</f>
        <v>0</v>
      </c>
      <c r="O89">
        <f t="shared" si="1"/>
        <v>0</v>
      </c>
      <c r="R89" s="257" t="s">
        <v>12</v>
      </c>
      <c r="S89" s="257" t="s">
        <v>286</v>
      </c>
      <c r="T89" s="257" t="s">
        <v>829</v>
      </c>
      <c r="U89" s="257" t="s">
        <v>288</v>
      </c>
      <c r="V89" s="257" t="s">
        <v>16</v>
      </c>
      <c r="W89" s="257" t="s">
        <v>188</v>
      </c>
      <c r="X89" s="261"/>
      <c r="Y89" s="261"/>
      <c r="Z89" s="261"/>
      <c r="AA89" s="261"/>
    </row>
    <row r="90" spans="1:27" x14ac:dyDescent="0.25">
      <c r="A90" s="259" t="s">
        <v>12</v>
      </c>
      <c r="B90" s="259" t="s">
        <v>289</v>
      </c>
      <c r="C90" s="259" t="s">
        <v>290</v>
      </c>
      <c r="D90" s="259" t="s">
        <v>291</v>
      </c>
      <c r="E90" s="259" t="s">
        <v>16</v>
      </c>
      <c r="F90" s="259" t="s">
        <v>22</v>
      </c>
      <c r="G90" s="260">
        <v>472057779.53465998</v>
      </c>
      <c r="H90" s="260">
        <v>452189985.72153997</v>
      </c>
      <c r="I90" s="260">
        <v>42373.058999998997</v>
      </c>
      <c r="J90" s="260">
        <v>31302</v>
      </c>
      <c r="K90" s="260">
        <v>11140.516891515001</v>
      </c>
      <c r="L90" s="260">
        <v>10671.638923250001</v>
      </c>
      <c r="N90">
        <f>SUMIF('Auswertung Swiss DRG KVG o Uni'!A:A,C:C,'Auswertung Swiss DRG KVG o Uni'!D:D)</f>
        <v>0</v>
      </c>
      <c r="O90">
        <f t="shared" si="1"/>
        <v>-42373.058999998997</v>
      </c>
      <c r="R90" s="259" t="s">
        <v>12</v>
      </c>
      <c r="S90" s="259" t="s">
        <v>289</v>
      </c>
      <c r="T90" s="259" t="s">
        <v>290</v>
      </c>
      <c r="U90" s="259" t="s">
        <v>291</v>
      </c>
      <c r="V90" s="259" t="s">
        <v>16</v>
      </c>
      <c r="W90" s="259" t="s">
        <v>22</v>
      </c>
      <c r="X90" s="260">
        <v>428228253.49379998</v>
      </c>
      <c r="Y90" s="260">
        <v>461490297.27664</v>
      </c>
      <c r="Z90" s="260">
        <v>10106.144413454</v>
      </c>
      <c r="AA90" s="260">
        <v>10216.234011903</v>
      </c>
    </row>
    <row r="91" spans="1:27" x14ac:dyDescent="0.25">
      <c r="A91" s="257" t="s">
        <v>12</v>
      </c>
      <c r="B91" s="257" t="s">
        <v>292</v>
      </c>
      <c r="C91" s="257" t="s">
        <v>293</v>
      </c>
      <c r="D91" s="257" t="s">
        <v>307</v>
      </c>
      <c r="E91" s="257" t="s">
        <v>70</v>
      </c>
      <c r="F91" s="257" t="s">
        <v>22</v>
      </c>
      <c r="G91" s="258">
        <v>574775694.71089005</v>
      </c>
      <c r="H91" s="258">
        <v>569406945.12435997</v>
      </c>
      <c r="I91" s="258">
        <v>51949</v>
      </c>
      <c r="J91" s="258">
        <v>35121</v>
      </c>
      <c r="K91" s="258">
        <v>11064.230200983</v>
      </c>
      <c r="L91" s="258">
        <v>10960.883657517001</v>
      </c>
      <c r="N91">
        <f>SUMIF('Auswertung Swiss DRG KVG o Uni'!A:A,C:C,'Auswertung Swiss DRG KVG o Uni'!D:D)</f>
        <v>0</v>
      </c>
      <c r="O91">
        <f t="shared" si="1"/>
        <v>-51949</v>
      </c>
      <c r="R91" s="257" t="s">
        <v>12</v>
      </c>
      <c r="S91" s="257" t="s">
        <v>292</v>
      </c>
      <c r="T91" s="257" t="s">
        <v>293</v>
      </c>
      <c r="U91" s="257" t="s">
        <v>307</v>
      </c>
      <c r="V91" s="257" t="s">
        <v>70</v>
      </c>
      <c r="W91" s="257" t="s">
        <v>22</v>
      </c>
      <c r="X91" s="258">
        <v>525139317.12436002</v>
      </c>
      <c r="Y91" s="258">
        <v>584812631.38857996</v>
      </c>
      <c r="Z91" s="258">
        <v>10108.747370003999</v>
      </c>
      <c r="AA91" s="258">
        <v>10140.673337759001</v>
      </c>
    </row>
    <row r="92" spans="1:27" x14ac:dyDescent="0.25">
      <c r="A92" s="259" t="s">
        <v>12</v>
      </c>
      <c r="B92" s="259" t="s">
        <v>295</v>
      </c>
      <c r="C92" s="259" t="s">
        <v>296</v>
      </c>
      <c r="D92" s="259" t="s">
        <v>297</v>
      </c>
      <c r="E92" s="259" t="s">
        <v>114</v>
      </c>
      <c r="F92" s="259" t="s">
        <v>45</v>
      </c>
      <c r="G92" s="260">
        <v>78965013.705328003</v>
      </c>
      <c r="H92" s="262"/>
      <c r="I92" s="260">
        <v>7832</v>
      </c>
      <c r="J92" s="260">
        <v>9281</v>
      </c>
      <c r="K92" s="260">
        <v>10082.356193224001</v>
      </c>
      <c r="L92" s="262"/>
      <c r="N92">
        <f>SUMIF('Auswertung Swiss DRG KVG o Uni'!A:A,C:C,'Auswertung Swiss DRG KVG o Uni'!D:D)</f>
        <v>7832</v>
      </c>
      <c r="O92">
        <f t="shared" si="1"/>
        <v>0</v>
      </c>
      <c r="R92" s="259" t="s">
        <v>12</v>
      </c>
      <c r="S92" s="259" t="s">
        <v>295</v>
      </c>
      <c r="T92" s="259" t="s">
        <v>296</v>
      </c>
      <c r="U92" s="259" t="s">
        <v>297</v>
      </c>
      <c r="V92" s="259" t="s">
        <v>114</v>
      </c>
      <c r="W92" s="259" t="s">
        <v>45</v>
      </c>
      <c r="X92" s="260">
        <v>68831659.973497003</v>
      </c>
      <c r="Y92" s="260">
        <v>73840225.619176</v>
      </c>
      <c r="Z92" s="260">
        <v>8788.5163398234999</v>
      </c>
      <c r="AA92" s="260">
        <v>8795.7386085974995</v>
      </c>
    </row>
    <row r="93" spans="1:27" x14ac:dyDescent="0.25">
      <c r="A93" s="257" t="s">
        <v>12</v>
      </c>
      <c r="B93" s="257" t="s">
        <v>298</v>
      </c>
      <c r="C93" s="257" t="s">
        <v>299</v>
      </c>
      <c r="D93" s="257" t="s">
        <v>77</v>
      </c>
      <c r="E93" s="257" t="s">
        <v>66</v>
      </c>
      <c r="F93" s="257" t="s">
        <v>27</v>
      </c>
      <c r="G93" s="258">
        <v>45645422.707497999</v>
      </c>
      <c r="H93" s="258">
        <v>42313618.939599</v>
      </c>
      <c r="I93" s="258">
        <v>4362.7439999999997</v>
      </c>
      <c r="J93" s="258">
        <v>4731</v>
      </c>
      <c r="K93" s="258">
        <v>10462.548961731</v>
      </c>
      <c r="L93" s="258">
        <v>9698.8544227209004</v>
      </c>
      <c r="N93">
        <f>SUMIF('Auswertung Swiss DRG KVG o Uni'!A:A,C:C,'Auswertung Swiss DRG KVG o Uni'!D:D)</f>
        <v>4362.7439999999997</v>
      </c>
      <c r="O93">
        <f t="shared" si="1"/>
        <v>0</v>
      </c>
      <c r="R93" s="257" t="s">
        <v>12</v>
      </c>
      <c r="S93" s="257" t="s">
        <v>298</v>
      </c>
      <c r="T93" s="257" t="s">
        <v>299</v>
      </c>
      <c r="U93" s="257" t="s">
        <v>77</v>
      </c>
      <c r="V93" s="257" t="s">
        <v>66</v>
      </c>
      <c r="W93" s="257" t="s">
        <v>27</v>
      </c>
      <c r="X93" s="258">
        <v>40405320.707497999</v>
      </c>
      <c r="Y93" s="258">
        <v>43512359.921736002</v>
      </c>
      <c r="Z93" s="258">
        <v>9261.4466279703993</v>
      </c>
      <c r="AA93" s="258">
        <v>9188.6392094641997</v>
      </c>
    </row>
    <row r="94" spans="1:27" x14ac:dyDescent="0.25">
      <c r="A94" s="259" t="s">
        <v>301</v>
      </c>
      <c r="B94" s="259" t="s">
        <v>302</v>
      </c>
      <c r="C94" s="20" t="s">
        <v>304</v>
      </c>
      <c r="D94" s="259" t="s">
        <v>304</v>
      </c>
      <c r="E94" s="259" t="s">
        <v>16</v>
      </c>
      <c r="F94" s="259" t="s">
        <v>345</v>
      </c>
      <c r="G94" s="260">
        <v>8304716.6440300001</v>
      </c>
      <c r="H94" s="260">
        <v>7956196.9164143</v>
      </c>
      <c r="I94" s="260">
        <v>828.85199999999998</v>
      </c>
      <c r="J94" s="260">
        <v>578</v>
      </c>
      <c r="K94" s="260">
        <v>10019.541056823</v>
      </c>
      <c r="L94" s="260">
        <v>9599.0561842334992</v>
      </c>
      <c r="N94">
        <f>SUMIF('Auswertung Swiss DRG KVG o Uni'!A:A,C:C,'Auswertung Swiss DRG KVG o Uni'!D:D)</f>
        <v>828.85199999999998</v>
      </c>
      <c r="O94">
        <f t="shared" si="1"/>
        <v>0</v>
      </c>
      <c r="R94" s="259" t="s">
        <v>301</v>
      </c>
      <c r="S94" s="259" t="s">
        <v>302</v>
      </c>
      <c r="T94" s="20" t="s">
        <v>304</v>
      </c>
      <c r="U94" s="259" t="s">
        <v>304</v>
      </c>
      <c r="V94" s="259" t="s">
        <v>16</v>
      </c>
      <c r="W94" s="259" t="s">
        <v>345</v>
      </c>
      <c r="X94" s="260">
        <v>7333234.6440300001</v>
      </c>
      <c r="Y94" s="260">
        <v>7333234.6440300001</v>
      </c>
      <c r="Z94" s="260">
        <v>8847.4596719679994</v>
      </c>
      <c r="AA94" s="260">
        <v>8847.4596719679994</v>
      </c>
    </row>
    <row r="95" spans="1:27" x14ac:dyDescent="0.25">
      <c r="A95" s="257" t="s">
        <v>301</v>
      </c>
      <c r="B95" s="257" t="s">
        <v>305</v>
      </c>
      <c r="C95" s="257" t="s">
        <v>306</v>
      </c>
      <c r="D95" s="257" t="s">
        <v>191</v>
      </c>
      <c r="E95" s="257" t="s">
        <v>66</v>
      </c>
      <c r="F95" s="257" t="s">
        <v>308</v>
      </c>
      <c r="G95" s="261"/>
      <c r="H95" s="261"/>
      <c r="I95" s="261"/>
      <c r="J95" s="261"/>
      <c r="K95" s="261"/>
      <c r="L95" s="261"/>
      <c r="N95">
        <f>SUMIF('Auswertung Swiss DRG KVG o Uni'!A:A,C:C,'Auswertung Swiss DRG KVG o Uni'!D:D)</f>
        <v>0</v>
      </c>
      <c r="O95">
        <f t="shared" si="1"/>
        <v>0</v>
      </c>
      <c r="R95" s="257" t="s">
        <v>301</v>
      </c>
      <c r="S95" s="257" t="s">
        <v>305</v>
      </c>
      <c r="T95" s="257" t="s">
        <v>306</v>
      </c>
      <c r="U95" s="257" t="s">
        <v>191</v>
      </c>
      <c r="V95" s="257" t="s">
        <v>66</v>
      </c>
      <c r="W95" s="257" t="s">
        <v>308</v>
      </c>
      <c r="X95" s="261"/>
      <c r="Y95" s="261"/>
      <c r="Z95" s="261"/>
      <c r="AA95" s="261"/>
    </row>
    <row r="96" spans="1:27" x14ac:dyDescent="0.25">
      <c r="A96" s="259" t="s">
        <v>301</v>
      </c>
      <c r="B96" s="259" t="s">
        <v>309</v>
      </c>
      <c r="C96" s="259" t="s">
        <v>310</v>
      </c>
      <c r="D96" s="259" t="s">
        <v>311</v>
      </c>
      <c r="E96" s="259" t="s">
        <v>99</v>
      </c>
      <c r="F96" s="259" t="s">
        <v>308</v>
      </c>
      <c r="G96" s="262"/>
      <c r="H96" s="262"/>
      <c r="I96" s="262"/>
      <c r="J96" s="262"/>
      <c r="K96" s="262"/>
      <c r="L96" s="262"/>
      <c r="N96">
        <f>SUMIF('Auswertung Swiss DRG KVG o Uni'!A:A,C:C,'Auswertung Swiss DRG KVG o Uni'!D:D)</f>
        <v>0</v>
      </c>
      <c r="O96">
        <f t="shared" si="1"/>
        <v>0</v>
      </c>
      <c r="R96" s="259" t="s">
        <v>301</v>
      </c>
      <c r="S96" s="259" t="s">
        <v>309</v>
      </c>
      <c r="T96" s="259" t="s">
        <v>310</v>
      </c>
      <c r="U96" s="259" t="s">
        <v>311</v>
      </c>
      <c r="V96" s="259" t="s">
        <v>99</v>
      </c>
      <c r="W96" s="259" t="s">
        <v>308</v>
      </c>
      <c r="X96" s="262"/>
      <c r="Y96" s="262"/>
      <c r="Z96" s="262"/>
      <c r="AA96" s="262"/>
    </row>
    <row r="97" spans="1:27" x14ac:dyDescent="0.25">
      <c r="A97" s="257" t="s">
        <v>301</v>
      </c>
      <c r="B97" s="257" t="s">
        <v>312</v>
      </c>
      <c r="C97" s="257" t="s">
        <v>313</v>
      </c>
      <c r="D97" s="257" t="s">
        <v>314</v>
      </c>
      <c r="E97" s="257" t="s">
        <v>95</v>
      </c>
      <c r="F97" s="257" t="s">
        <v>308</v>
      </c>
      <c r="G97" s="261"/>
      <c r="H97" s="261"/>
      <c r="I97" s="261"/>
      <c r="J97" s="261"/>
      <c r="K97" s="261"/>
      <c r="L97" s="261"/>
      <c r="N97">
        <f>SUMIF('Auswertung Swiss DRG KVG o Uni'!A:A,C:C,'Auswertung Swiss DRG KVG o Uni'!D:D)</f>
        <v>0</v>
      </c>
      <c r="O97">
        <f t="shared" si="1"/>
        <v>0</v>
      </c>
      <c r="R97" s="257" t="s">
        <v>301</v>
      </c>
      <c r="S97" s="257" t="s">
        <v>312</v>
      </c>
      <c r="T97" s="257" t="s">
        <v>313</v>
      </c>
      <c r="U97" s="257" t="s">
        <v>314</v>
      </c>
      <c r="V97" s="257" t="s">
        <v>95</v>
      </c>
      <c r="W97" s="257" t="s">
        <v>308</v>
      </c>
      <c r="X97" s="261"/>
      <c r="Y97" s="261"/>
      <c r="Z97" s="261"/>
      <c r="AA97" s="261"/>
    </row>
    <row r="98" spans="1:27" x14ac:dyDescent="0.25">
      <c r="A98" s="259" t="s">
        <v>301</v>
      </c>
      <c r="B98" s="259" t="s">
        <v>315</v>
      </c>
      <c r="C98" s="20" t="s">
        <v>317</v>
      </c>
      <c r="D98" s="259" t="s">
        <v>317</v>
      </c>
      <c r="E98" s="259" t="s">
        <v>34</v>
      </c>
      <c r="F98" s="259" t="s">
        <v>35</v>
      </c>
      <c r="G98" s="260">
        <v>4626290.5864580004</v>
      </c>
      <c r="H98" s="260">
        <v>4460084.0164580001</v>
      </c>
      <c r="I98" s="260">
        <v>363.92649999999998</v>
      </c>
      <c r="J98" s="260">
        <v>516</v>
      </c>
      <c r="K98" s="260">
        <v>12712.156400971</v>
      </c>
      <c r="L98" s="260">
        <v>12255.452725916</v>
      </c>
      <c r="N98">
        <f>SUMIF('Auswertung Swiss DRG KVG o Uni'!A:A,C:C,'Auswertung Swiss DRG KVG o Uni'!D:D)</f>
        <v>363.92649999999998</v>
      </c>
      <c r="O98">
        <f t="shared" si="1"/>
        <v>0</v>
      </c>
      <c r="R98" s="259" t="s">
        <v>301</v>
      </c>
      <c r="S98" s="259" t="s">
        <v>315</v>
      </c>
      <c r="T98" s="20" t="s">
        <v>317</v>
      </c>
      <c r="U98" s="259" t="s">
        <v>317</v>
      </c>
      <c r="V98" s="259" t="s">
        <v>34</v>
      </c>
      <c r="W98" s="259" t="s">
        <v>35</v>
      </c>
      <c r="X98" s="260">
        <v>3810012.3164579999</v>
      </c>
      <c r="Y98" s="260">
        <v>3872739.1152567002</v>
      </c>
      <c r="Z98" s="260">
        <v>10469.180772649999</v>
      </c>
      <c r="AA98" s="260">
        <v>10500.105239281</v>
      </c>
    </row>
    <row r="99" spans="1:27" x14ac:dyDescent="0.25">
      <c r="A99" s="257" t="s">
        <v>301</v>
      </c>
      <c r="B99" s="257" t="s">
        <v>318</v>
      </c>
      <c r="C99" s="20" t="s">
        <v>320</v>
      </c>
      <c r="D99" s="257" t="s">
        <v>320</v>
      </c>
      <c r="E99" s="257" t="s">
        <v>34</v>
      </c>
      <c r="F99" s="257" t="s">
        <v>35</v>
      </c>
      <c r="G99" s="258">
        <v>1276545.3822858999</v>
      </c>
      <c r="H99" s="258">
        <v>1264769.4222859</v>
      </c>
      <c r="I99" s="258">
        <v>75.819999999999993</v>
      </c>
      <c r="J99" s="258">
        <v>128</v>
      </c>
      <c r="K99" s="258">
        <v>16836.525748956999</v>
      </c>
      <c r="L99" s="258">
        <v>16681.211056264001</v>
      </c>
      <c r="N99">
        <f>SUMIF('Auswertung Swiss DRG KVG o Uni'!A:A,C:C,'Auswertung Swiss DRG KVG o Uni'!D:D)</f>
        <v>75.819999999999993</v>
      </c>
      <c r="O99">
        <f t="shared" si="1"/>
        <v>0</v>
      </c>
      <c r="R99" s="257" t="s">
        <v>301</v>
      </c>
      <c r="S99" s="257" t="s">
        <v>318</v>
      </c>
      <c r="T99" s="20" t="s">
        <v>320</v>
      </c>
      <c r="U99" s="257" t="s">
        <v>320</v>
      </c>
      <c r="V99" s="257" t="s">
        <v>34</v>
      </c>
      <c r="W99" s="257" t="s">
        <v>35</v>
      </c>
      <c r="X99" s="258">
        <v>1095095.8522858999</v>
      </c>
      <c r="Y99" s="258">
        <v>1133718.0656637</v>
      </c>
      <c r="Z99" s="258">
        <v>14443.363918306</v>
      </c>
      <c r="AA99" s="258">
        <v>14189.212336216</v>
      </c>
    </row>
    <row r="100" spans="1:27" x14ac:dyDescent="0.25">
      <c r="A100" s="259" t="s">
        <v>301</v>
      </c>
      <c r="B100" s="259" t="s">
        <v>321</v>
      </c>
      <c r="C100" s="259" t="s">
        <v>322</v>
      </c>
      <c r="D100" s="259" t="s">
        <v>263</v>
      </c>
      <c r="E100" s="259" t="s">
        <v>55</v>
      </c>
      <c r="F100" s="259" t="s">
        <v>251</v>
      </c>
      <c r="G100" s="262"/>
      <c r="H100" s="262"/>
      <c r="I100" s="262"/>
      <c r="J100" s="262"/>
      <c r="K100" s="262"/>
      <c r="L100" s="262"/>
      <c r="N100">
        <f>SUMIF('Auswertung Swiss DRG KVG o Uni'!A:A,C:C,'Auswertung Swiss DRG KVG o Uni'!D:D)</f>
        <v>0</v>
      </c>
      <c r="O100">
        <f t="shared" si="1"/>
        <v>0</v>
      </c>
      <c r="R100" s="259" t="s">
        <v>301</v>
      </c>
      <c r="S100" s="259" t="s">
        <v>321</v>
      </c>
      <c r="T100" s="259" t="s">
        <v>322</v>
      </c>
      <c r="U100" s="259" t="s">
        <v>263</v>
      </c>
      <c r="V100" s="259" t="s">
        <v>55</v>
      </c>
      <c r="W100" s="259" t="s">
        <v>251</v>
      </c>
      <c r="X100" s="262"/>
      <c r="Y100" s="262"/>
      <c r="Z100" s="262"/>
      <c r="AA100" s="262"/>
    </row>
    <row r="101" spans="1:27" x14ac:dyDescent="0.25">
      <c r="A101" s="257" t="s">
        <v>301</v>
      </c>
      <c r="B101" s="257" t="s">
        <v>324</v>
      </c>
      <c r="C101" s="257" t="s">
        <v>326</v>
      </c>
      <c r="D101" s="257" t="s">
        <v>830</v>
      </c>
      <c r="E101" s="257" t="s">
        <v>110</v>
      </c>
      <c r="F101" s="257" t="s">
        <v>251</v>
      </c>
      <c r="G101" s="258">
        <v>6601256.2593804002</v>
      </c>
      <c r="H101" s="261"/>
      <c r="I101" s="258">
        <v>600.78660000000002</v>
      </c>
      <c r="J101" s="258">
        <v>830</v>
      </c>
      <c r="K101" s="258">
        <v>10987.688905479001</v>
      </c>
      <c r="L101" s="261"/>
      <c r="N101">
        <f>SUMIF('Auswertung Swiss DRG KVG o Uni'!A:A,C:C,'Auswertung Swiss DRG KVG o Uni'!D:D)</f>
        <v>600.78660000000002</v>
      </c>
      <c r="O101">
        <f t="shared" si="1"/>
        <v>0</v>
      </c>
      <c r="R101" s="257" t="s">
        <v>301</v>
      </c>
      <c r="S101" s="257" t="s">
        <v>324</v>
      </c>
      <c r="T101" s="257" t="s">
        <v>326</v>
      </c>
      <c r="U101" s="257" t="s">
        <v>830</v>
      </c>
      <c r="V101" s="257" t="s">
        <v>110</v>
      </c>
      <c r="W101" s="257" t="s">
        <v>251</v>
      </c>
      <c r="X101" s="258">
        <v>5319509.2593804002</v>
      </c>
      <c r="Y101" s="258">
        <v>6445846.4181081997</v>
      </c>
      <c r="Z101" s="258">
        <v>8854.2408558718998</v>
      </c>
      <c r="AA101" s="258">
        <v>9367.6611478233008</v>
      </c>
    </row>
    <row r="102" spans="1:27" x14ac:dyDescent="0.25">
      <c r="A102" s="259" t="s">
        <v>301</v>
      </c>
      <c r="B102" s="259" t="s">
        <v>327</v>
      </c>
      <c r="C102" s="151" t="s">
        <v>329</v>
      </c>
      <c r="D102" s="259" t="s">
        <v>329</v>
      </c>
      <c r="E102" s="259" t="s">
        <v>55</v>
      </c>
      <c r="F102" s="259" t="s">
        <v>17</v>
      </c>
      <c r="G102" s="260">
        <v>45901936.220751002</v>
      </c>
      <c r="H102" s="260">
        <v>45430950.316211</v>
      </c>
      <c r="I102" s="260">
        <v>4324</v>
      </c>
      <c r="J102" s="260">
        <v>5231</v>
      </c>
      <c r="K102" s="260">
        <v>10615.618922468</v>
      </c>
      <c r="L102" s="260">
        <v>10506.695262769001</v>
      </c>
      <c r="N102">
        <f>SUMIF('Auswertung Swiss DRG KVG o Uni'!A:A,C:C,'Auswertung Swiss DRG KVG o Uni'!D:D)</f>
        <v>4324</v>
      </c>
      <c r="O102">
        <f t="shared" si="1"/>
        <v>0</v>
      </c>
      <c r="R102" s="259" t="s">
        <v>301</v>
      </c>
      <c r="S102" s="259" t="s">
        <v>327</v>
      </c>
      <c r="T102" s="151" t="s">
        <v>329</v>
      </c>
      <c r="U102" s="259" t="s">
        <v>329</v>
      </c>
      <c r="V102" s="259" t="s">
        <v>55</v>
      </c>
      <c r="W102" s="259" t="s">
        <v>17</v>
      </c>
      <c r="X102" s="260">
        <v>41596183.220751002</v>
      </c>
      <c r="Y102" s="260">
        <v>43919957.128021002</v>
      </c>
      <c r="Z102" s="260">
        <v>9619.8388577129008</v>
      </c>
      <c r="AA102" s="260">
        <v>9659.1064719642</v>
      </c>
    </row>
    <row r="103" spans="1:27" x14ac:dyDescent="0.25">
      <c r="A103" s="257" t="s">
        <v>301</v>
      </c>
      <c r="B103" s="257" t="s">
        <v>330</v>
      </c>
      <c r="C103" s="151" t="s">
        <v>332</v>
      </c>
      <c r="D103" s="257" t="s">
        <v>332</v>
      </c>
      <c r="E103" s="257" t="s">
        <v>34</v>
      </c>
      <c r="F103" s="257" t="s">
        <v>35</v>
      </c>
      <c r="G103" s="258">
        <v>3240655.3286227998</v>
      </c>
      <c r="H103" s="258">
        <v>3217509.3286227998</v>
      </c>
      <c r="I103" s="258">
        <v>308.71699999999998</v>
      </c>
      <c r="J103" s="258">
        <v>464</v>
      </c>
      <c r="K103" s="258">
        <v>10497.171612262</v>
      </c>
      <c r="L103" s="258">
        <v>10422.196797140001</v>
      </c>
      <c r="N103">
        <f>SUMIF('Auswertung Swiss DRG KVG o Uni'!A:A,C:C,'Auswertung Swiss DRG KVG o Uni'!D:D)</f>
        <v>308.71699999999998</v>
      </c>
      <c r="O103">
        <f t="shared" si="1"/>
        <v>0</v>
      </c>
      <c r="R103" s="257" t="s">
        <v>301</v>
      </c>
      <c r="S103" s="257" t="s">
        <v>330</v>
      </c>
      <c r="T103" s="151" t="s">
        <v>332</v>
      </c>
      <c r="U103" s="257" t="s">
        <v>332</v>
      </c>
      <c r="V103" s="257" t="s">
        <v>34</v>
      </c>
      <c r="W103" s="257" t="s">
        <v>35</v>
      </c>
      <c r="X103" s="258">
        <v>2894008.3286227998</v>
      </c>
      <c r="Y103" s="258">
        <v>3476770.4482876998</v>
      </c>
      <c r="Z103" s="258">
        <v>9374.3082778816006</v>
      </c>
      <c r="AA103" s="258">
        <v>9321.7751641208997</v>
      </c>
    </row>
    <row r="104" spans="1:27" x14ac:dyDescent="0.25">
      <c r="A104" s="259" t="s">
        <v>301</v>
      </c>
      <c r="B104" s="259" t="s">
        <v>333</v>
      </c>
      <c r="C104" s="259" t="s">
        <v>334</v>
      </c>
      <c r="E104" s="259" t="s">
        <v>16</v>
      </c>
      <c r="F104" s="259" t="s">
        <v>308</v>
      </c>
      <c r="G104" s="262"/>
      <c r="H104" s="262"/>
      <c r="I104" s="262"/>
      <c r="J104" s="262"/>
      <c r="K104" s="262"/>
      <c r="L104" s="262"/>
      <c r="N104">
        <f>SUMIF('Auswertung Swiss DRG KVG o Uni'!A:A,C:C,'Auswertung Swiss DRG KVG o Uni'!D:D)</f>
        <v>0</v>
      </c>
      <c r="O104">
        <f t="shared" si="1"/>
        <v>0</v>
      </c>
      <c r="R104" s="259" t="s">
        <v>301</v>
      </c>
      <c r="S104" s="259" t="s">
        <v>333</v>
      </c>
      <c r="T104" s="259" t="s">
        <v>334</v>
      </c>
      <c r="U104" s="259" t="s">
        <v>831</v>
      </c>
      <c r="V104" s="259" t="s">
        <v>16</v>
      </c>
      <c r="W104" s="259" t="s">
        <v>308</v>
      </c>
      <c r="X104" s="262"/>
      <c r="Y104" s="262"/>
      <c r="Z104" s="262"/>
      <c r="AA104" s="262"/>
    </row>
    <row r="105" spans="1:27" x14ac:dyDescent="0.25">
      <c r="A105" s="257" t="s">
        <v>301</v>
      </c>
      <c r="B105" s="257" t="s">
        <v>336</v>
      </c>
      <c r="C105" s="257" t="s">
        <v>832</v>
      </c>
      <c r="E105" s="257" t="s">
        <v>228</v>
      </c>
      <c r="F105" s="257" t="s">
        <v>106</v>
      </c>
      <c r="G105" s="261"/>
      <c r="H105" s="261"/>
      <c r="I105" s="261"/>
      <c r="J105" s="261"/>
      <c r="K105" s="261"/>
      <c r="L105" s="261"/>
      <c r="N105">
        <f>SUMIF('Auswertung Swiss DRG KVG o Uni'!A:A,C:C,'Auswertung Swiss DRG KVG o Uni'!D:D)</f>
        <v>0</v>
      </c>
      <c r="O105">
        <f t="shared" si="1"/>
        <v>0</v>
      </c>
      <c r="R105" s="257" t="s">
        <v>301</v>
      </c>
      <c r="S105" s="257" t="s">
        <v>336</v>
      </c>
      <c r="T105" s="257" t="s">
        <v>832</v>
      </c>
      <c r="U105" s="257" t="s">
        <v>341</v>
      </c>
      <c r="V105" s="257" t="s">
        <v>228</v>
      </c>
      <c r="W105" s="257" t="s">
        <v>106</v>
      </c>
      <c r="X105" s="261"/>
      <c r="Y105" s="261"/>
      <c r="Z105" s="261"/>
      <c r="AA105" s="261"/>
    </row>
    <row r="106" spans="1:27" x14ac:dyDescent="0.25">
      <c r="A106" s="259" t="s">
        <v>301</v>
      </c>
      <c r="B106" s="259" t="s">
        <v>339</v>
      </c>
      <c r="C106" s="259" t="s">
        <v>340</v>
      </c>
      <c r="E106" s="259" t="s">
        <v>66</v>
      </c>
      <c r="F106" s="259" t="s">
        <v>308</v>
      </c>
      <c r="G106" s="262"/>
      <c r="H106" s="262"/>
      <c r="I106" s="262"/>
      <c r="J106" s="262"/>
      <c r="K106" s="262"/>
      <c r="L106" s="262"/>
      <c r="N106">
        <f>SUMIF('Auswertung Swiss DRG KVG o Uni'!A:A,C:C,'Auswertung Swiss DRG KVG o Uni'!D:D)</f>
        <v>0</v>
      </c>
      <c r="O106">
        <f t="shared" si="1"/>
        <v>0</v>
      </c>
      <c r="R106" s="259" t="s">
        <v>301</v>
      </c>
      <c r="S106" s="259" t="s">
        <v>339</v>
      </c>
      <c r="T106" s="259" t="s">
        <v>340</v>
      </c>
      <c r="U106" s="259" t="s">
        <v>140</v>
      </c>
      <c r="V106" s="259" t="s">
        <v>66</v>
      </c>
      <c r="W106" s="259" t="s">
        <v>308</v>
      </c>
      <c r="X106" s="262"/>
      <c r="Y106" s="262"/>
      <c r="Z106" s="262"/>
      <c r="AA106" s="262"/>
    </row>
    <row r="107" spans="1:27" x14ac:dyDescent="0.25">
      <c r="A107" s="257" t="s">
        <v>301</v>
      </c>
      <c r="B107" s="257" t="s">
        <v>342</v>
      </c>
      <c r="C107" s="20" t="s">
        <v>344</v>
      </c>
      <c r="E107" s="257" t="s">
        <v>70</v>
      </c>
      <c r="F107" s="257" t="s">
        <v>45</v>
      </c>
      <c r="G107" s="261"/>
      <c r="H107" s="258">
        <v>100923996.52096</v>
      </c>
      <c r="I107" s="258">
        <v>9022.6810999999998</v>
      </c>
      <c r="J107" s="258">
        <v>8453</v>
      </c>
      <c r="K107" s="261"/>
      <c r="L107" s="258">
        <v>11185.588341469</v>
      </c>
      <c r="N107">
        <f>SUMIF('Auswertung Swiss DRG KVG o Uni'!A:A,C:C,'Auswertung Swiss DRG KVG o Uni'!D:D)</f>
        <v>9022.6810999999998</v>
      </c>
      <c r="O107">
        <f t="shared" si="1"/>
        <v>0</v>
      </c>
      <c r="R107" s="257" t="s">
        <v>301</v>
      </c>
      <c r="S107" s="257" t="s">
        <v>342</v>
      </c>
      <c r="T107" s="20" t="s">
        <v>344</v>
      </c>
      <c r="U107" s="257" t="s">
        <v>344</v>
      </c>
      <c r="V107" s="257" t="s">
        <v>70</v>
      </c>
      <c r="W107" s="257" t="s">
        <v>45</v>
      </c>
      <c r="X107" s="258">
        <v>93680291.073999003</v>
      </c>
      <c r="Y107" s="258">
        <v>98834112.808165997</v>
      </c>
      <c r="Z107" s="258">
        <v>10382.755417787999</v>
      </c>
      <c r="AA107" s="258">
        <v>10353.272283885</v>
      </c>
    </row>
    <row r="108" spans="1:27" x14ac:dyDescent="0.25">
      <c r="A108" s="259" t="s">
        <v>833</v>
      </c>
      <c r="B108" s="259" t="s">
        <v>166</v>
      </c>
      <c r="C108" s="259" t="s">
        <v>167</v>
      </c>
      <c r="D108" s="259" t="s">
        <v>168</v>
      </c>
      <c r="E108" s="259" t="s">
        <v>169</v>
      </c>
      <c r="F108" s="259" t="s">
        <v>45</v>
      </c>
      <c r="G108" s="260">
        <v>389852311.0535</v>
      </c>
      <c r="H108" s="260">
        <v>373900945.0535</v>
      </c>
      <c r="I108" s="260">
        <v>38377.632899999997</v>
      </c>
      <c r="J108" s="260">
        <v>35730</v>
      </c>
      <c r="K108" s="260">
        <v>10158.320917534</v>
      </c>
      <c r="L108" s="260">
        <v>9742.6786594099995</v>
      </c>
      <c r="N108">
        <f>SUMIF('Auswertung Swiss DRG KVG o Uni'!A:A,C:C,'Auswertung Swiss DRG KVG o Uni'!D:D)</f>
        <v>38377.632899999997</v>
      </c>
      <c r="O108">
        <f t="shared" si="1"/>
        <v>0</v>
      </c>
      <c r="R108" s="259" t="s">
        <v>833</v>
      </c>
      <c r="S108" s="259" t="s">
        <v>166</v>
      </c>
      <c r="T108" s="259" t="s">
        <v>167</v>
      </c>
      <c r="U108" s="259" t="s">
        <v>168</v>
      </c>
      <c r="V108" s="259" t="s">
        <v>169</v>
      </c>
      <c r="W108" s="259" t="s">
        <v>45</v>
      </c>
      <c r="X108" s="260">
        <v>352846500.0535</v>
      </c>
      <c r="Y108" s="260">
        <v>401977684.47617</v>
      </c>
      <c r="Z108" s="260">
        <v>9194.0662670079</v>
      </c>
      <c r="AA108" s="260">
        <v>9212.5531478358007</v>
      </c>
    </row>
    <row r="109" spans="1:27" x14ac:dyDescent="0.25">
      <c r="A109" s="263"/>
      <c r="B109" s="263"/>
      <c r="C109" s="263"/>
      <c r="D109" s="263"/>
      <c r="E109" s="263"/>
      <c r="F109" s="263"/>
      <c r="G109" s="264">
        <v>8652350132.8264103</v>
      </c>
      <c r="H109" s="264">
        <v>8757082917.6072311</v>
      </c>
      <c r="I109" s="264">
        <v>923436.44377999695</v>
      </c>
      <c r="J109" s="264">
        <v>883811</v>
      </c>
      <c r="K109" s="264">
        <v>782067.23494350084</v>
      </c>
      <c r="L109" s="264">
        <v>796716.74825359555</v>
      </c>
      <c r="N109">
        <f>SUMIF('Auswertung Swiss DRG KVG o Uni'!A:A,C:C,'Auswertung Swiss DRG KVG o Uni'!D:D)</f>
        <v>0</v>
      </c>
      <c r="O109">
        <f t="shared" si="1"/>
        <v>-923436.44377999695</v>
      </c>
      <c r="R109" s="263"/>
      <c r="S109" s="263"/>
      <c r="T109" s="263"/>
      <c r="U109" s="263"/>
      <c r="V109" s="263"/>
      <c r="W109" s="263"/>
      <c r="X109" s="264">
        <v>9117019731.1295166</v>
      </c>
      <c r="Y109" s="264">
        <v>10134009229.555904</v>
      </c>
      <c r="Z109" s="264">
        <v>819445.13999005116</v>
      </c>
      <c r="AA109" s="264">
        <v>821686.6291271142</v>
      </c>
    </row>
    <row r="110" spans="1:27" x14ac:dyDescent="0.25">
      <c r="G110"/>
      <c r="H110"/>
      <c r="I110"/>
      <c r="J110"/>
      <c r="K110"/>
      <c r="L110"/>
    </row>
    <row r="111" spans="1:27" x14ac:dyDescent="0.25">
      <c r="F111" s="11"/>
      <c r="G111" s="11"/>
      <c r="H111" s="11"/>
      <c r="I111" s="12"/>
      <c r="J111" s="12"/>
      <c r="K111" s="12"/>
      <c r="L111" s="12"/>
    </row>
  </sheetData>
  <phoneticPr fontId="25" type="noConversion"/>
  <pageMargins left="0.78740157499999996" right="0.78740157499999996" top="0.984251969" bottom="0.984251969" header="0.4921259845" footer="0.4921259845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1.453125" style="28" customWidth="1"/>
    <col min="10" max="10" width="9.81640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652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18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720</v>
      </c>
      <c r="F8" s="15" t="s">
        <v>721</v>
      </c>
      <c r="G8" s="15" t="s">
        <v>722</v>
      </c>
      <c r="H8" s="15" t="s">
        <v>723</v>
      </c>
      <c r="I8" s="15" t="s">
        <v>724</v>
      </c>
      <c r="J8" s="15" t="s">
        <v>725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665</v>
      </c>
      <c r="H9" s="17" t="s">
        <v>11</v>
      </c>
      <c r="I9" s="41" t="s">
        <v>433</v>
      </c>
      <c r="J9" s="41" t="s">
        <v>434</v>
      </c>
      <c r="K9" s="40"/>
      <c r="L9" s="61" t="s">
        <v>726</v>
      </c>
      <c r="M9" s="61" t="s">
        <v>409</v>
      </c>
      <c r="N9" s="40"/>
      <c r="O9" s="40"/>
      <c r="P9" s="40"/>
    </row>
    <row r="10" spans="1:24" x14ac:dyDescent="0.2">
      <c r="A10" s="18" t="s">
        <v>104</v>
      </c>
      <c r="B10" s="19" t="s">
        <v>105</v>
      </c>
      <c r="C10" s="19" t="s">
        <v>66</v>
      </c>
      <c r="D10" s="19" t="s">
        <v>106</v>
      </c>
      <c r="E10" s="59">
        <f>IF(SUMIF('Grundlage Psychiatrie TK (2)'!D:D,B10,'Grundlage Psychiatrie TK (2)'!G:G)&gt;0,SUMIF('Grundlage Psychiatrie TK (2)'!D:D,B10,'Grundlage Psychiatrie TK (2)'!G:G),)</f>
        <v>832701.11539885995</v>
      </c>
      <c r="F10" s="59">
        <f>IF(SUMIF('Grundlage Psychiatrie TK (2)'!D:D,B10,'Grundlage Psychiatrie TK (2)'!H:H)&gt;0,SUMIF('Grundlage Psychiatrie TK (2)'!D:D,B10,'Grundlage Psychiatrie TK (2)'!H:H),)</f>
        <v>832504.72539886006</v>
      </c>
      <c r="G10" s="59">
        <f>IF(SUMIF('Grundlage Psychiatrie TK (2)'!D:D,B10,'Grundlage Psychiatrie TK (2)'!I:I)&gt;0,SUMIF('Grundlage Psychiatrie TK (2)'!D:D,B10,'Grundlage Psychiatrie TK (2)'!I:I),"")</f>
        <v>2054</v>
      </c>
      <c r="H10" s="59">
        <f>IF(SUMIF('Grundlage Psychiatrie TK (2)'!D:D,B10,'Grundlage Psychiatrie TK (2)'!J:J)&gt;0,SUMIF('Grundlage Psychiatrie TK (2)'!D:D,B10,'Grundlage Psychiatrie TK (2)'!J:J),"")</f>
        <v>55</v>
      </c>
      <c r="I10" s="60">
        <f>IF(SUMIF('Grundlage Psychiatrie TK (2)'!D:D,B10,'Grundlage Psychiatrie TK (2)'!K:K)&gt;0,SUMIF('Grundlage Psychiatrie TK (2)'!D:D,B10,'Grundlage Psychiatrie TK (2)'!K:K),"")</f>
        <v>405.40463261871997</v>
      </c>
      <c r="J10" s="60">
        <f>IF(SUMIF('Grundlage Psychiatrie TK (2)'!D:D,B10,'Grundlage Psychiatrie TK (2)'!L:L)&gt;0,SUMIF('Grundlage Psychiatrie TK (2)'!D:D,B10,'Grundlage Psychiatrie TK (2)'!L:L),"")</f>
        <v>405.30901918153</v>
      </c>
      <c r="K10" s="40"/>
      <c r="L10" s="61">
        <f t="shared" ref="L10:L73" si="0">IF(E10&gt;0,G10,"-")</f>
        <v>2054</v>
      </c>
      <c r="M10" s="61">
        <f t="shared" ref="M10:M73" si="1">IF(F10&gt;0,G10,"-")</f>
        <v>2054</v>
      </c>
      <c r="N10" s="40"/>
      <c r="O10" s="40"/>
      <c r="P10" s="40"/>
      <c r="W10" s="124">
        <f>J10</f>
        <v>405.30901918153</v>
      </c>
      <c r="X10" s="23" t="str">
        <f>IF(J10&gt;0,IF(I10&gt;J10,"-",IF(I10=J10,"gleich","Kontrolle")),"")</f>
        <v>-</v>
      </c>
    </row>
    <row r="11" spans="1:24" x14ac:dyDescent="0.2">
      <c r="A11" s="20" t="s">
        <v>147</v>
      </c>
      <c r="B11" s="21" t="s">
        <v>148</v>
      </c>
      <c r="C11" s="21" t="s">
        <v>66</v>
      </c>
      <c r="D11" s="21" t="s">
        <v>106</v>
      </c>
      <c r="E11" s="112">
        <f>IF(SUMIF('Grundlage Psychiatrie TK (2)'!D:D,B11,'Grundlage Psychiatrie TK (2)'!G:G)&gt;0,SUMIF('Grundlage Psychiatrie TK (2)'!D:D,B11,'Grundlage Psychiatrie TK (2)'!G:G),)</f>
        <v>1580467.7467024999</v>
      </c>
      <c r="F11" s="112">
        <f>IF(SUMIF('Grundlage Psychiatrie TK (2)'!D:D,B11,'Grundlage Psychiatrie TK (2)'!H:H)&gt;0,SUMIF('Grundlage Psychiatrie TK (2)'!D:D,B11,'Grundlage Psychiatrie TK (2)'!H:H),)</f>
        <v>1580467.7467024999</v>
      </c>
      <c r="G11" s="112">
        <f>IF(SUMIF('Grundlage Psychiatrie TK (2)'!D:D,B11,'Grundlage Psychiatrie TK (2)'!I:I)&gt;0,SUMIF('Grundlage Psychiatrie TK (2)'!D:D,B11,'Grundlage Psychiatrie TK (2)'!I:I),"")</f>
        <v>4832</v>
      </c>
      <c r="H11" s="112">
        <f>IF(SUMIF('Grundlage Psychiatrie TK (2)'!D:D,B11,'Grundlage Psychiatrie TK (2)'!J:J)&gt;0,SUMIF('Grundlage Psychiatrie TK (2)'!D:D,B11,'Grundlage Psychiatrie TK (2)'!J:J),"")</f>
        <v>107</v>
      </c>
      <c r="I11" s="130">
        <f>IF(SUMIF('Grundlage Psychiatrie TK (2)'!D:D,B11,'Grundlage Psychiatrie TK (2)'!K:K)&gt;0,SUMIF('Grundlage Psychiatrie TK (2)'!D:D,B11,'Grundlage Psychiatrie TK (2)'!K:K),"")</f>
        <v>327.08355685069</v>
      </c>
      <c r="J11" s="130">
        <f>IF(SUMIF('Grundlage Psychiatrie TK (2)'!D:D,B11,'Grundlage Psychiatrie TK (2)'!L:L)&gt;0,SUMIF('Grundlage Psychiatrie TK (2)'!D:D,B11,'Grundlage Psychiatrie TK (2)'!L:L),"")</f>
        <v>327.08355685069</v>
      </c>
      <c r="K11" s="40"/>
      <c r="L11" s="61">
        <f t="shared" si="0"/>
        <v>4832</v>
      </c>
      <c r="M11" s="61">
        <f t="shared" si="1"/>
        <v>4832</v>
      </c>
      <c r="N11" s="40"/>
      <c r="O11" s="40"/>
      <c r="P11" s="40"/>
      <c r="W11" s="124">
        <f t="shared" ref="W11:W69" si="2">J11</f>
        <v>327.08355685069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0" t="s">
        <v>183</v>
      </c>
      <c r="B12" s="21" t="s">
        <v>184</v>
      </c>
      <c r="C12" s="21" t="s">
        <v>66</v>
      </c>
      <c r="D12" s="21" t="s">
        <v>106</v>
      </c>
      <c r="E12" s="112">
        <f>IF(SUMIF('Grundlage Psychiatrie TK (2)'!D:D,B12,'Grundlage Psychiatrie TK (2)'!G:G)&gt;0,SUMIF('Grundlage Psychiatrie TK (2)'!D:D,B12,'Grundlage Psychiatrie TK (2)'!G:G),)</f>
        <v>4814745.3840442002</v>
      </c>
      <c r="F12" s="112">
        <f>IF(SUMIF('Grundlage Psychiatrie TK (2)'!D:D,B12,'Grundlage Psychiatrie TK (2)'!H:H)&gt;0,SUMIF('Grundlage Psychiatrie TK (2)'!D:D,B12,'Grundlage Psychiatrie TK (2)'!H:H),)</f>
        <v>4502168.3633564999</v>
      </c>
      <c r="G12" s="112">
        <f>IF(SUMIF('Grundlage Psychiatrie TK (2)'!D:D,B12,'Grundlage Psychiatrie TK (2)'!I:I)&gt;0,SUMIF('Grundlage Psychiatrie TK (2)'!D:D,B12,'Grundlage Psychiatrie TK (2)'!I:I),"")</f>
        <v>20425</v>
      </c>
      <c r="H12" s="112">
        <f>IF(SUMIF('Grundlage Psychiatrie TK (2)'!D:D,B12,'Grundlage Psychiatrie TK (2)'!J:J)&gt;0,SUMIF('Grundlage Psychiatrie TK (2)'!D:D,B12,'Grundlage Psychiatrie TK (2)'!J:J),"")</f>
        <v>745</v>
      </c>
      <c r="I12" s="130">
        <f>IF(SUMIF('Grundlage Psychiatrie TK (2)'!D:D,B12,'Grundlage Psychiatrie TK (2)'!K:K)&gt;0,SUMIF('Grundlage Psychiatrie TK (2)'!D:D,B12,'Grundlage Psychiatrie TK (2)'!K:K),"")</f>
        <v>235.72804817842001</v>
      </c>
      <c r="J12" s="130">
        <f>IF(SUMIF('Grundlage Psychiatrie TK (2)'!D:D,B12,'Grundlage Psychiatrie TK (2)'!L:L)&gt;0,SUMIF('Grundlage Psychiatrie TK (2)'!D:D,B12,'Grundlage Psychiatrie TK (2)'!L:L),"")</f>
        <v>220.42439967473999</v>
      </c>
      <c r="K12" s="40"/>
      <c r="L12" s="61">
        <f t="shared" si="0"/>
        <v>20425</v>
      </c>
      <c r="M12" s="61">
        <f t="shared" si="1"/>
        <v>20425</v>
      </c>
      <c r="N12" s="40"/>
      <c r="O12" s="40"/>
      <c r="P12" s="40"/>
      <c r="W12" s="124">
        <f t="shared" si="2"/>
        <v>220.42439967473999</v>
      </c>
      <c r="X12" s="23" t="str">
        <f>IF(J12&gt;0,IF(I12&gt;J12,"-",IF(I12=J12,"gleich","Kontrolle")),"")</f>
        <v>-</v>
      </c>
    </row>
    <row r="13" spans="1:24" x14ac:dyDescent="0.2">
      <c r="A13" s="20" t="s">
        <v>196</v>
      </c>
      <c r="B13" s="21" t="s">
        <v>197</v>
      </c>
      <c r="C13" s="21" t="s">
        <v>55</v>
      </c>
      <c r="D13" s="21" t="s">
        <v>106</v>
      </c>
      <c r="E13" s="112">
        <f>IF(SUMIF('Grundlage Psychiatrie TK (2)'!D:D,B13,'Grundlage Psychiatrie TK (2)'!G:G)&gt;0,SUMIF('Grundlage Psychiatrie TK (2)'!D:D,B13,'Grundlage Psychiatrie TK (2)'!G:G),)</f>
        <v>467751.70439680002</v>
      </c>
      <c r="F13" s="112">
        <f>IF(SUMIF('Grundlage Psychiatrie TK (2)'!D:D,B13,'Grundlage Psychiatrie TK (2)'!H:H)&gt;0,SUMIF('Grundlage Psychiatrie TK (2)'!D:D,B13,'Grundlage Psychiatrie TK (2)'!H:H),)</f>
        <v>0</v>
      </c>
      <c r="G13" s="112">
        <f>IF(SUMIF('Grundlage Psychiatrie TK (2)'!D:D,B13,'Grundlage Psychiatrie TK (2)'!I:I)&gt;0,SUMIF('Grundlage Psychiatrie TK (2)'!D:D,B13,'Grundlage Psychiatrie TK (2)'!I:I),"")</f>
        <v>1204</v>
      </c>
      <c r="H13" s="112" t="str">
        <f>IF(SUMIF('Grundlage Psychiatrie TK (2)'!D:D,B13,'Grundlage Psychiatrie TK (2)'!J:J)&gt;0,SUMIF('Grundlage Psychiatrie TK (2)'!D:D,B13,'Grundlage Psychiatrie TK (2)'!J:J),"")</f>
        <v/>
      </c>
      <c r="I13" s="130">
        <f>IF(SUMIF('Grundlage Psychiatrie TK (2)'!D:D,B13,'Grundlage Psychiatrie TK (2)'!K:K)&gt;0,SUMIF('Grundlage Psychiatrie TK (2)'!D:D,B13,'Grundlage Psychiatrie TK (2)'!K:K),"")</f>
        <v>388.49809335282998</v>
      </c>
      <c r="J13" s="130" t="str">
        <f>IF(SUMIF('Grundlage Psychiatrie TK (2)'!D:D,B13,'Grundlage Psychiatrie TK (2)'!L:L)&gt;0,SUMIF('Grundlage Psychiatrie TK (2)'!D:D,B13,'Grundlage Psychiatrie TK (2)'!L:L),"")</f>
        <v/>
      </c>
      <c r="K13" s="40"/>
      <c r="L13" s="61">
        <f t="shared" si="0"/>
        <v>1204</v>
      </c>
      <c r="M13" s="61" t="str">
        <f t="shared" si="1"/>
        <v>-</v>
      </c>
      <c r="N13" s="40"/>
      <c r="O13" s="40"/>
      <c r="P13" s="40"/>
      <c r="W13" s="124" t="str">
        <f t="shared" si="2"/>
        <v/>
      </c>
      <c r="X13" s="23" t="str">
        <f t="shared" si="3"/>
        <v>Kontrolle</v>
      </c>
    </row>
    <row r="14" spans="1:24" x14ac:dyDescent="0.2">
      <c r="A14" s="20" t="s">
        <v>190</v>
      </c>
      <c r="B14" s="21" t="s">
        <v>191</v>
      </c>
      <c r="C14" s="21" t="s">
        <v>55</v>
      </c>
      <c r="D14" s="21" t="s">
        <v>106</v>
      </c>
      <c r="E14" s="112">
        <f>IF(SUMIF('Grundlage Psychiatrie TK (2)'!D:D,B14,'Grundlage Psychiatrie TK (2)'!G:G)&gt;0,SUMIF('Grundlage Psychiatrie TK (2)'!D:D,B14,'Grundlage Psychiatrie TK (2)'!G:G),)</f>
        <v>1087911.3381974001</v>
      </c>
      <c r="F14" s="112">
        <f>IF(SUMIF('Grundlage Psychiatrie TK (2)'!D:D,B14,'Grundlage Psychiatrie TK (2)'!H:H)&gt;0,SUMIF('Grundlage Psychiatrie TK (2)'!D:D,B14,'Grundlage Psychiatrie TK (2)'!H:H),)</f>
        <v>0</v>
      </c>
      <c r="G14" s="112">
        <f>IF(SUMIF('Grundlage Psychiatrie TK (2)'!D:D,B14,'Grundlage Psychiatrie TK (2)'!I:I)&gt;0,SUMIF('Grundlage Psychiatrie TK (2)'!D:D,B14,'Grundlage Psychiatrie TK (2)'!I:I),"")</f>
        <v>2526</v>
      </c>
      <c r="H14" s="112">
        <f>IF(SUMIF('Grundlage Psychiatrie TK (2)'!D:D,B14,'Grundlage Psychiatrie TK (2)'!J:J)&gt;0,SUMIF('Grundlage Psychiatrie TK (2)'!D:D,B14,'Grundlage Psychiatrie TK (2)'!J:J),"")</f>
        <v>59</v>
      </c>
      <c r="I14" s="130">
        <f>IF(SUMIF('Grundlage Psychiatrie TK (2)'!D:D,B14,'Grundlage Psychiatrie TK (2)'!K:K)&gt;0,SUMIF('Grundlage Psychiatrie TK (2)'!D:D,B14,'Grundlage Psychiatrie TK (2)'!K:K),"")</f>
        <v>430.6854070457</v>
      </c>
      <c r="J14" s="130" t="str">
        <f>IF(SUMIF('Grundlage Psychiatrie TK (2)'!D:D,B14,'Grundlage Psychiatrie TK (2)'!L:L)&gt;0,SUMIF('Grundlage Psychiatrie TK (2)'!D:D,B14,'Grundlage Psychiatrie TK (2)'!L:L),"")</f>
        <v/>
      </c>
      <c r="K14" s="40"/>
      <c r="L14" s="61">
        <f t="shared" si="0"/>
        <v>2526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0" t="s">
        <v>202</v>
      </c>
      <c r="B15" s="21" t="s">
        <v>203</v>
      </c>
      <c r="C15" s="21" t="s">
        <v>55</v>
      </c>
      <c r="D15" s="21" t="s">
        <v>45</v>
      </c>
      <c r="E15" s="112">
        <f>IF(SUMIF('Grundlage Psychiatrie TK (2)'!D:D,B15,'Grundlage Psychiatrie TK (2)'!G:G)&gt;0,SUMIF('Grundlage Psychiatrie TK (2)'!D:D,B15,'Grundlage Psychiatrie TK (2)'!G:G),)</f>
        <v>3033944.157683</v>
      </c>
      <c r="F15" s="112">
        <f>IF(SUMIF('Grundlage Psychiatrie TK (2)'!D:D,B15,'Grundlage Psychiatrie TK (2)'!H:H)&gt;0,SUMIF('Grundlage Psychiatrie TK (2)'!D:D,B15,'Grundlage Psychiatrie TK (2)'!H:H),)</f>
        <v>3016029.7076829998</v>
      </c>
      <c r="G15" s="112">
        <f>IF(SUMIF('Grundlage Psychiatrie TK (2)'!D:D,B15,'Grundlage Psychiatrie TK (2)'!I:I)&gt;0,SUMIF('Grundlage Psychiatrie TK (2)'!D:D,B15,'Grundlage Psychiatrie TK (2)'!I:I),"")</f>
        <v>5589.5</v>
      </c>
      <c r="H15" s="112">
        <f>IF(SUMIF('Grundlage Psychiatrie TK (2)'!D:D,B15,'Grundlage Psychiatrie TK (2)'!J:J)&gt;0,SUMIF('Grundlage Psychiatrie TK (2)'!D:D,B15,'Grundlage Psychiatrie TK (2)'!J:J),"")</f>
        <v>153</v>
      </c>
      <c r="I15" s="130">
        <f>IF(SUMIF('Grundlage Psychiatrie TK (2)'!D:D,B15,'Grundlage Psychiatrie TK (2)'!K:K)&gt;0,SUMIF('Grundlage Psychiatrie TK (2)'!D:D,B15,'Grundlage Psychiatrie TK (2)'!K:K),"")</f>
        <v>542.79348021879002</v>
      </c>
      <c r="J15" s="130">
        <f>IF(SUMIF('Grundlage Psychiatrie TK (2)'!D:D,B15,'Grundlage Psychiatrie TK (2)'!L:L)&gt;0,SUMIF('Grundlage Psychiatrie TK (2)'!D:D,B15,'Grundlage Psychiatrie TK (2)'!L:L),"")</f>
        <v>539.58846188083999</v>
      </c>
      <c r="K15" s="40"/>
      <c r="L15" s="61">
        <f t="shared" si="0"/>
        <v>5589.5</v>
      </c>
      <c r="M15" s="61">
        <f t="shared" si="1"/>
        <v>5589.5</v>
      </c>
      <c r="N15" s="40"/>
      <c r="O15" s="40"/>
      <c r="P15" s="40"/>
      <c r="W15" s="124">
        <f t="shared" si="2"/>
        <v>539.58846188083999</v>
      </c>
      <c r="X15" s="23" t="str">
        <f t="shared" si="3"/>
        <v>-</v>
      </c>
    </row>
    <row r="16" spans="1:24" x14ac:dyDescent="0.2">
      <c r="A16" s="20" t="s">
        <v>253</v>
      </c>
      <c r="B16" s="21" t="s">
        <v>254</v>
      </c>
      <c r="C16" s="21" t="s">
        <v>55</v>
      </c>
      <c r="D16" s="21" t="s">
        <v>27</v>
      </c>
      <c r="E16" s="112">
        <f>IF(SUMIF('Grundlage Psychiatrie TK (2)'!D:D,B16,'Grundlage Psychiatrie TK (2)'!G:G)&gt;0,SUMIF('Grundlage Psychiatrie TK (2)'!D:D,B16,'Grundlage Psychiatrie TK (2)'!G:G),)</f>
        <v>2446511.8575714999</v>
      </c>
      <c r="F16" s="112">
        <f>IF(SUMIF('Grundlage Psychiatrie TK (2)'!D:D,B16,'Grundlage Psychiatrie TK (2)'!H:H)&gt;0,SUMIF('Grundlage Psychiatrie TK (2)'!D:D,B16,'Grundlage Psychiatrie TK (2)'!H:H),)</f>
        <v>2307004.8575714999</v>
      </c>
      <c r="G16" s="112">
        <f>IF(SUMIF('Grundlage Psychiatrie TK (2)'!D:D,B16,'Grundlage Psychiatrie TK (2)'!I:I)&gt;0,SUMIF('Grundlage Psychiatrie TK (2)'!D:D,B16,'Grundlage Psychiatrie TK (2)'!I:I),"")</f>
        <v>6263</v>
      </c>
      <c r="H16" s="112">
        <f>IF(SUMIF('Grundlage Psychiatrie TK (2)'!D:D,B16,'Grundlage Psychiatrie TK (2)'!J:J)&gt;0,SUMIF('Grundlage Psychiatrie TK (2)'!D:D,B16,'Grundlage Psychiatrie TK (2)'!J:J),"")</f>
        <v>144</v>
      </c>
      <c r="I16" s="130">
        <f>IF(SUMIF('Grundlage Psychiatrie TK (2)'!D:D,B16,'Grundlage Psychiatrie TK (2)'!K:K)&gt;0,SUMIF('Grundlage Psychiatrie TK (2)'!D:D,B16,'Grundlage Psychiatrie TK (2)'!K:K),"")</f>
        <v>390.62938808422001</v>
      </c>
      <c r="J16" s="130">
        <f>IF(SUMIF('Grundlage Psychiatrie TK (2)'!D:D,B16,'Grundlage Psychiatrie TK (2)'!L:L)&gt;0,SUMIF('Grundlage Psychiatrie TK (2)'!D:D,B16,'Grundlage Psychiatrie TK (2)'!L:L),"")</f>
        <v>368.35459964417998</v>
      </c>
      <c r="K16" s="40"/>
      <c r="L16" s="61">
        <f t="shared" si="0"/>
        <v>6263</v>
      </c>
      <c r="M16" s="61">
        <f t="shared" si="1"/>
        <v>6263</v>
      </c>
      <c r="N16" s="40"/>
      <c r="O16" s="40"/>
      <c r="P16" s="40"/>
      <c r="W16" s="124">
        <f t="shared" si="2"/>
        <v>368.35459964417998</v>
      </c>
      <c r="X16" s="23" t="str">
        <f t="shared" si="3"/>
        <v>-</v>
      </c>
    </row>
    <row r="17" spans="1:24" x14ac:dyDescent="0.2">
      <c r="A17" s="20" t="s">
        <v>265</v>
      </c>
      <c r="B17" s="21" t="s">
        <v>266</v>
      </c>
      <c r="C17" s="21" t="s">
        <v>55</v>
      </c>
      <c r="D17" s="21" t="s">
        <v>45</v>
      </c>
      <c r="E17" s="112">
        <f>IF(SUMIF('Grundlage Psychiatrie TK (2)'!D:D,B17,'Grundlage Psychiatrie TK (2)'!G:G)&gt;0,SUMIF('Grundlage Psychiatrie TK (2)'!D:D,B17,'Grundlage Psychiatrie TK (2)'!G:G),)</f>
        <v>1959694.7814348999</v>
      </c>
      <c r="F17" s="112">
        <f>IF(SUMIF('Grundlage Psychiatrie TK (2)'!D:D,B17,'Grundlage Psychiatrie TK (2)'!H:H)&gt;0,SUMIF('Grundlage Psychiatrie TK (2)'!D:D,B17,'Grundlage Psychiatrie TK (2)'!H:H),)</f>
        <v>0</v>
      </c>
      <c r="G17" s="112">
        <f>IF(SUMIF('Grundlage Psychiatrie TK (2)'!D:D,B17,'Grundlage Psychiatrie TK (2)'!I:I)&gt;0,SUMIF('Grundlage Psychiatrie TK (2)'!D:D,B17,'Grundlage Psychiatrie TK (2)'!I:I),"")</f>
        <v>5862</v>
      </c>
      <c r="H17" s="112" t="str">
        <f>IF(SUMIF('Grundlage Psychiatrie TK (2)'!D:D,B17,'Grundlage Psychiatrie TK (2)'!J:J)&gt;0,SUMIF('Grundlage Psychiatrie TK (2)'!D:D,B17,'Grundlage Psychiatrie TK (2)'!J:J),"")</f>
        <v/>
      </c>
      <c r="I17" s="130">
        <f>IF(SUMIF('Grundlage Psychiatrie TK (2)'!D:D,B17,'Grundlage Psychiatrie TK (2)'!K:K)&gt;0,SUMIF('Grundlage Psychiatrie TK (2)'!D:D,B17,'Grundlage Psychiatrie TK (2)'!K:K),"")</f>
        <v>334.30480747781002</v>
      </c>
      <c r="J17" s="130" t="str">
        <f>IF(SUMIF('Grundlage Psychiatrie TK (2)'!D:D,B17,'Grundlage Psychiatrie TK (2)'!L:L)&gt;0,SUMIF('Grundlage Psychiatrie TK (2)'!D:D,B17,'Grundlage Psychiatrie TK (2)'!L:L),"")</f>
        <v/>
      </c>
      <c r="K17" s="40"/>
      <c r="L17" s="61">
        <f t="shared" si="0"/>
        <v>5862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0" t="s">
        <v>53</v>
      </c>
      <c r="B18" s="21" t="s">
        <v>54</v>
      </c>
      <c r="C18" s="21" t="s">
        <v>55</v>
      </c>
      <c r="D18" s="21" t="s">
        <v>45</v>
      </c>
      <c r="E18" s="112">
        <f>IF(SUMIF('Grundlage Psychiatrie TK (2)'!D:D,B18,'Grundlage Psychiatrie TK (2)'!G:G)&gt;0,SUMIF('Grundlage Psychiatrie TK (2)'!D:D,B18,'Grundlage Psychiatrie TK (2)'!G:G),)</f>
        <v>1313592.8560315</v>
      </c>
      <c r="F18" s="112">
        <f>IF(SUMIF('Grundlage Psychiatrie TK (2)'!D:D,B18,'Grundlage Psychiatrie TK (2)'!H:H)&gt;0,SUMIF('Grundlage Psychiatrie TK (2)'!D:D,B18,'Grundlage Psychiatrie TK (2)'!H:H),)</f>
        <v>1291778.7095862001</v>
      </c>
      <c r="G18" s="112">
        <f>IF(SUMIF('Grundlage Psychiatrie TK (2)'!D:D,B18,'Grundlage Psychiatrie TK (2)'!I:I)&gt;0,SUMIF('Grundlage Psychiatrie TK (2)'!D:D,B18,'Grundlage Psychiatrie TK (2)'!I:I),"")</f>
        <v>3986</v>
      </c>
      <c r="H18" s="112">
        <f>IF(SUMIF('Grundlage Psychiatrie TK (2)'!D:D,B18,'Grundlage Psychiatrie TK (2)'!J:J)&gt;0,SUMIF('Grundlage Psychiatrie TK (2)'!D:D,B18,'Grundlage Psychiatrie TK (2)'!J:J),"")</f>
        <v>124</v>
      </c>
      <c r="I18" s="130">
        <f>IF(SUMIF('Grundlage Psychiatrie TK (2)'!D:D,B18,'Grundlage Psychiatrie TK (2)'!K:K)&gt;0,SUMIF('Grundlage Psychiatrie TK (2)'!D:D,B18,'Grundlage Psychiatrie TK (2)'!K:K),"")</f>
        <v>329.55164476455002</v>
      </c>
      <c r="J18" s="130">
        <f>IF(SUMIF('Grundlage Psychiatrie TK (2)'!D:D,B18,'Grundlage Psychiatrie TK (2)'!L:L)&gt;0,SUMIF('Grundlage Psychiatrie TK (2)'!D:D,B18,'Grundlage Psychiatrie TK (2)'!L:L),"")</f>
        <v>324.07895373462998</v>
      </c>
      <c r="K18" s="40"/>
      <c r="L18" s="61">
        <f t="shared" si="0"/>
        <v>3986</v>
      </c>
      <c r="M18" s="61">
        <f t="shared" si="1"/>
        <v>3986</v>
      </c>
      <c r="N18" s="40"/>
      <c r="O18" s="40"/>
      <c r="P18" s="40"/>
      <c r="W18" s="124">
        <f t="shared" si="2"/>
        <v>324.07895373462998</v>
      </c>
      <c r="X18" s="23" t="str">
        <f t="shared" si="3"/>
        <v>-</v>
      </c>
    </row>
    <row r="19" spans="1:24" x14ac:dyDescent="0.2">
      <c r="A19" s="20" t="s">
        <v>284</v>
      </c>
      <c r="B19" s="21" t="s">
        <v>285</v>
      </c>
      <c r="C19" s="21" t="s">
        <v>55</v>
      </c>
      <c r="D19" s="21" t="s">
        <v>188</v>
      </c>
      <c r="E19" s="112">
        <f>IF(SUMIF('Grundlage Psychiatrie TK (2)'!D:D,B19,'Grundlage Psychiatrie TK (2)'!G:G)&gt;0,SUMIF('Grundlage Psychiatrie TK (2)'!D:D,B19,'Grundlage Psychiatrie TK (2)'!G:G),)</f>
        <v>10471679.158062</v>
      </c>
      <c r="F19" s="112">
        <f>IF(SUMIF('Grundlage Psychiatrie TK (2)'!D:D,B19,'Grundlage Psychiatrie TK (2)'!H:H)&gt;0,SUMIF('Grundlage Psychiatrie TK (2)'!D:D,B19,'Grundlage Psychiatrie TK (2)'!H:H),)</f>
        <v>0</v>
      </c>
      <c r="G19" s="112">
        <f>IF(SUMIF('Grundlage Psychiatrie TK (2)'!D:D,B19,'Grundlage Psychiatrie TK (2)'!I:I)&gt;0,SUMIF('Grundlage Psychiatrie TK (2)'!D:D,B19,'Grundlage Psychiatrie TK (2)'!I:I),"")</f>
        <v>23834.5</v>
      </c>
      <c r="H19" s="112">
        <f>IF(SUMIF('Grundlage Psychiatrie TK (2)'!D:D,B19,'Grundlage Psychiatrie TK (2)'!J:J)&gt;0,SUMIF('Grundlage Psychiatrie TK (2)'!D:D,B19,'Grundlage Psychiatrie TK (2)'!J:J),"")</f>
        <v>840</v>
      </c>
      <c r="I19" s="130">
        <f>IF(SUMIF('Grundlage Psychiatrie TK (2)'!D:D,B19,'Grundlage Psychiatrie TK (2)'!K:K)&gt;0,SUMIF('Grundlage Psychiatrie TK (2)'!D:D,B19,'Grundlage Psychiatrie TK (2)'!K:K),"")</f>
        <v>439.34964685904998</v>
      </c>
      <c r="J19" s="130" t="str">
        <f>IF(SUMIF('Grundlage Psychiatrie TK (2)'!D:D,B19,'Grundlage Psychiatrie TK (2)'!L:L)&gt;0,SUMIF('Grundlage Psychiatrie TK (2)'!D:D,B19,'Grundlage Psychiatrie TK (2)'!L:L),"")</f>
        <v/>
      </c>
      <c r="K19" s="40"/>
      <c r="L19" s="61">
        <f t="shared" si="0"/>
        <v>23834.5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0" t="s">
        <v>335</v>
      </c>
      <c r="B20" s="21" t="s">
        <v>335</v>
      </c>
      <c r="C20" s="21" t="s">
        <v>16</v>
      </c>
      <c r="D20" s="21" t="s">
        <v>308</v>
      </c>
      <c r="E20" s="112">
        <f>IF(SUMIF('Grundlage Psychiatrie TK (2)'!D:D,B20,'Grundlage Psychiatrie TK (2)'!G:G)&gt;0,SUMIF('Grundlage Psychiatrie TK (2)'!D:D,B20,'Grundlage Psychiatrie TK (2)'!G:G),)</f>
        <v>969532.03049127001</v>
      </c>
      <c r="F20" s="112">
        <f>IF(SUMIF('Grundlage Psychiatrie TK (2)'!D:D,B20,'Grundlage Psychiatrie TK (2)'!H:H)&gt;0,SUMIF('Grundlage Psychiatrie TK (2)'!D:D,B20,'Grundlage Psychiatrie TK (2)'!H:H),)</f>
        <v>0</v>
      </c>
      <c r="G20" s="112">
        <f>IF(SUMIF('Grundlage Psychiatrie TK (2)'!D:D,B20,'Grundlage Psychiatrie TK (2)'!I:I)&gt;0,SUMIF('Grundlage Psychiatrie TK (2)'!D:D,B20,'Grundlage Psychiatrie TK (2)'!I:I),"")</f>
        <v>2062</v>
      </c>
      <c r="H20" s="112" t="str">
        <f>IF(SUMIF('Grundlage Psychiatrie TK (2)'!D:D,B20,'Grundlage Psychiatrie TK (2)'!J:J)&gt;0,SUMIF('Grundlage Psychiatrie TK (2)'!D:D,B20,'Grundlage Psychiatrie TK (2)'!J:J),"")</f>
        <v/>
      </c>
      <c r="I20" s="130">
        <f>IF(SUMIF('Grundlage Psychiatrie TK (2)'!D:D,B20,'Grundlage Psychiatrie TK (2)'!K:K)&gt;0,SUMIF('Grundlage Psychiatrie TK (2)'!D:D,B20,'Grundlage Psychiatrie TK (2)'!K:K),"")</f>
        <v>470.19012147976002</v>
      </c>
      <c r="J20" s="130" t="str">
        <f>IF(SUMIF('Grundlage Psychiatrie TK (2)'!D:D,B20,'Grundlage Psychiatrie TK (2)'!L:L)&gt;0,SUMIF('Grundlage Psychiatrie TK (2)'!D:D,B20,'Grundlage Psychiatrie TK (2)'!L:L),"")</f>
        <v/>
      </c>
      <c r="K20" s="40"/>
      <c r="L20" s="61">
        <f t="shared" si="0"/>
        <v>2062</v>
      </c>
      <c r="M20" s="61" t="str">
        <f t="shared" si="1"/>
        <v>-</v>
      </c>
      <c r="N20" s="40"/>
      <c r="O20" s="40"/>
      <c r="P20" s="40"/>
      <c r="W20" s="124" t="str">
        <f t="shared" si="2"/>
        <v/>
      </c>
      <c r="X20" s="23" t="str">
        <f t="shared" si="3"/>
        <v>Kontrolle</v>
      </c>
    </row>
    <row r="21" spans="1:24" x14ac:dyDescent="0.2">
      <c r="A21" s="20" t="s">
        <v>287</v>
      </c>
      <c r="B21" s="21" t="s">
        <v>288</v>
      </c>
      <c r="C21" s="21" t="s">
        <v>16</v>
      </c>
      <c r="D21" s="21" t="s">
        <v>188</v>
      </c>
      <c r="E21" s="112">
        <f>IF(SUMIF('Grundlage Psychiatrie TK (2)'!D:D,B21,'Grundlage Psychiatrie TK (2)'!G:G)&gt;0,SUMIF('Grundlage Psychiatrie TK (2)'!D:D,B21,'Grundlage Psychiatrie TK (2)'!G:G),)</f>
        <v>3110401.2111498001</v>
      </c>
      <c r="F21" s="112">
        <f>IF(SUMIF('Grundlage Psychiatrie TK (2)'!D:D,B21,'Grundlage Psychiatrie TK (2)'!H:H)&gt;0,SUMIF('Grundlage Psychiatrie TK (2)'!D:D,B21,'Grundlage Psychiatrie TK (2)'!H:H),)</f>
        <v>3015344.3111498002</v>
      </c>
      <c r="G21" s="112">
        <f>IF(SUMIF('Grundlage Psychiatrie TK (2)'!D:D,B21,'Grundlage Psychiatrie TK (2)'!I:I)&gt;0,SUMIF('Grundlage Psychiatrie TK (2)'!D:D,B21,'Grundlage Psychiatrie TK (2)'!I:I),"")</f>
        <v>6740</v>
      </c>
      <c r="H21" s="112">
        <f>IF(SUMIF('Grundlage Psychiatrie TK (2)'!D:D,B21,'Grundlage Psychiatrie TK (2)'!J:J)&gt;0,SUMIF('Grundlage Psychiatrie TK (2)'!D:D,B21,'Grundlage Psychiatrie TK (2)'!J:J),"")</f>
        <v>182</v>
      </c>
      <c r="I21" s="130">
        <f>IF(SUMIF('Grundlage Psychiatrie TK (2)'!D:D,B21,'Grundlage Psychiatrie TK (2)'!K:K)&gt;0,SUMIF('Grundlage Psychiatrie TK (2)'!D:D,B21,'Grundlage Psychiatrie TK (2)'!K:K),"")</f>
        <v>461.48385922103</v>
      </c>
      <c r="J21" s="130">
        <f>IF(SUMIF('Grundlage Psychiatrie TK (2)'!D:D,B21,'Grundlage Psychiatrie TK (2)'!L:L)&gt;0,SUMIF('Grundlage Psychiatrie TK (2)'!D:D,B21,'Grundlage Psychiatrie TK (2)'!L:L),"")</f>
        <v>447.38046159492001</v>
      </c>
      <c r="K21" s="40"/>
      <c r="L21" s="61">
        <f t="shared" si="0"/>
        <v>6740</v>
      </c>
      <c r="M21" s="61">
        <f t="shared" si="1"/>
        <v>6740</v>
      </c>
      <c r="N21" s="40"/>
      <c r="O21" s="40"/>
      <c r="P21" s="40"/>
      <c r="W21" s="124">
        <f t="shared" si="2"/>
        <v>447.38046159492001</v>
      </c>
      <c r="X21" s="23" t="str">
        <f t="shared" si="3"/>
        <v>-</v>
      </c>
    </row>
    <row r="22" spans="1:24" x14ac:dyDescent="0.2">
      <c r="A22" s="20" t="s">
        <v>186</v>
      </c>
      <c r="B22" s="21" t="s">
        <v>187</v>
      </c>
      <c r="C22" s="21" t="s">
        <v>34</v>
      </c>
      <c r="D22" s="21" t="s">
        <v>188</v>
      </c>
      <c r="E22" s="112">
        <f>IF(SUMIF('Grundlage Psychiatrie TK (2)'!D:D,B22,'Grundlage Psychiatrie TK (2)'!G:G)&gt;0,SUMIF('Grundlage Psychiatrie TK (2)'!D:D,B22,'Grundlage Psychiatrie TK (2)'!G:G),)</f>
        <v>9025524.8780764993</v>
      </c>
      <c r="F22" s="112">
        <f>IF(SUMIF('Grundlage Psychiatrie TK (2)'!D:D,B22,'Grundlage Psychiatrie TK (2)'!H:H)&gt;0,SUMIF('Grundlage Psychiatrie TK (2)'!D:D,B22,'Grundlage Psychiatrie TK (2)'!H:H),)</f>
        <v>8251004.2580348002</v>
      </c>
      <c r="G22" s="112">
        <f>IF(SUMIF('Grundlage Psychiatrie TK (2)'!D:D,B22,'Grundlage Psychiatrie TK (2)'!I:I)&gt;0,SUMIF('Grundlage Psychiatrie TK (2)'!D:D,B22,'Grundlage Psychiatrie TK (2)'!I:I),"")</f>
        <v>23413</v>
      </c>
      <c r="H22" s="112" t="str">
        <f>IF(SUMIF('Grundlage Psychiatrie TK (2)'!D:D,B22,'Grundlage Psychiatrie TK (2)'!J:J)&gt;0,SUMIF('Grundlage Psychiatrie TK (2)'!D:D,B22,'Grundlage Psychiatrie TK (2)'!J:J),"")</f>
        <v/>
      </c>
      <c r="I22" s="130">
        <f>IF(SUMIF('Grundlage Psychiatrie TK (2)'!D:D,B22,'Grundlage Psychiatrie TK (2)'!K:K)&gt;0,SUMIF('Grundlage Psychiatrie TK (2)'!D:D,B22,'Grundlage Psychiatrie TK (2)'!K:K),"")</f>
        <v>385.49202913238003</v>
      </c>
      <c r="J22" s="130">
        <f>IF(SUMIF('Grundlage Psychiatrie TK (2)'!D:D,B22,'Grundlage Psychiatrie TK (2)'!L:L)&gt;0,SUMIF('Grundlage Psychiatrie TK (2)'!D:D,B22,'Grundlage Psychiatrie TK (2)'!L:L),"")</f>
        <v>352.41123555438003</v>
      </c>
      <c r="K22" s="40"/>
      <c r="L22" s="61">
        <f t="shared" si="0"/>
        <v>23413</v>
      </c>
      <c r="M22" s="61">
        <f t="shared" si="1"/>
        <v>23413</v>
      </c>
      <c r="N22" s="40"/>
      <c r="O22" s="40"/>
      <c r="P22" s="40"/>
      <c r="W22" s="124">
        <f t="shared" si="2"/>
        <v>352.41123555438003</v>
      </c>
      <c r="X22" s="23" t="str">
        <f t="shared" si="3"/>
        <v>-</v>
      </c>
    </row>
    <row r="23" spans="1:24" x14ac:dyDescent="0.2">
      <c r="A23" s="20" t="s">
        <v>171</v>
      </c>
      <c r="B23" s="21" t="s">
        <v>172</v>
      </c>
      <c r="C23" s="21" t="s">
        <v>169</v>
      </c>
      <c r="D23" s="21" t="s">
        <v>106</v>
      </c>
      <c r="E23" s="112">
        <f>IF(SUMIF('Grundlage Psychiatrie TK (2)'!D:D,B23,'Grundlage Psychiatrie TK (2)'!G:G)&gt;0,SUMIF('Grundlage Psychiatrie TK (2)'!D:D,B23,'Grundlage Psychiatrie TK (2)'!G:G),)</f>
        <v>2212314.8217420001</v>
      </c>
      <c r="F23" s="112">
        <f>IF(SUMIF('Grundlage Psychiatrie TK (2)'!D:D,B23,'Grundlage Psychiatrie TK (2)'!H:H)&gt;0,SUMIF('Grundlage Psychiatrie TK (2)'!D:D,B23,'Grundlage Psychiatrie TK (2)'!H:H),)</f>
        <v>0</v>
      </c>
      <c r="G23" s="112">
        <f>IF(SUMIF('Grundlage Psychiatrie TK (2)'!D:D,B23,'Grundlage Psychiatrie TK (2)'!I:I)&gt;0,SUMIF('Grundlage Psychiatrie TK (2)'!D:D,B23,'Grundlage Psychiatrie TK (2)'!I:I),"")</f>
        <v>5136</v>
      </c>
      <c r="H23" s="112">
        <f>IF(SUMIF('Grundlage Psychiatrie TK (2)'!D:D,B23,'Grundlage Psychiatrie TK (2)'!J:J)&gt;0,SUMIF('Grundlage Psychiatrie TK (2)'!D:D,B23,'Grundlage Psychiatrie TK (2)'!J:J),"")</f>
        <v>326</v>
      </c>
      <c r="I23" s="130">
        <f>IF(SUMIF('Grundlage Psychiatrie TK (2)'!D:D,B23,'Grundlage Psychiatrie TK (2)'!K:K)&gt;0,SUMIF('Grundlage Psychiatrie TK (2)'!D:D,B23,'Grundlage Psychiatrie TK (2)'!K:K),"")</f>
        <v>430.74665532361001</v>
      </c>
      <c r="J23" s="130" t="str">
        <f>IF(SUMIF('Grundlage Psychiatrie TK (2)'!D:D,B23,'Grundlage Psychiatrie TK (2)'!L:L)&gt;0,SUMIF('Grundlage Psychiatrie TK (2)'!D:D,B23,'Grundlage Psychiatrie TK (2)'!L:L),"")</f>
        <v/>
      </c>
      <c r="K23" s="40"/>
      <c r="L23" s="61">
        <f t="shared" si="0"/>
        <v>5136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0" t="s">
        <v>242</v>
      </c>
      <c r="B24" s="21" t="s">
        <v>243</v>
      </c>
      <c r="C24" s="21" t="s">
        <v>244</v>
      </c>
      <c r="D24" s="21" t="s">
        <v>45</v>
      </c>
      <c r="E24" s="112">
        <f>IF(SUMIF('Grundlage Psychiatrie TK (2)'!D:D,B24,'Grundlage Psychiatrie TK (2)'!G:G)&gt;0,SUMIF('Grundlage Psychiatrie TK (2)'!D:D,B24,'Grundlage Psychiatrie TK (2)'!G:G),)</f>
        <v>4246234.3183733001</v>
      </c>
      <c r="F24" s="112">
        <f>IF(SUMIF('Grundlage Psychiatrie TK (2)'!D:D,B24,'Grundlage Psychiatrie TK (2)'!H:H)&gt;0,SUMIF('Grundlage Psychiatrie TK (2)'!D:D,B24,'Grundlage Psychiatrie TK (2)'!H:H),)</f>
        <v>4246234.3183733001</v>
      </c>
      <c r="G24" s="112">
        <f>IF(SUMIF('Grundlage Psychiatrie TK (2)'!D:D,B24,'Grundlage Psychiatrie TK (2)'!I:I)&gt;0,SUMIF('Grundlage Psychiatrie TK (2)'!D:D,B24,'Grundlage Psychiatrie TK (2)'!I:I),"")</f>
        <v>13706</v>
      </c>
      <c r="H24" s="112">
        <f>IF(SUMIF('Grundlage Psychiatrie TK (2)'!D:D,B24,'Grundlage Psychiatrie TK (2)'!J:J)&gt;0,SUMIF('Grundlage Psychiatrie TK (2)'!D:D,B24,'Grundlage Psychiatrie TK (2)'!J:J),"")</f>
        <v>13706</v>
      </c>
      <c r="I24" s="130">
        <f>IF(SUMIF('Grundlage Psychiatrie TK (2)'!D:D,B24,'Grundlage Psychiatrie TK (2)'!K:K)&gt;0,SUMIF('Grundlage Psychiatrie TK (2)'!D:D,B24,'Grundlage Psychiatrie TK (2)'!K:K),"")</f>
        <v>309.80842830682002</v>
      </c>
      <c r="J24" s="130">
        <f>IF(SUMIF('Grundlage Psychiatrie TK (2)'!D:D,B24,'Grundlage Psychiatrie TK (2)'!L:L)&gt;0,SUMIF('Grundlage Psychiatrie TK (2)'!D:D,B24,'Grundlage Psychiatrie TK (2)'!L:L),"")</f>
        <v>309.80842830682002</v>
      </c>
      <c r="K24" s="40"/>
      <c r="L24" s="61">
        <f t="shared" si="0"/>
        <v>13706</v>
      </c>
      <c r="M24" s="61">
        <f t="shared" si="1"/>
        <v>13706</v>
      </c>
      <c r="N24" s="40"/>
      <c r="O24" s="40"/>
      <c r="P24" s="40"/>
      <c r="W24" s="124">
        <f t="shared" si="2"/>
        <v>309.80842830682002</v>
      </c>
      <c r="X24" s="23" t="str">
        <f t="shared" si="3"/>
        <v>gleich</v>
      </c>
    </row>
    <row r="25" spans="1:24" x14ac:dyDescent="0.2">
      <c r="A25" s="20" t="s">
        <v>259</v>
      </c>
      <c r="B25" s="21" t="s">
        <v>260</v>
      </c>
      <c r="C25" s="22" t="s">
        <v>127</v>
      </c>
      <c r="D25" s="21" t="s">
        <v>45</v>
      </c>
      <c r="E25" s="112">
        <f>IF(SUMIF('Grundlage Psychiatrie TK (2)'!D:D,B25,'Grundlage Psychiatrie TK (2)'!G:G)&gt;0,SUMIF('Grundlage Psychiatrie TK (2)'!D:D,B25,'Grundlage Psychiatrie TK (2)'!G:G),)</f>
        <v>0</v>
      </c>
      <c r="F25" s="112">
        <f>IF(SUMIF('Grundlage Psychiatrie TK (2)'!D:D,B25,'Grundlage Psychiatrie TK (2)'!H:H)&gt;0,SUMIF('Grundlage Psychiatrie TK (2)'!D:D,B25,'Grundlage Psychiatrie TK (2)'!H:H),)</f>
        <v>1966239.3126493001</v>
      </c>
      <c r="G25" s="112">
        <f>IF(SUMIF('Grundlage Psychiatrie TK (2)'!D:D,B25,'Grundlage Psychiatrie TK (2)'!I:I)&gt;0,SUMIF('Grundlage Psychiatrie TK (2)'!D:D,B25,'Grundlage Psychiatrie TK (2)'!I:I),"")</f>
        <v>5080</v>
      </c>
      <c r="H25" s="112">
        <f>IF(SUMIF('Grundlage Psychiatrie TK (2)'!D:D,B25,'Grundlage Psychiatrie TK (2)'!J:J)&gt;0,SUMIF('Grundlage Psychiatrie TK (2)'!D:D,B25,'Grundlage Psychiatrie TK (2)'!J:J),"")</f>
        <v>5080</v>
      </c>
      <c r="I25" s="130" t="str">
        <f>IF(SUMIF('Grundlage Psychiatrie TK (2)'!D:D,B25,'Grundlage Psychiatrie TK (2)'!K:K)&gt;0,SUMIF('Grundlage Psychiatrie TK (2)'!D:D,B25,'Grundlage Psychiatrie TK (2)'!K:K),"")</f>
        <v/>
      </c>
      <c r="J25" s="130">
        <f>IF(SUMIF('Grundlage Psychiatrie TK (2)'!D:D,B25,'Grundlage Psychiatrie TK (2)'!L:L)&gt;0,SUMIF('Grundlage Psychiatrie TK (2)'!D:D,B25,'Grundlage Psychiatrie TK (2)'!L:L),"")</f>
        <v>387.05498280498</v>
      </c>
      <c r="K25" s="40"/>
      <c r="L25" s="61" t="str">
        <f t="shared" si="0"/>
        <v>-</v>
      </c>
      <c r="M25" s="61">
        <f t="shared" si="1"/>
        <v>5080</v>
      </c>
      <c r="N25" s="40"/>
      <c r="O25" s="40"/>
      <c r="P25" s="40"/>
      <c r="W25" s="124">
        <f t="shared" si="2"/>
        <v>387.05498280498</v>
      </c>
      <c r="X25" s="23" t="str">
        <f t="shared" si="3"/>
        <v>-</v>
      </c>
    </row>
    <row r="26" spans="1:24" x14ac:dyDescent="0.2">
      <c r="A26" s="20" t="s">
        <v>97</v>
      </c>
      <c r="B26" s="21" t="s">
        <v>98</v>
      </c>
      <c r="C26" s="21" t="s">
        <v>99</v>
      </c>
      <c r="D26" s="21" t="s">
        <v>45</v>
      </c>
      <c r="E26" s="112">
        <f>IF(SUMIF('Grundlage Psychiatrie TK (2)'!D:D,B26,'Grundlage Psychiatrie TK (2)'!G:G)&gt;0,SUMIF('Grundlage Psychiatrie TK (2)'!D:D,B26,'Grundlage Psychiatrie TK (2)'!G:G),)</f>
        <v>6594804.2062953003</v>
      </c>
      <c r="F26" s="112">
        <f>IF(SUMIF('Grundlage Psychiatrie TK (2)'!D:D,B26,'Grundlage Psychiatrie TK (2)'!H:H)&gt;0,SUMIF('Grundlage Psychiatrie TK (2)'!D:D,B26,'Grundlage Psychiatrie TK (2)'!H:H),)</f>
        <v>6382134.6262953002</v>
      </c>
      <c r="G26" s="112">
        <f>IF(SUMIF('Grundlage Psychiatrie TK (2)'!D:D,B26,'Grundlage Psychiatrie TK (2)'!I:I)&gt;0,SUMIF('Grundlage Psychiatrie TK (2)'!D:D,B26,'Grundlage Psychiatrie TK (2)'!I:I),"")</f>
        <v>14973</v>
      </c>
      <c r="H26" s="112">
        <f>IF(SUMIF('Grundlage Psychiatrie TK (2)'!D:D,B26,'Grundlage Psychiatrie TK (2)'!J:J)&gt;0,SUMIF('Grundlage Psychiatrie TK (2)'!D:D,B26,'Grundlage Psychiatrie TK (2)'!J:J),"")</f>
        <v>398</v>
      </c>
      <c r="I26" s="130">
        <f>IF(SUMIF('Grundlage Psychiatrie TK (2)'!D:D,B26,'Grundlage Psychiatrie TK (2)'!K:K)&gt;0,SUMIF('Grundlage Psychiatrie TK (2)'!D:D,B26,'Grundlage Psychiatrie TK (2)'!K:K),"")</f>
        <v>440.44641730415998</v>
      </c>
      <c r="J26" s="130">
        <f>IF(SUMIF('Grundlage Psychiatrie TK (2)'!D:D,B26,'Grundlage Psychiatrie TK (2)'!L:L)&gt;0,SUMIF('Grundlage Psychiatrie TK (2)'!D:D,B26,'Grundlage Psychiatrie TK (2)'!L:L),"")</f>
        <v>426.24287893510001</v>
      </c>
      <c r="K26" s="40"/>
      <c r="L26" s="61">
        <f t="shared" si="0"/>
        <v>14973</v>
      </c>
      <c r="M26" s="61">
        <f t="shared" si="1"/>
        <v>14973</v>
      </c>
      <c r="N26" s="40"/>
      <c r="O26" s="40"/>
      <c r="P26" s="40"/>
      <c r="W26" s="124">
        <f t="shared" si="2"/>
        <v>426.24287893510001</v>
      </c>
      <c r="X26" s="23" t="str">
        <f t="shared" si="3"/>
        <v>-</v>
      </c>
    </row>
    <row r="27" spans="1:24" x14ac:dyDescent="0.2">
      <c r="A27" s="20" t="s">
        <v>193</v>
      </c>
      <c r="B27" s="21" t="s">
        <v>194</v>
      </c>
      <c r="C27" s="21" t="s">
        <v>114</v>
      </c>
      <c r="D27" s="21" t="s">
        <v>106</v>
      </c>
      <c r="E27" s="112">
        <f>IF(SUMIF('Grundlage Psychiatrie TK (2)'!D:D,B27,'Grundlage Psychiatrie TK (2)'!G:G)&gt;0,SUMIF('Grundlage Psychiatrie TK (2)'!D:D,B27,'Grundlage Psychiatrie TK (2)'!G:G),)</f>
        <v>0</v>
      </c>
      <c r="F27" s="112">
        <f>IF(SUMIF('Grundlage Psychiatrie TK (2)'!D:D,B27,'Grundlage Psychiatrie TK (2)'!H:H)&gt;0,SUMIF('Grundlage Psychiatrie TK (2)'!D:D,B27,'Grundlage Psychiatrie TK (2)'!H:H),)</f>
        <v>811492.53514052997</v>
      </c>
      <c r="G27" s="112">
        <f>IF(SUMIF('Grundlage Psychiatrie TK (2)'!D:D,B27,'Grundlage Psychiatrie TK (2)'!I:I)&gt;0,SUMIF('Grundlage Psychiatrie TK (2)'!D:D,B27,'Grundlage Psychiatrie TK (2)'!I:I),"")</f>
        <v>1071</v>
      </c>
      <c r="H27" s="112">
        <f>IF(SUMIF('Grundlage Psychiatrie TK (2)'!D:D,B27,'Grundlage Psychiatrie TK (2)'!J:J)&gt;0,SUMIF('Grundlage Psychiatrie TK (2)'!D:D,B27,'Grundlage Psychiatrie TK (2)'!J:J),"")</f>
        <v>56</v>
      </c>
      <c r="I27" s="130" t="str">
        <f>IF(SUMIF('Grundlage Psychiatrie TK (2)'!D:D,B27,'Grundlage Psychiatrie TK (2)'!K:K)&gt;0,SUMIF('Grundlage Psychiatrie TK (2)'!D:D,B27,'Grundlage Psychiatrie TK (2)'!K:K),"")</f>
        <v/>
      </c>
      <c r="J27" s="130">
        <f>IF(SUMIF('Grundlage Psychiatrie TK (2)'!D:D,B27,'Grundlage Psychiatrie TK (2)'!L:L)&gt;0,SUMIF('Grundlage Psychiatrie TK (2)'!D:D,B27,'Grundlage Psychiatrie TK (2)'!L:L),"")</f>
        <v>757.69611124231994</v>
      </c>
      <c r="K27" s="40"/>
      <c r="L27" s="61" t="str">
        <f t="shared" si="0"/>
        <v>-</v>
      </c>
      <c r="M27" s="61">
        <f t="shared" si="1"/>
        <v>1071</v>
      </c>
      <c r="N27" s="40"/>
      <c r="O27" s="40"/>
      <c r="P27" s="40"/>
      <c r="W27" s="124">
        <f t="shared" si="2"/>
        <v>757.69611124231994</v>
      </c>
      <c r="X27" s="23" t="str">
        <f t="shared" si="3"/>
        <v>-</v>
      </c>
    </row>
    <row r="28" spans="1:24" hidden="1" x14ac:dyDescent="0.2">
      <c r="A28" s="20" t="s">
        <v>246</v>
      </c>
      <c r="B28" s="21" t="s">
        <v>247</v>
      </c>
      <c r="C28" s="21" t="s">
        <v>70</v>
      </c>
      <c r="D28" s="21" t="s">
        <v>45</v>
      </c>
      <c r="E28" s="112"/>
      <c r="F28" s="112"/>
      <c r="G28" s="112"/>
      <c r="H28" s="112"/>
      <c r="I28" s="130"/>
      <c r="J28" s="130"/>
      <c r="K28" s="40"/>
      <c r="L28" s="61"/>
      <c r="M28" s="61"/>
      <c r="N28" s="40"/>
      <c r="O28" s="40"/>
      <c r="P28" s="40"/>
      <c r="W28" s="124">
        <f t="shared" si="2"/>
        <v>0</v>
      </c>
      <c r="X28" s="23" t="str">
        <f t="shared" si="3"/>
        <v/>
      </c>
    </row>
    <row r="29" spans="1:24" hidden="1" x14ac:dyDescent="0.2">
      <c r="A29" s="20" t="s">
        <v>64</v>
      </c>
      <c r="B29" s="21" t="s">
        <v>65</v>
      </c>
      <c r="C29" s="21" t="s">
        <v>66</v>
      </c>
      <c r="D29" s="21" t="s">
        <v>27</v>
      </c>
      <c r="E29" s="112">
        <f>IF(SUMIF('Grundlage Psychiatrie TK'!D:D,B29,'Grundlage Psychiatrie TK'!G:G)&gt;0,SUMIF('Grundlage Psychiatrie TK'!D:D,B29,'Grundlage Psychiatrie TK'!G:G),)</f>
        <v>0</v>
      </c>
      <c r="F29" s="112">
        <f>IF(SUMIF('Grundlage Psychiatrie TK'!D:D,B29,'Grundlage Psychiatrie TK'!H:H)&gt;0,SUMIF('Grundlage Psychiatrie TK'!D:D,B29,'Grundlage Psychiatrie TK'!H:H),)</f>
        <v>0</v>
      </c>
      <c r="G29" s="112" t="str">
        <f>IF(SUMIF('Grundlage Psychiatrie TK'!D:D,B29,'Grundlage Psychiatrie TK'!I:I)&gt;0,SUMIF('Grundlage Psychiatrie TK'!D:D,B29,'Grundlage Psychiatrie TK'!I:I),"")</f>
        <v/>
      </c>
      <c r="H29" s="112" t="str">
        <f>IF(SUMIF('Grundlage Psychiatrie TK'!D:D,B29,'Grundlage Psychiatrie TK'!J:J)&gt;0,SUMIF('Grundlage Psychiatrie TK'!D:D,B29,'Grundlage Psychiatrie TK'!J:J),"")</f>
        <v/>
      </c>
      <c r="I29" s="130" t="str">
        <f>IF(SUMIF('Grundlage Psychiatrie TK'!D:D,B29,'Grundlage Psychiatrie TK'!K:K)&gt;0,SUMIF('Grundlage Psychiatrie TK'!D:D,B29,'Grundlage Psychiatrie TK'!K:K),"")</f>
        <v/>
      </c>
      <c r="J29" s="130" t="str">
        <f>IF(SUMIF('Grundlage Psychiatrie TK'!D:D,B29,'Grundlage Psychiatrie TK'!L:L)&gt;0,SUMIF('Grundlage Psychiatrie TK'!D:D,B29,'Grundlage Psychiatrie TK'!L:L),"")</f>
        <v/>
      </c>
      <c r="K29" s="40"/>
      <c r="L29" s="61" t="str">
        <f t="shared" si="0"/>
        <v>-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gleich</v>
      </c>
    </row>
    <row r="30" spans="1:24" hidden="1" x14ac:dyDescent="0.2">
      <c r="A30" s="20" t="s">
        <v>116</v>
      </c>
      <c r="B30" s="21" t="s">
        <v>117</v>
      </c>
      <c r="C30" s="21" t="s">
        <v>66</v>
      </c>
      <c r="D30" s="21" t="s">
        <v>45</v>
      </c>
      <c r="E30" s="112">
        <f>IF(SUMIF('Grundlage Psychiatrie TK'!D:D,B30,'Grundlage Psychiatrie TK'!G:G)&gt;0,SUMIF('Grundlage Psychiatrie TK'!D:D,B30,'Grundlage Psychiatrie TK'!G:G),)</f>
        <v>0</v>
      </c>
      <c r="F30" s="112">
        <f>IF(SUMIF('Grundlage Psychiatrie TK'!D:D,B30,'Grundlage Psychiatrie TK'!H:H)&gt;0,SUMIF('Grundlage Psychiatrie TK'!D:D,B30,'Grundlage Psychiatrie TK'!H:H),)</f>
        <v>0</v>
      </c>
      <c r="G30" s="112" t="str">
        <f>IF(SUMIF('Grundlage Psychiatrie TK'!D:D,B30,'Grundlage Psychiatrie TK'!I:I)&gt;0,SUMIF('Grundlage Psychiatrie TK'!D:D,B30,'Grundlage Psychiatrie TK'!I:I),"")</f>
        <v/>
      </c>
      <c r="H30" s="112" t="str">
        <f>IF(SUMIF('Grundlage Psychiatrie TK'!D:D,B30,'Grundlage Psychiatrie TK'!J:J)&gt;0,SUMIF('Grundlage Psychiatrie TK'!D:D,B30,'Grundlage Psychiatrie TK'!J:J),"")</f>
        <v/>
      </c>
      <c r="I30" s="130" t="str">
        <f>IF(SUMIF('Grundlage Psychiatrie TK'!D:D,B30,'Grundlage Psychiatrie TK'!K:K)&gt;0,SUMIF('Grundlage Psychiatrie TK'!D:D,B30,'Grundlage Psychiatrie TK'!K:K),"")</f>
        <v/>
      </c>
      <c r="J30" s="130" t="str">
        <f>IF(SUMIF('Grundlage Psychiatrie TK'!D:D,B30,'Grundlage Psychiatrie TK'!L:L)&gt;0,SUMIF('Grundlage Psychiatrie TK'!D:D,B30,'Grundlage Psychiatrie TK'!L:L),"")</f>
        <v/>
      </c>
      <c r="K30" s="40"/>
      <c r="L30" s="61" t="str">
        <f t="shared" si="0"/>
        <v>-</v>
      </c>
      <c r="M30" s="61" t="str">
        <f t="shared" si="1"/>
        <v>-</v>
      </c>
      <c r="N30" s="40"/>
      <c r="O30" s="40"/>
      <c r="P30" s="40"/>
      <c r="W30" s="124" t="str">
        <f t="shared" si="2"/>
        <v/>
      </c>
      <c r="X30" s="23" t="str">
        <f t="shared" si="3"/>
        <v>gleich</v>
      </c>
    </row>
    <row r="31" spans="1:24" hidden="1" x14ac:dyDescent="0.2">
      <c r="A31" s="20" t="s">
        <v>119</v>
      </c>
      <c r="B31" s="21" t="s">
        <v>120</v>
      </c>
      <c r="C31" s="21" t="s">
        <v>66</v>
      </c>
      <c r="D31" s="21" t="s">
        <v>45</v>
      </c>
      <c r="E31" s="112">
        <f>IF(SUMIF('Grundlage Psychiatrie TK'!D:D,B31,'Grundlage Psychiatrie TK'!G:G)&gt;0,SUMIF('Grundlage Psychiatrie TK'!D:D,B31,'Grundlage Psychiatrie TK'!G:G),)</f>
        <v>0</v>
      </c>
      <c r="F31" s="112">
        <f>IF(SUMIF('Grundlage Psychiatrie TK'!D:D,B31,'Grundlage Psychiatrie TK'!H:H)&gt;0,SUMIF('Grundlage Psychiatrie TK'!D:D,B31,'Grundlage Psychiatrie TK'!H:H),)</f>
        <v>0</v>
      </c>
      <c r="G31" s="112" t="str">
        <f>IF(SUMIF('Grundlage Psychiatrie TK'!D:D,B31,'Grundlage Psychiatrie TK'!I:I)&gt;0,SUMIF('Grundlage Psychiatrie TK'!D:D,B31,'Grundlage Psychiatrie TK'!I:I),"")</f>
        <v/>
      </c>
      <c r="H31" s="112" t="str">
        <f>IF(SUMIF('Grundlage Psychiatrie TK'!D:D,B31,'Grundlage Psychiatrie TK'!J:J)&gt;0,SUMIF('Grundlage Psychiatrie TK'!D:D,B31,'Grundlage Psychiatrie TK'!J:J),"")</f>
        <v/>
      </c>
      <c r="I31" s="130" t="str">
        <f>IF(SUMIF('Grundlage Psychiatrie TK'!D:D,B31,'Grundlage Psychiatrie TK'!K:K)&gt;0,SUMIF('Grundlage Psychiatrie TK'!D:D,B31,'Grundlage Psychiatrie TK'!K:K),"")</f>
        <v/>
      </c>
      <c r="J31" s="130" t="str">
        <f>IF(SUMIF('Grundlage Psychiatrie TK'!D:D,B31,'Grundlage Psychiatrie TK'!L:L)&gt;0,SUMIF('Grundlage Psychiatrie TK'!D:D,B31,'Grundlage Psychiatrie TK'!L:L),"")</f>
        <v/>
      </c>
      <c r="K31" s="40"/>
      <c r="L31" s="61" t="str">
        <f t="shared" si="0"/>
        <v>-</v>
      </c>
      <c r="M31" s="61" t="str">
        <f t="shared" si="1"/>
        <v>-</v>
      </c>
      <c r="N31" s="40"/>
      <c r="O31" s="40"/>
      <c r="P31" s="40"/>
      <c r="W31" s="124" t="str">
        <f t="shared" si="2"/>
        <v/>
      </c>
      <c r="X31" s="23" t="str">
        <f t="shared" si="3"/>
        <v>gleich</v>
      </c>
    </row>
    <row r="32" spans="1:24" hidden="1" x14ac:dyDescent="0.2">
      <c r="A32" s="20" t="s">
        <v>205</v>
      </c>
      <c r="B32" s="21" t="s">
        <v>206</v>
      </c>
      <c r="C32" s="21" t="s">
        <v>66</v>
      </c>
      <c r="D32" s="21" t="s">
        <v>17</v>
      </c>
      <c r="E32" s="112">
        <f>IF(SUMIF('Grundlage Psychiatrie TK'!D:D,B32,'Grundlage Psychiatrie TK'!G:G)&gt;0,SUMIF('Grundlage Psychiatrie TK'!D:D,B32,'Grundlage Psychiatrie TK'!G:G),)</f>
        <v>0</v>
      </c>
      <c r="F32" s="112">
        <f>IF(SUMIF('Grundlage Psychiatrie TK'!D:D,B32,'Grundlage Psychiatrie TK'!H:H)&gt;0,SUMIF('Grundlage Psychiatrie TK'!D:D,B32,'Grundlage Psychiatrie TK'!H:H),)</f>
        <v>0</v>
      </c>
      <c r="G32" s="112" t="str">
        <f>IF(SUMIF('Grundlage Psychiatrie TK'!D:D,B32,'Grundlage Psychiatrie TK'!I:I)&gt;0,SUMIF('Grundlage Psychiatrie TK'!D:D,B32,'Grundlage Psychiatrie TK'!I:I),"")</f>
        <v/>
      </c>
      <c r="H32" s="112" t="str">
        <f>IF(SUMIF('Grundlage Psychiatrie TK'!D:D,B32,'Grundlage Psychiatrie TK'!J:J)&gt;0,SUMIF('Grundlage Psychiatrie TK'!D:D,B32,'Grundlage Psychiatrie TK'!J:J),"")</f>
        <v/>
      </c>
      <c r="I32" s="130" t="str">
        <f>IF(SUMIF('Grundlage Psychiatrie TK'!D:D,B32,'Grundlage Psychiatrie TK'!K:K)&gt;0,SUMIF('Grundlage Psychiatrie TK'!D:D,B32,'Grundlage Psychiatrie TK'!K:K),"")</f>
        <v/>
      </c>
      <c r="J32" s="130" t="str">
        <f>IF(SUMIF('Grundlage Psychiatrie TK'!D:D,B32,'Grundlage Psychiatrie TK'!L:L)&gt;0,SUMIF('Grundlage Psychiatrie TK'!D:D,B32,'Grundlage Psychiatrie TK'!L:L),"")</f>
        <v/>
      </c>
      <c r="K32" s="40"/>
      <c r="L32" s="61" t="str">
        <f t="shared" si="0"/>
        <v>-</v>
      </c>
      <c r="M32" s="61" t="str">
        <f t="shared" si="1"/>
        <v>-</v>
      </c>
      <c r="N32" s="40"/>
      <c r="O32" s="40"/>
      <c r="P32" s="40"/>
      <c r="W32" s="124" t="str">
        <f t="shared" si="2"/>
        <v/>
      </c>
      <c r="X32" s="23" t="str">
        <f t="shared" si="3"/>
        <v>gleich</v>
      </c>
    </row>
    <row r="33" spans="1:24" hidden="1" x14ac:dyDescent="0.2">
      <c r="A33" s="20" t="s">
        <v>236</v>
      </c>
      <c r="B33" s="21" t="s">
        <v>237</v>
      </c>
      <c r="C33" s="21" t="s">
        <v>66</v>
      </c>
      <c r="D33" s="21" t="s">
        <v>17</v>
      </c>
      <c r="E33" s="112">
        <f>IF(SUMIF('Grundlage Psychiatrie TK'!D:D,B33,'Grundlage Psychiatrie TK'!G:G)&gt;0,SUMIF('Grundlage Psychiatrie TK'!D:D,B33,'Grundlage Psychiatrie TK'!G:G),)</f>
        <v>0</v>
      </c>
      <c r="F33" s="112">
        <f>IF(SUMIF('Grundlage Psychiatrie TK'!D:D,B33,'Grundlage Psychiatrie TK'!H:H)&gt;0,SUMIF('Grundlage Psychiatrie TK'!D:D,B33,'Grundlage Psychiatrie TK'!H:H),)</f>
        <v>0</v>
      </c>
      <c r="G33" s="112" t="str">
        <f>IF(SUMIF('Grundlage Psychiatrie TK'!D:D,B33,'Grundlage Psychiatrie TK'!I:I)&gt;0,SUMIF('Grundlage Psychiatrie TK'!D:D,B33,'Grundlage Psychiatrie TK'!I:I),"")</f>
        <v/>
      </c>
      <c r="H33" s="112" t="str">
        <f>IF(SUMIF('Grundlage Psychiatrie TK'!D:D,B33,'Grundlage Psychiatrie TK'!J:J)&gt;0,SUMIF('Grundlage Psychiatrie TK'!D:D,B33,'Grundlage Psychiatrie TK'!J:J),"")</f>
        <v/>
      </c>
      <c r="I33" s="130" t="str">
        <f>IF(SUMIF('Grundlage Psychiatrie TK'!D:D,B33,'Grundlage Psychiatrie TK'!K:K)&gt;0,SUMIF('Grundlage Psychiatrie TK'!D:D,B33,'Grundlage Psychiatrie TK'!K:K),"")</f>
        <v/>
      </c>
      <c r="J33" s="130" t="str">
        <f>IF(SUMIF('Grundlage Psychiatrie TK'!D:D,B33,'Grundlage Psychiatrie TK'!L:L)&gt;0,SUMIF('Grundlage Psychiatrie TK'!D:D,B33,'Grundlage Psychiatrie TK'!L:L),"")</f>
        <v/>
      </c>
      <c r="K33" s="40"/>
      <c r="L33" s="61" t="str">
        <f t="shared" si="0"/>
        <v>-</v>
      </c>
      <c r="M33" s="61" t="str">
        <f t="shared" si="1"/>
        <v>-</v>
      </c>
      <c r="N33" s="40"/>
      <c r="O33" s="40"/>
      <c r="P33" s="40"/>
      <c r="W33" s="124" t="str">
        <f t="shared" si="2"/>
        <v/>
      </c>
      <c r="X33" s="23" t="str">
        <f t="shared" si="3"/>
        <v>gleich</v>
      </c>
    </row>
    <row r="34" spans="1:24" hidden="1" x14ac:dyDescent="0.2">
      <c r="A34" s="20" t="s">
        <v>177</v>
      </c>
      <c r="B34" s="21" t="s">
        <v>178</v>
      </c>
      <c r="C34" s="21" t="s">
        <v>66</v>
      </c>
      <c r="D34" s="21" t="s">
        <v>27</v>
      </c>
      <c r="E34" s="112">
        <f>IF(SUMIF('Grundlage Psychiatrie TK'!D:D,B34,'Grundlage Psychiatrie TK'!G:G)&gt;0,SUMIF('Grundlage Psychiatrie TK'!D:D,B34,'Grundlage Psychiatrie TK'!G:G),)</f>
        <v>0</v>
      </c>
      <c r="F34" s="112">
        <f>IF(SUMIF('Grundlage Psychiatrie TK'!D:D,B34,'Grundlage Psychiatrie TK'!H:H)&gt;0,SUMIF('Grundlage Psychiatrie TK'!D:D,B34,'Grundlage Psychiatrie TK'!H:H),)</f>
        <v>0</v>
      </c>
      <c r="G34" s="112" t="str">
        <f>IF(SUMIF('Grundlage Psychiatrie TK'!D:D,B34,'Grundlage Psychiatrie TK'!I:I)&gt;0,SUMIF('Grundlage Psychiatrie TK'!D:D,B34,'Grundlage Psychiatrie TK'!I:I),"")</f>
        <v/>
      </c>
      <c r="H34" s="112" t="str">
        <f>IF(SUMIF('Grundlage Psychiatrie TK'!D:D,B34,'Grundlage Psychiatrie TK'!J:J)&gt;0,SUMIF('Grundlage Psychiatrie TK'!D:D,B34,'Grundlage Psychiatrie TK'!J:J),"")</f>
        <v/>
      </c>
      <c r="I34" s="130" t="str">
        <f>IF(SUMIF('Grundlage Psychiatrie TK'!D:D,B34,'Grundlage Psychiatrie TK'!K:K)&gt;0,SUMIF('Grundlage Psychiatrie TK'!D:D,B34,'Grundlage Psychiatrie TK'!K:K),"")</f>
        <v/>
      </c>
      <c r="J34" s="130" t="str">
        <f>IF(SUMIF('Grundlage Psychiatrie TK'!D:D,B34,'Grundlage Psychiatrie TK'!L:L)&gt;0,SUMIF('Grundlage Psychiatrie TK'!D:D,B34,'Grundlage Psychiatrie TK'!L:L),"")</f>
        <v/>
      </c>
      <c r="K34" s="40"/>
      <c r="L34" s="61" t="str">
        <f t="shared" si="0"/>
        <v>-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gleich</v>
      </c>
    </row>
    <row r="35" spans="1:24" hidden="1" x14ac:dyDescent="0.2">
      <c r="A35" s="20" t="s">
        <v>299</v>
      </c>
      <c r="B35" s="21" t="s">
        <v>300</v>
      </c>
      <c r="C35" s="21" t="s">
        <v>66</v>
      </c>
      <c r="D35" s="21" t="s">
        <v>27</v>
      </c>
      <c r="E35" s="112">
        <f>IF(SUMIF('Grundlage Psychiatrie TK'!D:D,B35,'Grundlage Psychiatrie TK'!G:G)&gt;0,SUMIF('Grundlage Psychiatrie TK'!D:D,B35,'Grundlage Psychiatrie TK'!G:G),)</f>
        <v>0</v>
      </c>
      <c r="F35" s="112">
        <f>IF(SUMIF('Grundlage Psychiatrie TK'!D:D,B35,'Grundlage Psychiatrie TK'!H:H)&gt;0,SUMIF('Grundlage Psychiatrie TK'!D:D,B35,'Grundlage Psychiatrie TK'!H:H),)</f>
        <v>0</v>
      </c>
      <c r="G35" s="112" t="str">
        <f>IF(SUMIF('Grundlage Psychiatrie TK'!D:D,B35,'Grundlage Psychiatrie TK'!I:I)&gt;0,SUMIF('Grundlage Psychiatrie TK'!D:D,B35,'Grundlage Psychiatrie TK'!I:I),"")</f>
        <v/>
      </c>
      <c r="H35" s="112" t="str">
        <f>IF(SUMIF('Grundlage Psychiatrie TK'!D:D,B35,'Grundlage Psychiatrie TK'!J:J)&gt;0,SUMIF('Grundlage Psychiatrie TK'!D:D,B35,'Grundlage Psychiatrie TK'!J:J),"")</f>
        <v/>
      </c>
      <c r="I35" s="130" t="str">
        <f>IF(SUMIF('Grundlage Psychiatrie TK'!D:D,B35,'Grundlage Psychiatrie TK'!K:K)&gt;0,SUMIF('Grundlage Psychiatrie TK'!D:D,B35,'Grundlage Psychiatrie TK'!K:K),"")</f>
        <v/>
      </c>
      <c r="J35" s="130" t="str">
        <f>IF(SUMIF('Grundlage Psychiatrie TK'!D:D,B35,'Grundlage Psychiatrie TK'!L:L)&gt;0,SUMIF('Grundlage Psychiatrie TK'!D:D,B35,'Grundlage Psychiatrie TK'!L:L),"")</f>
        <v/>
      </c>
      <c r="K35" s="40"/>
      <c r="L35" s="61" t="str">
        <f t="shared" si="0"/>
        <v>-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gleich</v>
      </c>
    </row>
    <row r="36" spans="1:24" hidden="1" x14ac:dyDescent="0.2">
      <c r="A36" s="20" t="s">
        <v>307</v>
      </c>
      <c r="B36" s="21" t="s">
        <v>307</v>
      </c>
      <c r="C36" s="21" t="s">
        <v>66</v>
      </c>
      <c r="D36" s="21" t="s">
        <v>308</v>
      </c>
      <c r="E36" s="112">
        <f>IF(SUMIF('Grundlage Psychiatrie TK'!D:D,B36,'Grundlage Psychiatrie TK'!G:G)&gt;0,SUMIF('Grundlage Psychiatrie TK'!D:D,B36,'Grundlage Psychiatrie TK'!G:G),)</f>
        <v>0</v>
      </c>
      <c r="F36" s="112">
        <f>IF(SUMIF('Grundlage Psychiatrie TK'!D:D,B36,'Grundlage Psychiatrie TK'!H:H)&gt;0,SUMIF('Grundlage Psychiatrie TK'!D:D,B36,'Grundlage Psychiatrie TK'!H:H),)</f>
        <v>0</v>
      </c>
      <c r="G36" s="112" t="str">
        <f>IF(SUMIF('Grundlage Psychiatrie TK'!D:D,B36,'Grundlage Psychiatrie TK'!I:I)&gt;0,SUMIF('Grundlage Psychiatrie TK'!D:D,B36,'Grundlage Psychiatrie TK'!I:I),"")</f>
        <v/>
      </c>
      <c r="H36" s="112" t="str">
        <f>IF(SUMIF('Grundlage Psychiatrie TK'!D:D,B36,'Grundlage Psychiatrie TK'!J:J)&gt;0,SUMIF('Grundlage Psychiatrie TK'!D:D,B36,'Grundlage Psychiatrie TK'!J:J),"")</f>
        <v/>
      </c>
      <c r="I36" s="130" t="str">
        <f>IF(SUMIF('Grundlage Psychiatrie TK'!D:D,B36,'Grundlage Psychiatrie TK'!K:K)&gt;0,SUMIF('Grundlage Psychiatrie TK'!D:D,B36,'Grundlage Psychiatrie TK'!K:K),"")</f>
        <v/>
      </c>
      <c r="J36" s="130" t="str">
        <f>IF(SUMIF('Grundlage Psychiatrie TK'!D:D,B36,'Grundlage Psychiatrie TK'!L:L)&gt;0,SUMIF('Grundlage Psychiatrie TK'!D:D,B36,'Grundlage Psychiatrie TK'!L:L),"")</f>
        <v/>
      </c>
      <c r="K36" s="40"/>
      <c r="L36" s="61" t="str">
        <f t="shared" si="0"/>
        <v>-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gleich</v>
      </c>
    </row>
    <row r="37" spans="1:24" hidden="1" x14ac:dyDescent="0.2">
      <c r="A37" s="20" t="s">
        <v>341</v>
      </c>
      <c r="B37" s="21" t="s">
        <v>341</v>
      </c>
      <c r="C37" s="21" t="s">
        <v>66</v>
      </c>
      <c r="D37" s="21" t="s">
        <v>308</v>
      </c>
      <c r="E37" s="112">
        <f>IF(SUMIF('Grundlage Psychiatrie TK'!D:D,B37,'Grundlage Psychiatrie TK'!G:G)&gt;0,SUMIF('Grundlage Psychiatrie TK'!D:D,B37,'Grundlage Psychiatrie TK'!G:G),)</f>
        <v>0</v>
      </c>
      <c r="F37" s="112">
        <f>IF(SUMIF('Grundlage Psychiatrie TK'!D:D,B37,'Grundlage Psychiatrie TK'!H:H)&gt;0,SUMIF('Grundlage Psychiatrie TK'!D:D,B37,'Grundlage Psychiatrie TK'!H:H),)</f>
        <v>0</v>
      </c>
      <c r="G37" s="112" t="str">
        <f>IF(SUMIF('Grundlage Psychiatrie TK'!D:D,B37,'Grundlage Psychiatrie TK'!I:I)&gt;0,SUMIF('Grundlage Psychiatrie TK'!D:D,B37,'Grundlage Psychiatrie TK'!I:I),"")</f>
        <v/>
      </c>
      <c r="H37" s="112" t="str">
        <f>IF(SUMIF('Grundlage Psychiatrie TK'!D:D,B37,'Grundlage Psychiatrie TK'!J:J)&gt;0,SUMIF('Grundlage Psychiatrie TK'!D:D,B37,'Grundlage Psychiatrie TK'!J:J),"")</f>
        <v/>
      </c>
      <c r="I37" s="130" t="str">
        <f>IF(SUMIF('Grundlage Psychiatrie TK'!D:D,B37,'Grundlage Psychiatrie TK'!K:K)&gt;0,SUMIF('Grundlage Psychiatrie TK'!D:D,B37,'Grundlage Psychiatrie TK'!K:K),"")</f>
        <v/>
      </c>
      <c r="J37" s="130" t="str">
        <f>IF(SUMIF('Grundlage Psychiatrie TK'!D:D,B37,'Grundlage Psychiatrie TK'!L:L)&gt;0,SUMIF('Grundlage Psychiatrie TK'!D:D,B37,'Grundlage Psychiatrie TK'!L:L),"")</f>
        <v/>
      </c>
      <c r="K37" s="40" t="s">
        <v>405</v>
      </c>
      <c r="L37" s="61" t="str">
        <f t="shared" si="0"/>
        <v>-</v>
      </c>
      <c r="M37" s="61" t="str">
        <f t="shared" si="1"/>
        <v>-</v>
      </c>
      <c r="N37" s="40"/>
      <c r="O37" s="40"/>
      <c r="P37" s="40"/>
      <c r="W37" s="124" t="str">
        <f t="shared" si="2"/>
        <v/>
      </c>
      <c r="X37" s="23" t="str">
        <f t="shared" si="3"/>
        <v>gleich</v>
      </c>
    </row>
    <row r="38" spans="1:24" hidden="1" x14ac:dyDescent="0.2">
      <c r="A38" s="20" t="s">
        <v>271</v>
      </c>
      <c r="B38" s="21" t="s">
        <v>272</v>
      </c>
      <c r="C38" s="21" t="s">
        <v>273</v>
      </c>
      <c r="D38" s="21" t="s">
        <v>27</v>
      </c>
      <c r="E38" s="112">
        <f>IF(SUMIF('Grundlage Psychiatrie TK'!D:D,B38,'Grundlage Psychiatrie TK'!G:G)&gt;0,SUMIF('Grundlage Psychiatrie TK'!D:D,B38,'Grundlage Psychiatrie TK'!G:G),)</f>
        <v>0</v>
      </c>
      <c r="F38" s="112">
        <f>IF(SUMIF('Grundlage Psychiatrie TK'!D:D,B38,'Grundlage Psychiatrie TK'!H:H)&gt;0,SUMIF('Grundlage Psychiatrie TK'!D:D,B38,'Grundlage Psychiatrie TK'!H:H),)</f>
        <v>0</v>
      </c>
      <c r="G38" s="112" t="str">
        <f>IF(SUMIF('Grundlage Psychiatrie TK'!D:D,B38,'Grundlage Psychiatrie TK'!I:I)&gt;0,SUMIF('Grundlage Psychiatrie TK'!D:D,B38,'Grundlage Psychiatrie TK'!I:I),"")</f>
        <v/>
      </c>
      <c r="H38" s="112" t="str">
        <f>IF(SUMIF('Grundlage Psychiatrie TK'!D:D,B38,'Grundlage Psychiatrie TK'!J:J)&gt;0,SUMIF('Grundlage Psychiatrie TK'!D:D,B38,'Grundlage Psychiatrie TK'!J:J),"")</f>
        <v/>
      </c>
      <c r="I38" s="130" t="str">
        <f>IF(SUMIF('Grundlage Psychiatrie TK'!D:D,B38,'Grundlage Psychiatrie TK'!K:K)&gt;0,SUMIF('Grundlage Psychiatrie TK'!D:D,B38,'Grundlage Psychiatrie TK'!K:K),"")</f>
        <v/>
      </c>
      <c r="J38" s="130" t="str">
        <f>IF(SUMIF('Grundlage Psychiatrie TK'!D:D,B38,'Grundlage Psychiatrie TK'!L:L)&gt;0,SUMIF('Grundlage Psychiatrie TK'!D:D,B38,'Grundlage Psychiatrie TK'!L:L),"")</f>
        <v/>
      </c>
      <c r="K38" s="40"/>
      <c r="L38" s="61" t="str">
        <f t="shared" si="0"/>
        <v>-</v>
      </c>
      <c r="M38" s="61" t="str">
        <f t="shared" si="1"/>
        <v>-</v>
      </c>
      <c r="N38" s="40"/>
      <c r="O38" s="40"/>
      <c r="P38" s="40"/>
      <c r="W38" s="124" t="str">
        <f t="shared" si="2"/>
        <v/>
      </c>
      <c r="X38" s="23" t="str">
        <f t="shared" si="3"/>
        <v>gleich</v>
      </c>
    </row>
    <row r="39" spans="1:24" hidden="1" x14ac:dyDescent="0.2">
      <c r="A39" s="20" t="s">
        <v>101</v>
      </c>
      <c r="B39" s="21" t="s">
        <v>102</v>
      </c>
      <c r="C39" s="21" t="s">
        <v>55</v>
      </c>
      <c r="D39" s="21" t="s">
        <v>22</v>
      </c>
      <c r="E39" s="112">
        <f>IF(SUMIF('Grundlage Psychiatrie TK'!D:D,B39,'Grundlage Psychiatrie TK'!G:G)&gt;0,SUMIF('Grundlage Psychiatrie TK'!D:D,B39,'Grundlage Psychiatrie TK'!G:G),)</f>
        <v>0</v>
      </c>
      <c r="F39" s="112">
        <f>IF(SUMIF('Grundlage Psychiatrie TK'!D:D,B39,'Grundlage Psychiatrie TK'!H:H)&gt;0,SUMIF('Grundlage Psychiatrie TK'!D:D,B39,'Grundlage Psychiatrie TK'!H:H),)</f>
        <v>0</v>
      </c>
      <c r="G39" s="112" t="str">
        <f>IF(SUMIF('Grundlage Psychiatrie TK'!D:D,B39,'Grundlage Psychiatrie TK'!I:I)&gt;0,SUMIF('Grundlage Psychiatrie TK'!D:D,B39,'Grundlage Psychiatrie TK'!I:I),"")</f>
        <v/>
      </c>
      <c r="H39" s="112" t="str">
        <f>IF(SUMIF('Grundlage Psychiatrie TK'!D:D,B39,'Grundlage Psychiatrie TK'!J:J)&gt;0,SUMIF('Grundlage Psychiatrie TK'!D:D,B39,'Grundlage Psychiatrie TK'!J:J),"")</f>
        <v/>
      </c>
      <c r="I39" s="130" t="str">
        <f>IF(SUMIF('Grundlage Psychiatrie TK'!D:D,B39,'Grundlage Psychiatrie TK'!K:K)&gt;0,SUMIF('Grundlage Psychiatrie TK'!D:D,B39,'Grundlage Psychiatrie TK'!K:K),"")</f>
        <v/>
      </c>
      <c r="J39" s="130" t="str">
        <f>IF(SUMIF('Grundlage Psychiatrie TK'!D:D,B39,'Grundlage Psychiatrie TK'!L:L)&gt;0,SUMIF('Grundlage Psychiatrie TK'!D:D,B39,'Grundlage Psychiatrie TK'!L:L),"")</f>
        <v/>
      </c>
      <c r="K39" s="40"/>
      <c r="L39" s="61" t="str">
        <f t="shared" si="0"/>
        <v>-</v>
      </c>
      <c r="M39" s="61" t="str">
        <f t="shared" si="1"/>
        <v>-</v>
      </c>
      <c r="N39" s="40"/>
      <c r="O39" s="40"/>
      <c r="P39" s="40"/>
      <c r="W39" s="124" t="str">
        <f t="shared" si="2"/>
        <v/>
      </c>
      <c r="X39" s="23" t="str">
        <f t="shared" si="3"/>
        <v>gleich</v>
      </c>
    </row>
    <row r="40" spans="1:24" hidden="1" x14ac:dyDescent="0.2">
      <c r="A40" s="20" t="s">
        <v>199</v>
      </c>
      <c r="B40" s="21" t="s">
        <v>200</v>
      </c>
      <c r="C40" s="21" t="s">
        <v>55</v>
      </c>
      <c r="D40" s="21" t="s">
        <v>188</v>
      </c>
      <c r="E40" s="112">
        <f>IF(SUMIF('Grundlage Psychiatrie TK'!D:D,B40,'Grundlage Psychiatrie TK'!G:G)&gt;0,SUMIF('Grundlage Psychiatrie TK'!D:D,B40,'Grundlage Psychiatrie TK'!G:G),)</f>
        <v>0</v>
      </c>
      <c r="F40" s="112">
        <f>IF(SUMIF('Grundlage Psychiatrie TK'!D:D,B40,'Grundlage Psychiatrie TK'!H:H)&gt;0,SUMIF('Grundlage Psychiatrie TK'!D:D,B40,'Grundlage Psychiatrie TK'!H:H),)</f>
        <v>0</v>
      </c>
      <c r="G40" s="112" t="str">
        <f>IF(SUMIF('Grundlage Psychiatrie TK'!D:D,B40,'Grundlage Psychiatrie TK'!I:I)&gt;0,SUMIF('Grundlage Psychiatrie TK'!D:D,B40,'Grundlage Psychiatrie TK'!I:I),"")</f>
        <v/>
      </c>
      <c r="H40" s="112" t="str">
        <f>IF(SUMIF('Grundlage Psychiatrie TK'!D:D,B40,'Grundlage Psychiatrie TK'!J:J)&gt;0,SUMIF('Grundlage Psychiatrie TK'!D:D,B40,'Grundlage Psychiatrie TK'!J:J),"")</f>
        <v/>
      </c>
      <c r="I40" s="130" t="str">
        <f>IF(SUMIF('Grundlage Psychiatrie TK'!D:D,B40,'Grundlage Psychiatrie TK'!K:K)&gt;0,SUMIF('Grundlage Psychiatrie TK'!D:D,B40,'Grundlage Psychiatrie TK'!K:K),"")</f>
        <v/>
      </c>
      <c r="J40" s="130" t="str">
        <f>IF(SUMIF('Grundlage Psychiatrie TK'!D:D,B40,'Grundlage Psychiatrie TK'!L:L)&gt;0,SUMIF('Grundlage Psychiatrie TK'!D:D,B40,'Grundlage Psychiatrie TK'!L:L),"")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112">
        <f>IF(SUMIF('Grundlage Psychiatrie TK'!D:D,B41,'Grundlage Psychiatrie TK'!G:G)&gt;0,SUMIF('Grundlage Psychiatrie TK'!D:D,B41,'Grundlage Psychiatrie TK'!G:G),)</f>
        <v>0</v>
      </c>
      <c r="F41" s="112">
        <f>IF(SUMIF('Grundlage Psychiatrie TK'!D:D,B41,'Grundlage Psychiatrie TK'!H:H)&gt;0,SUMIF('Grundlage Psychiatrie TK'!D:D,B41,'Grundlage Psychiatrie TK'!H:H),)</f>
        <v>0</v>
      </c>
      <c r="G41" s="112" t="str">
        <f>IF(SUMIF('Grundlage Psychiatrie TK'!D:D,B41,'Grundlage Psychiatrie TK'!I:I)&gt;0,SUMIF('Grundlage Psychiatrie TK'!D:D,B41,'Grundlage Psychiatrie TK'!I:I),"")</f>
        <v/>
      </c>
      <c r="H41" s="112" t="str">
        <f>IF(SUMIF('Grundlage Psychiatrie TK'!D:D,B41,'Grundlage Psychiatrie TK'!J:J)&gt;0,SUMIF('Grundlage Psychiatrie TK'!D:D,B41,'Grundlage Psychiatrie TK'!J:J),"")</f>
        <v/>
      </c>
      <c r="I41" s="130" t="str">
        <f>IF(SUMIF('Grundlage Psychiatrie TK'!D:D,B41,'Grundlage Psychiatrie TK'!K:K)&gt;0,SUMIF('Grundlage Psychiatrie TK'!D:D,B41,'Grundlage Psychiatrie TK'!K:K),"")</f>
        <v/>
      </c>
      <c r="J41" s="130" t="str">
        <f>IF(SUMIF('Grundlage Psychiatrie TK'!D:D,B41,'Grundlage Psychiatrie TK'!L:L)&gt;0,SUMIF('Grundlage Psychiatrie TK'!D:D,B41,'Grundlage Psychiatrie TK'!L:L),"")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Psychiatrie TK'!D:D,B42,'Grundlage Psychiatrie TK'!G:G)&gt;0,SUMIF('Grundlage Psychiatrie TK'!D:D,B42,'Grundlage Psychiatrie TK'!G:G),)</f>
        <v>0</v>
      </c>
      <c r="F42" s="112">
        <f>IF(SUMIF('Grundlage Psychiatrie TK'!D:D,B42,'Grundlage Psychiatrie TK'!H:H)&gt;0,SUMIF('Grundlage Psychiatrie TK'!D:D,B42,'Grundlage Psychiatrie TK'!H:H),)</f>
        <v>0</v>
      </c>
      <c r="G42" s="112" t="str">
        <f>IF(SUMIF('Grundlage Psychiatrie TK'!D:D,B42,'Grundlage Psychiatrie TK'!I:I)&gt;0,SUMIF('Grundlage Psychiatrie TK'!D:D,B42,'Grundlage Psychiatrie TK'!I:I),"")</f>
        <v/>
      </c>
      <c r="H42" s="112" t="str">
        <f>IF(SUMIF('Grundlage Psychiatrie TK'!D:D,B42,'Grundlage Psychiatrie TK'!J:J)&gt;0,SUMIF('Grundlage Psychiatrie TK'!D:D,B42,'Grundlage Psychiatrie TK'!J:J),"")</f>
        <v/>
      </c>
      <c r="I42" s="130" t="str">
        <f>IF(SUMIF('Grundlage Psychiatrie TK'!D:D,B42,'Grundlage Psychiatrie TK'!K:K)&gt;0,SUMIF('Grundlage Psychiatrie TK'!D:D,B42,'Grundlage Psychiatrie TK'!K:K),"")</f>
        <v/>
      </c>
      <c r="J42" s="130" t="str">
        <f>IF(SUMIF('Grundlage Psychiatrie TK'!D:D,B42,'Grundlage Psychiatrie TK'!L:L)&gt;0,SUMIF('Grundlage Psychiatrie TK'!D:D,B42,'Grundlage Psychiatrie TK'!L:L),"")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323</v>
      </c>
      <c r="B43" s="21" t="s">
        <v>323</v>
      </c>
      <c r="C43" s="21" t="s">
        <v>55</v>
      </c>
      <c r="D43" s="21" t="s">
        <v>251</v>
      </c>
      <c r="E43" s="112">
        <f>IF(SUMIF('Grundlage Psychiatrie TK'!D:D,B43,'Grundlage Psychiatrie TK'!G:G)&gt;0,SUMIF('Grundlage Psychiatrie TK'!D:D,B43,'Grundlage Psychiatrie TK'!G:G),)</f>
        <v>0</v>
      </c>
      <c r="F43" s="112">
        <f>IF(SUMIF('Grundlage Psychiatrie TK'!D:D,B43,'Grundlage Psychiatrie TK'!H:H)&gt;0,SUMIF('Grundlage Psychiatrie TK'!D:D,B43,'Grundlage Psychiatrie TK'!H:H),)</f>
        <v>0</v>
      </c>
      <c r="G43" s="112" t="str">
        <f>IF(SUMIF('Grundlage Psychiatrie TK'!D:D,B43,'Grundlage Psychiatrie TK'!I:I)&gt;0,SUMIF('Grundlage Psychiatrie TK'!D:D,B43,'Grundlage Psychiatrie TK'!I:I),"")</f>
        <v/>
      </c>
      <c r="H43" s="112" t="str">
        <f>IF(SUMIF('Grundlage Psychiatrie TK'!D:D,B43,'Grundlage Psychiatrie TK'!J:J)&gt;0,SUMIF('Grundlage Psychiatrie TK'!D:D,B43,'Grundlage Psychiatrie TK'!J:J),"")</f>
        <v/>
      </c>
      <c r="I43" s="130" t="str">
        <f>IF(SUMIF('Grundlage Psychiatrie TK'!D:D,B43,'Grundlage Psychiatrie TK'!K:K)&gt;0,SUMIF('Grundlage Psychiatrie TK'!D:D,B43,'Grundlage Psychiatrie TK'!K:K),"")</f>
        <v/>
      </c>
      <c r="J43" s="130" t="str">
        <f>IF(SUMIF('Grundlage Psychiatrie TK'!D:D,B43,'Grundlage Psychiatrie TK'!L:L)&gt;0,SUMIF('Grundlage Psychiatrie TK'!D:D,B43,'Grundlage Psychiatrie TK'!L:L),"")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329</v>
      </c>
      <c r="B44" s="21" t="s">
        <v>329</v>
      </c>
      <c r="C44" s="21" t="s">
        <v>55</v>
      </c>
      <c r="D44" s="21" t="s">
        <v>17</v>
      </c>
      <c r="E44" s="112">
        <f>IF(SUMIF('Grundlage Psychiatrie TK'!D:D,B44,'Grundlage Psychiatrie TK'!G:G)&gt;0,SUMIF('Grundlage Psychiatrie TK'!D:D,B44,'Grundlage Psychiatrie TK'!G:G),)</f>
        <v>0</v>
      </c>
      <c r="F44" s="112">
        <f>IF(SUMIF('Grundlage Psychiatrie TK'!D:D,B44,'Grundlage Psychiatrie TK'!H:H)&gt;0,SUMIF('Grundlage Psychiatrie TK'!D:D,B44,'Grundlage Psychiatrie TK'!H:H),)</f>
        <v>0</v>
      </c>
      <c r="G44" s="112" t="str">
        <f>IF(SUMIF('Grundlage Psychiatrie TK'!D:D,B44,'Grundlage Psychiatrie TK'!I:I)&gt;0,SUMIF('Grundlage Psychiatrie TK'!D:D,B44,'Grundlage Psychiatrie TK'!I:I),"")</f>
        <v/>
      </c>
      <c r="H44" s="112" t="str">
        <f>IF(SUMIF('Grundlage Psychiatrie TK'!D:D,B44,'Grundlage Psychiatrie TK'!J:J)&gt;0,SUMIF('Grundlage Psychiatrie TK'!D:D,B44,'Grundlage Psychiatrie TK'!J:J),"")</f>
        <v/>
      </c>
      <c r="I44" s="130" t="str">
        <f>IF(SUMIF('Grundlage Psychiatrie TK'!D:D,B44,'Grundlage Psychiatrie TK'!K:K)&gt;0,SUMIF('Grundlage Psychiatrie TK'!D:D,B44,'Grundlage Psychiatrie TK'!K:K),"")</f>
        <v/>
      </c>
      <c r="J44" s="130" t="str">
        <f>IF(SUMIF('Grundlage Psychiatrie TK'!D:D,B44,'Grundlage Psychiatrie TK'!L:L)&gt;0,SUMIF('Grundlage Psychiatrie TK'!D:D,B44,'Grundlage Psychiatrie TK'!L:L),"")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122</v>
      </c>
      <c r="B45" s="21" t="s">
        <v>123</v>
      </c>
      <c r="C45" s="21" t="s">
        <v>110</v>
      </c>
      <c r="D45" s="21" t="s">
        <v>45</v>
      </c>
      <c r="E45" s="112">
        <f>IF(SUMIF('Grundlage Psychiatrie TK'!D:D,B45,'Grundlage Psychiatrie TK'!G:G)&gt;0,SUMIF('Grundlage Psychiatrie TK'!D:D,B45,'Grundlage Psychiatrie TK'!G:G),)</f>
        <v>0</v>
      </c>
      <c r="F45" s="112">
        <f>IF(SUMIF('Grundlage Psychiatrie TK'!D:D,B45,'Grundlage Psychiatrie TK'!H:H)&gt;0,SUMIF('Grundlage Psychiatrie TK'!D:D,B45,'Grundlage Psychiatrie TK'!H:H),)</f>
        <v>0</v>
      </c>
      <c r="G45" s="112" t="str">
        <f>IF(SUMIF('Grundlage Psychiatrie TK'!D:D,B45,'Grundlage Psychiatrie TK'!I:I)&gt;0,SUMIF('Grundlage Psychiatrie TK'!D:D,B45,'Grundlage Psychiatrie TK'!I:I),"")</f>
        <v/>
      </c>
      <c r="H45" s="112" t="str">
        <f>IF(SUMIF('Grundlage Psychiatrie TK'!D:D,B45,'Grundlage Psychiatrie TK'!J:J)&gt;0,SUMIF('Grundlage Psychiatrie TK'!D:D,B45,'Grundlage Psychiatrie TK'!J:J),"")</f>
        <v/>
      </c>
      <c r="I45" s="130" t="str">
        <f>IF(SUMIF('Grundlage Psychiatrie TK'!D:D,B45,'Grundlage Psychiatrie TK'!K:K)&gt;0,SUMIF('Grundlage Psychiatrie TK'!D:D,B45,'Grundlage Psychiatrie TK'!K:K),"")</f>
        <v/>
      </c>
      <c r="J45" s="130" t="str">
        <f>IF(SUMIF('Grundlage Psychiatrie TK'!D:D,B45,'Grundlage Psychiatrie TK'!L:L)&gt;0,SUMIF('Grundlage Psychiatrie TK'!D:D,B45,'Grundlage Psychiatrie TK'!L:L),"")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108</v>
      </c>
      <c r="B46" s="21" t="s">
        <v>109</v>
      </c>
      <c r="C46" s="21" t="s">
        <v>110</v>
      </c>
      <c r="D46" s="21" t="s">
        <v>35</v>
      </c>
      <c r="E46" s="112">
        <f>IF(SUMIF('Grundlage Psychiatrie TK'!D:D,B46,'Grundlage Psychiatrie TK'!G:G)&gt;0,SUMIF('Grundlage Psychiatrie TK'!D:D,B46,'Grundlage Psychiatrie TK'!G:G),)</f>
        <v>0</v>
      </c>
      <c r="F46" s="112">
        <f>IF(SUMIF('Grundlage Psychiatrie TK'!D:D,B46,'Grundlage Psychiatrie TK'!H:H)&gt;0,SUMIF('Grundlage Psychiatrie TK'!D:D,B46,'Grundlage Psychiatrie TK'!H:H),)</f>
        <v>0</v>
      </c>
      <c r="G46" s="112" t="str">
        <f>IF(SUMIF('Grundlage Psychiatrie TK'!D:D,B46,'Grundlage Psychiatrie TK'!I:I)&gt;0,SUMIF('Grundlage Psychiatrie TK'!D:D,B46,'Grundlage Psychiatrie TK'!I:I),"")</f>
        <v/>
      </c>
      <c r="H46" s="112" t="str">
        <f>IF(SUMIF('Grundlage Psychiatrie TK'!D:D,B46,'Grundlage Psychiatrie TK'!J:J)&gt;0,SUMIF('Grundlage Psychiatrie TK'!D:D,B46,'Grundlage Psychiatrie TK'!J:J),"")</f>
        <v/>
      </c>
      <c r="I46" s="130" t="str">
        <f>IF(SUMIF('Grundlage Psychiatrie TK'!D:D,B46,'Grundlage Psychiatrie TK'!K:K)&gt;0,SUMIF('Grundlage Psychiatrie TK'!D:D,B46,'Grundlage Psychiatrie TK'!K:K),"")</f>
        <v/>
      </c>
      <c r="J46" s="130" t="str">
        <f>IF(SUMIF('Grundlage Psychiatrie TK'!D:D,B46,'Grundlage Psychiatrie TK'!L:L)&gt;0,SUMIF('Grundlage Psychiatrie TK'!D:D,B46,'Grundlage Psychiatrie TK'!L:L),"")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326</v>
      </c>
      <c r="B47" s="21" t="s">
        <v>326</v>
      </c>
      <c r="C47" s="21" t="s">
        <v>110</v>
      </c>
      <c r="D47" s="21" t="s">
        <v>251</v>
      </c>
      <c r="E47" s="112">
        <f>IF(SUMIF('Grundlage Psychiatrie TK'!D:D,B47,'Grundlage Psychiatrie TK'!G:G)&gt;0,SUMIF('Grundlage Psychiatrie TK'!D:D,B47,'Grundlage Psychiatrie TK'!G:G),)</f>
        <v>0</v>
      </c>
      <c r="F47" s="112">
        <f>IF(SUMIF('Grundlage Psychiatrie TK'!D:D,B47,'Grundlage Psychiatrie TK'!H:H)&gt;0,SUMIF('Grundlage Psychiatrie TK'!D:D,B47,'Grundlage Psychiatrie TK'!H:H),)</f>
        <v>0</v>
      </c>
      <c r="G47" s="112" t="str">
        <f>IF(SUMIF('Grundlage Psychiatrie TK'!D:D,B47,'Grundlage Psychiatrie TK'!I:I)&gt;0,SUMIF('Grundlage Psychiatrie TK'!D:D,B47,'Grundlage Psychiatrie TK'!I:I),"")</f>
        <v/>
      </c>
      <c r="H47" s="112" t="str">
        <f>IF(SUMIF('Grundlage Psychiatrie TK'!D:D,B47,'Grundlage Psychiatrie TK'!J:J)&gt;0,SUMIF('Grundlage Psychiatrie TK'!D:D,B47,'Grundlage Psychiatrie TK'!J:J),"")</f>
        <v/>
      </c>
      <c r="I47" s="130" t="str">
        <f>IF(SUMIF('Grundlage Psychiatrie TK'!D:D,B47,'Grundlage Psychiatrie TK'!K:K)&gt;0,SUMIF('Grundlage Psychiatrie TK'!D:D,B47,'Grundlage Psychiatrie TK'!K:K),"")</f>
        <v/>
      </c>
      <c r="J47" s="130" t="str">
        <f>IF(SUMIF('Grundlage Psychiatrie TK'!D:D,B47,'Grundlage Psychiatrie TK'!L:L)&gt;0,SUMIF('Grundlage Psychiatrie TK'!D:D,B47,'Grundlage Psychiatrie TK'!L:L),"")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</v>
      </c>
      <c r="B48" s="21" t="s">
        <v>15</v>
      </c>
      <c r="C48" s="21" t="s">
        <v>16</v>
      </c>
      <c r="D48" s="21" t="s">
        <v>17</v>
      </c>
      <c r="E48" s="112">
        <f>IF(SUMIF('Grundlage Psychiatrie TK'!D:D,B48,'Grundlage Psychiatrie TK'!G:G)&gt;0,SUMIF('Grundlage Psychiatrie TK'!D:D,B48,'Grundlage Psychiatrie TK'!G:G),)</f>
        <v>0</v>
      </c>
      <c r="F48" s="112">
        <f>IF(SUMIF('Grundlage Psychiatrie TK'!D:D,B48,'Grundlage Psychiatrie TK'!H:H)&gt;0,SUMIF('Grundlage Psychiatrie TK'!D:D,B48,'Grundlage Psychiatrie TK'!H:H),)</f>
        <v>0</v>
      </c>
      <c r="G48" s="112" t="str">
        <f>IF(SUMIF('Grundlage Psychiatrie TK'!D:D,B48,'Grundlage Psychiatrie TK'!I:I)&gt;0,SUMIF('Grundlage Psychiatrie TK'!D:D,B48,'Grundlage Psychiatrie TK'!I:I),"")</f>
        <v/>
      </c>
      <c r="H48" s="112" t="str">
        <f>IF(SUMIF('Grundlage Psychiatrie TK'!D:D,B48,'Grundlage Psychiatrie TK'!J:J)&gt;0,SUMIF('Grundlage Psychiatrie TK'!D:D,B48,'Grundlage Psychiatrie TK'!J:J),"")</f>
        <v/>
      </c>
      <c r="I48" s="130" t="str">
        <f>IF(SUMIF('Grundlage Psychiatrie TK'!D:D,B48,'Grundlage Psychiatrie TK'!K:K)&gt;0,SUMIF('Grundlage Psychiatrie TK'!D:D,B48,'Grundlage Psychiatrie TK'!K:K),"")</f>
        <v/>
      </c>
      <c r="J48" s="130" t="str">
        <f>IF(SUMIF('Grundlage Psychiatrie TK'!D:D,B48,'Grundlage Psychiatrie TK'!L:L)&gt;0,SUMIF('Grundlage Psychiatrie TK'!D:D,B48,'Grundlage Psychiatrie TK'!L:L),"")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174</v>
      </c>
      <c r="B49" s="21" t="s">
        <v>175</v>
      </c>
      <c r="C49" s="21" t="s">
        <v>16</v>
      </c>
      <c r="D49" s="21" t="s">
        <v>62</v>
      </c>
      <c r="E49" s="112">
        <f>IF(SUMIF('Grundlage Psychiatrie TK'!D:D,B49,'Grundlage Psychiatrie TK'!G:G)&gt;0,SUMIF('Grundlage Psychiatrie TK'!D:D,B49,'Grundlage Psychiatrie TK'!G:G),)</f>
        <v>0</v>
      </c>
      <c r="F49" s="112">
        <f>IF(SUMIF('Grundlage Psychiatrie TK'!D:D,B49,'Grundlage Psychiatrie TK'!H:H)&gt;0,SUMIF('Grundlage Psychiatrie TK'!D:D,B49,'Grundlage Psychiatrie TK'!H:H),)</f>
        <v>0</v>
      </c>
      <c r="G49" s="112" t="str">
        <f>IF(SUMIF('Grundlage Psychiatrie TK'!D:D,B49,'Grundlage Psychiatrie TK'!I:I)&gt;0,SUMIF('Grundlage Psychiatrie TK'!D:D,B49,'Grundlage Psychiatrie TK'!I:I),"")</f>
        <v/>
      </c>
      <c r="H49" s="112" t="str">
        <f>IF(SUMIF('Grundlage Psychiatrie TK'!D:D,B49,'Grundlage Psychiatrie TK'!J:J)&gt;0,SUMIF('Grundlage Psychiatrie TK'!D:D,B49,'Grundlage Psychiatrie TK'!J:J),"")</f>
        <v/>
      </c>
      <c r="I49" s="130" t="str">
        <f>IF(SUMIF('Grundlage Psychiatrie TK'!D:D,B49,'Grundlage Psychiatrie TK'!K:K)&gt;0,SUMIF('Grundlage Psychiatrie TK'!D:D,B49,'Grundlage Psychiatrie TK'!K:K),"")</f>
        <v/>
      </c>
      <c r="J49" s="130" t="str">
        <f>IF(SUMIF('Grundlage Psychiatrie TK'!D:D,B49,'Grundlage Psychiatrie TK'!L:L)&gt;0,SUMIF('Grundlage Psychiatrie TK'!D:D,B49,'Grundlage Psychiatrie TK'!L:L),"")</f>
        <v/>
      </c>
      <c r="K49" s="40"/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220</v>
      </c>
      <c r="B50" s="21" t="s">
        <v>221</v>
      </c>
      <c r="C50" s="21" t="s">
        <v>16</v>
      </c>
      <c r="D50" s="21" t="s">
        <v>45</v>
      </c>
      <c r="E50" s="112">
        <f>IF(SUMIF('Grundlage Psychiatrie TK'!D:D,B50,'Grundlage Psychiatrie TK'!G:G)&gt;0,SUMIF('Grundlage Psychiatrie TK'!D:D,B50,'Grundlage Psychiatrie TK'!G:G),)</f>
        <v>0</v>
      </c>
      <c r="F50" s="112">
        <f>IF(SUMIF('Grundlage Psychiatrie TK'!D:D,B50,'Grundlage Psychiatrie TK'!H:H)&gt;0,SUMIF('Grundlage Psychiatrie TK'!D:D,B50,'Grundlage Psychiatrie TK'!H:H),)</f>
        <v>0</v>
      </c>
      <c r="G50" s="112" t="str">
        <f>IF(SUMIF('Grundlage Psychiatrie TK'!D:D,B50,'Grundlage Psychiatrie TK'!I:I)&gt;0,SUMIF('Grundlage Psychiatrie TK'!D:D,B50,'Grundlage Psychiatrie TK'!I:I),"")</f>
        <v/>
      </c>
      <c r="H50" s="112" t="str">
        <f>IF(SUMIF('Grundlage Psychiatrie TK'!D:D,B50,'Grundlage Psychiatrie TK'!J:J)&gt;0,SUMIF('Grundlage Psychiatrie TK'!D:D,B50,'Grundlage Psychiatrie TK'!J:J),"")</f>
        <v/>
      </c>
      <c r="I50" s="130" t="str">
        <f>IF(SUMIF('Grundlage Psychiatrie TK'!D:D,B50,'Grundlage Psychiatrie TK'!K:K)&gt;0,SUMIF('Grundlage Psychiatrie TK'!D:D,B50,'Grundlage Psychiatrie TK'!K:K),"")</f>
        <v/>
      </c>
      <c r="J50" s="130" t="str">
        <f>IF(SUMIF('Grundlage Psychiatrie TK'!D:D,B50,'Grundlage Psychiatrie TK'!L:L)&gt;0,SUMIF('Grundlage Psychiatrie TK'!D:D,B50,'Grundlage Psychiatrie TK'!L:L),"")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304</v>
      </c>
      <c r="B51" s="21" t="s">
        <v>304</v>
      </c>
      <c r="C51" s="21" t="s">
        <v>16</v>
      </c>
      <c r="D51" s="21" t="s">
        <v>251</v>
      </c>
      <c r="E51" s="112">
        <f>IF(SUMIF('Grundlage Psychiatrie TK'!D:D,B51,'Grundlage Psychiatrie TK'!G:G)&gt;0,SUMIF('Grundlage Psychiatrie TK'!D:D,B51,'Grundlage Psychiatrie TK'!G:G),)</f>
        <v>0</v>
      </c>
      <c r="F51" s="112">
        <f>IF(SUMIF('Grundlage Psychiatrie TK'!D:D,B51,'Grundlage Psychiatrie TK'!H:H)&gt;0,SUMIF('Grundlage Psychiatrie TK'!D:D,B51,'Grundlage Psychiatrie TK'!H:H),)</f>
        <v>0</v>
      </c>
      <c r="G51" s="112" t="str">
        <f>IF(SUMIF('Grundlage Psychiatrie TK'!D:D,B51,'Grundlage Psychiatrie TK'!I:I)&gt;0,SUMIF('Grundlage Psychiatrie TK'!D:D,B51,'Grundlage Psychiatrie TK'!I:I),"")</f>
        <v/>
      </c>
      <c r="H51" s="112" t="str">
        <f>IF(SUMIF('Grundlage Psychiatrie TK'!D:D,B51,'Grundlage Psychiatrie TK'!J:J)&gt;0,SUMIF('Grundlage Psychiatrie TK'!D:D,B51,'Grundlage Psychiatrie TK'!J:J),"")</f>
        <v/>
      </c>
      <c r="I51" s="130" t="str">
        <f>IF(SUMIF('Grundlage Psychiatrie TK'!D:D,B51,'Grundlage Psychiatrie TK'!K:K)&gt;0,SUMIF('Grundlage Psychiatrie TK'!D:D,B51,'Grundlage Psychiatrie TK'!K:K),"")</f>
        <v/>
      </c>
      <c r="J51" s="130" t="str">
        <f>IF(SUMIF('Grundlage Psychiatrie TK'!D:D,B51,'Grundlage Psychiatrie TK'!L:L)&gt;0,SUMIF('Grundlage Psychiatrie TK'!D:D,B51,'Grundlage Psychiatrie TK'!L:L),"")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112">
        <f>IF(SUMIF('Grundlage Psychiatrie TK'!D:D,B52,'Grundlage Psychiatrie TK'!G:G)&gt;0,SUMIF('Grundlage Psychiatrie TK'!D:D,B52,'Grundlage Psychiatrie TK'!G:G),)</f>
        <v>0</v>
      </c>
      <c r="F52" s="112">
        <f>IF(SUMIF('Grundlage Psychiatrie TK'!D:D,B52,'Grundlage Psychiatrie TK'!H:H)&gt;0,SUMIF('Grundlage Psychiatrie TK'!D:D,B52,'Grundlage Psychiatrie TK'!H:H),)</f>
        <v>0</v>
      </c>
      <c r="G52" s="112" t="str">
        <f>IF(SUMIF('Grundlage Psychiatrie TK'!D:D,B52,'Grundlage Psychiatrie TK'!I:I)&gt;0,SUMIF('Grundlage Psychiatrie TK'!D:D,B52,'Grundlage Psychiatrie TK'!I:I),"")</f>
        <v/>
      </c>
      <c r="H52" s="112" t="str">
        <f>IF(SUMIF('Grundlage Psychiatrie TK'!D:D,B52,'Grundlage Psychiatrie TK'!J:J)&gt;0,SUMIF('Grundlage Psychiatrie TK'!D:D,B52,'Grundlage Psychiatrie TK'!J:J),"")</f>
        <v/>
      </c>
      <c r="I52" s="130" t="str">
        <f>IF(SUMIF('Grundlage Psychiatrie TK'!D:D,B52,'Grundlage Psychiatrie TK'!K:K)&gt;0,SUMIF('Grundlage Psychiatrie TK'!D:D,B52,'Grundlage Psychiatrie TK'!K:K),"")</f>
        <v/>
      </c>
      <c r="J52" s="130" t="str">
        <f>IF(SUMIF('Grundlage Psychiatrie TK'!D:D,B52,'Grundlage Psychiatrie TK'!L:L)&gt;0,SUMIF('Grundlage Psychiatrie TK'!D:D,B52,'Grundlage Psychiatrie TK'!L:L),"")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72</v>
      </c>
      <c r="B53" s="21" t="s">
        <v>73</v>
      </c>
      <c r="C53" s="21" t="s">
        <v>74</v>
      </c>
      <c r="D53" s="21" t="s">
        <v>45</v>
      </c>
      <c r="E53" s="112">
        <f>IF(SUMIF('Grundlage Psychiatrie TK'!D:D,B53,'Grundlage Psychiatrie TK'!G:G)&gt;0,SUMIF('Grundlage Psychiatrie TK'!D:D,B53,'Grundlage Psychiatrie TK'!G:G),)</f>
        <v>0</v>
      </c>
      <c r="F53" s="112">
        <f>IF(SUMIF('Grundlage Psychiatrie TK'!D:D,B53,'Grundlage Psychiatrie TK'!H:H)&gt;0,SUMIF('Grundlage Psychiatrie TK'!D:D,B53,'Grundlage Psychiatrie TK'!H:H),)</f>
        <v>0</v>
      </c>
      <c r="G53" s="112" t="str">
        <f>IF(SUMIF('Grundlage Psychiatrie TK'!D:D,B53,'Grundlage Psychiatrie TK'!I:I)&gt;0,SUMIF('Grundlage Psychiatrie TK'!D:D,B53,'Grundlage Psychiatrie TK'!I:I),"")</f>
        <v/>
      </c>
      <c r="H53" s="112" t="str">
        <f>IF(SUMIF('Grundlage Psychiatrie TK'!D:D,B53,'Grundlage Psychiatrie TK'!J:J)&gt;0,SUMIF('Grundlage Psychiatrie TK'!D:D,B53,'Grundlage Psychiatrie TK'!J:J),"")</f>
        <v/>
      </c>
      <c r="I53" s="130" t="str">
        <f>IF(SUMIF('Grundlage Psychiatrie TK'!D:D,B53,'Grundlage Psychiatrie TK'!K:K)&gt;0,SUMIF('Grundlage Psychiatrie TK'!D:D,B53,'Grundlage Psychiatrie TK'!K:K),"")</f>
        <v/>
      </c>
      <c r="J53" s="130" t="str">
        <f>IF(SUMIF('Grundlage Psychiatrie TK'!D:D,B53,'Grundlage Psychiatrie TK'!L:L)&gt;0,SUMIF('Grundlage Psychiatrie TK'!D:D,B53,'Grundlage Psychiatrie TK'!L:L),"")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93</v>
      </c>
      <c r="B54" s="21" t="s">
        <v>94</v>
      </c>
      <c r="C54" s="21" t="s">
        <v>95</v>
      </c>
      <c r="D54" s="21" t="s">
        <v>22</v>
      </c>
      <c r="E54" s="128"/>
      <c r="F54" s="112">
        <f>IF(SUMIF('Grundlage Psychiatrie TK'!D:D,B54,'Grundlage Psychiatrie TK'!H:H)&gt;0,SUMIF('Grundlage Psychiatrie TK'!D:D,B54,'Grundlage Psychiatrie TK'!H:H),)</f>
        <v>0</v>
      </c>
      <c r="G54" s="112" t="str">
        <f>IF(SUMIF('Grundlage Psychiatrie TK'!D:D,B54,'Grundlage Psychiatrie TK'!I:I)&gt;0,SUMIF('Grundlage Psychiatrie TK'!D:D,B54,'Grundlage Psychiatrie TK'!I:I),"")</f>
        <v/>
      </c>
      <c r="H54" s="112" t="str">
        <f>IF(SUMIF('Grundlage Psychiatrie TK'!D:D,B54,'Grundlage Psychiatrie TK'!J:J)&gt;0,SUMIF('Grundlage Psychiatrie TK'!D:D,B54,'Grundlage Psychiatrie TK'!J:J),"")</f>
        <v/>
      </c>
      <c r="I54" s="130" t="str">
        <f>IF(SUMIF('Grundlage Psychiatrie TK'!D:D,B54,'Grundlage Psychiatrie TK'!K:K)&gt;0,SUMIF('Grundlage Psychiatrie TK'!D:D,B54,'Grundlage Psychiatrie TK'!K:K),"")</f>
        <v/>
      </c>
      <c r="J54" s="130" t="str">
        <f>IF(SUMIF('Grundlage Psychiatrie TK'!D:D,B54,'Grundlage Psychiatrie TK'!L:L)&gt;0,SUMIF('Grundlage Psychiatrie TK'!D:D,B54,'Grundlage Psychiatrie TK'!L:L),"")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112">
        <f>IF(SUMIF('Grundlage Psychiatrie TK'!D:D,B55,'Grundlage Psychiatrie TK'!G:G)&gt;0,SUMIF('Grundlage Psychiatrie TK'!D:D,B55,'Grundlage Psychiatrie TK'!G:G),)</f>
        <v>0</v>
      </c>
      <c r="F55" s="112">
        <f>IF(SUMIF('Grundlage Psychiatrie TK'!D:D,B55,'Grundlage Psychiatrie TK'!H:H)&gt;0,SUMIF('Grundlage Psychiatrie TK'!D:D,B55,'Grundlage Psychiatrie TK'!H:H),)</f>
        <v>0</v>
      </c>
      <c r="G55" s="112" t="str">
        <f>IF(SUMIF('Grundlage Psychiatrie TK'!D:D,B55,'Grundlage Psychiatrie TK'!I:I)&gt;0,SUMIF('Grundlage Psychiatrie TK'!D:D,B55,'Grundlage Psychiatrie TK'!I:I),"")</f>
        <v/>
      </c>
      <c r="H55" s="112" t="str">
        <f>IF(SUMIF('Grundlage Psychiatrie TK'!D:D,B55,'Grundlage Psychiatrie TK'!J:J)&gt;0,SUMIF('Grundlage Psychiatrie TK'!D:D,B55,'Grundlage Psychiatrie TK'!J:J),"")</f>
        <v/>
      </c>
      <c r="I55" s="130" t="str">
        <f>IF(SUMIF('Grundlage Psychiatrie TK'!D:D,B55,'Grundlage Psychiatrie TK'!K:K)&gt;0,SUMIF('Grundlage Psychiatrie TK'!D:D,B55,'Grundlage Psychiatrie TK'!K:K),"")</f>
        <v/>
      </c>
      <c r="J55" s="130" t="str">
        <f>IF(SUMIF('Grundlage Psychiatrie TK'!D:D,B55,'Grundlage Psychiatrie TK'!L:L)&gt;0,SUMIF('Grundlage Psychiatrie TK'!D:D,B55,'Grundlage Psychiatrie TK'!L:L),"")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314</v>
      </c>
      <c r="B56" s="21" t="s">
        <v>314</v>
      </c>
      <c r="C56" s="21" t="s">
        <v>95</v>
      </c>
      <c r="D56" s="21" t="s">
        <v>308</v>
      </c>
      <c r="E56" s="112">
        <f>IF(SUMIF('Grundlage Psychiatrie TK'!D:D,B56,'Grundlage Psychiatrie TK'!G:G)&gt;0,SUMIF('Grundlage Psychiatrie TK'!D:D,B56,'Grundlage Psychiatrie TK'!G:G),)</f>
        <v>0</v>
      </c>
      <c r="F56" s="112">
        <f>IF(SUMIF('Grundlage Psychiatrie TK'!D:D,B56,'Grundlage Psychiatrie TK'!H:H)&gt;0,SUMIF('Grundlage Psychiatrie TK'!D:D,B56,'Grundlage Psychiatrie TK'!H:H),)</f>
        <v>0</v>
      </c>
      <c r="G56" s="112" t="str">
        <f>IF(SUMIF('Grundlage Psychiatrie TK'!D:D,B56,'Grundlage Psychiatrie TK'!I:I)&gt;0,SUMIF('Grundlage Psychiatrie TK'!D:D,B56,'Grundlage Psychiatrie TK'!I:I),"")</f>
        <v/>
      </c>
      <c r="H56" s="112" t="str">
        <f>IF(SUMIF('Grundlage Psychiatrie TK'!D:D,B56,'Grundlage Psychiatrie TK'!J:J)&gt;0,SUMIF('Grundlage Psychiatrie TK'!D:D,B56,'Grundlage Psychiatrie TK'!J:J),"")</f>
        <v/>
      </c>
      <c r="I56" s="130" t="str">
        <f>IF(SUMIF('Grundlage Psychiatrie TK'!D:D,B56,'Grundlage Psychiatrie TK'!K:K)&gt;0,SUMIF('Grundlage Psychiatrie TK'!D:D,B56,'Grundlage Psychiatrie TK'!K:K),"")</f>
        <v/>
      </c>
      <c r="J56" s="130" t="str">
        <f>IF(SUMIF('Grundlage Psychiatrie TK'!D:D,B56,'Grundlage Psychiatrie TK'!L:L)&gt;0,SUMIF('Grundlage Psychiatrie TK'!D:D,B56,'Grundlage Psychiatrie TK'!L:L),"")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5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129</v>
      </c>
      <c r="B57" s="21" t="s">
        <v>130</v>
      </c>
      <c r="C57" s="21" t="s">
        <v>131</v>
      </c>
      <c r="D57" s="21" t="s">
        <v>17</v>
      </c>
      <c r="E57" s="112">
        <f>IF(SUMIF('Grundlage Psychiatrie TK'!D:D,B57,'Grundlage Psychiatrie TK'!G:G)&gt;0,SUMIF('Grundlage Psychiatrie TK'!D:D,B57,'Grundlage Psychiatrie TK'!G:G),)</f>
        <v>0</v>
      </c>
      <c r="F57" s="112">
        <f>IF(SUMIF('Grundlage Psychiatrie TK'!D:D,B57,'Grundlage Psychiatrie TK'!H:H)&gt;0,SUMIF('Grundlage Psychiatrie TK'!D:D,B57,'Grundlage Psychiatrie TK'!H:H),)</f>
        <v>0</v>
      </c>
      <c r="G57" s="112" t="str">
        <f>IF(SUMIF('Grundlage Psychiatrie TK'!D:D,B57,'Grundlage Psychiatrie TK'!I:I)&gt;0,SUMIF('Grundlage Psychiatrie TK'!D:D,B57,'Grundlage Psychiatrie TK'!I:I),"")</f>
        <v/>
      </c>
      <c r="H57" s="112" t="str">
        <f>IF(SUMIF('Grundlage Psychiatrie TK'!D:D,B57,'Grundlage Psychiatrie TK'!J:J)&gt;0,SUMIF('Grundlage Psychiatrie TK'!D:D,B57,'Grundlage Psychiatrie TK'!J:J),"")</f>
        <v/>
      </c>
      <c r="I57" s="130" t="str">
        <f>IF(SUMIF('Grundlage Psychiatrie TK'!D:D,B57,'Grundlage Psychiatrie TK'!K:K)&gt;0,SUMIF('Grundlage Psychiatrie TK'!D:D,B57,'Grundlage Psychiatrie TK'!K:K),"")</f>
        <v/>
      </c>
      <c r="J57" s="130" t="str">
        <f>IF(SUMIF('Grundlage Psychiatrie TK'!D:D,B57,'Grundlage Psychiatrie TK'!L:L)&gt;0,SUMIF('Grundlage Psychiatrie TK'!D:D,B57,'Grundlage Psychiatrie TK'!L:L),"")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</v>
      </c>
      <c r="B58" s="21" t="s">
        <v>33</v>
      </c>
      <c r="C58" s="21" t="s">
        <v>34</v>
      </c>
      <c r="D58" s="21" t="s">
        <v>35</v>
      </c>
      <c r="E58" s="112">
        <f>IF(SUMIF('Grundlage Psychiatrie TK'!D:D,B58,'Grundlage Psychiatrie TK'!G:G)&gt;0,SUMIF('Grundlage Psychiatrie TK'!D:D,B58,'Grundlage Psychiatrie TK'!G:G),)</f>
        <v>0</v>
      </c>
      <c r="F58" s="112">
        <f>IF(SUMIF('Grundlage Psychiatrie TK'!D:D,B58,'Grundlage Psychiatrie TK'!H:H)&gt;0,SUMIF('Grundlage Psychiatrie TK'!D:D,B58,'Grundlage Psychiatrie TK'!H:H),)</f>
        <v>0</v>
      </c>
      <c r="G58" s="112" t="str">
        <f>IF(SUMIF('Grundlage Psychiatrie TK'!D:D,B58,'Grundlage Psychiatrie TK'!I:I)&gt;0,SUMIF('Grundlage Psychiatrie TK'!D:D,B58,'Grundlage Psychiatrie TK'!I:I),"")</f>
        <v/>
      </c>
      <c r="H58" s="112" t="str">
        <f>IF(SUMIF('Grundlage Psychiatrie TK'!D:D,B58,'Grundlage Psychiatrie TK'!J:J)&gt;0,SUMIF('Grundlage Psychiatrie TK'!D:D,B58,'Grundlage Psychiatrie TK'!J:J),"")</f>
        <v/>
      </c>
      <c r="I58" s="130" t="str">
        <f>IF(SUMIF('Grundlage Psychiatrie TK'!D:D,B58,'Grundlage Psychiatrie TK'!K:K)&gt;0,SUMIF('Grundlage Psychiatrie TK'!D:D,B58,'Grundlage Psychiatrie TK'!K:K),"")</f>
        <v/>
      </c>
      <c r="J58" s="130" t="str">
        <f>IF(SUMIF('Grundlage Psychiatrie TK'!D:D,B58,'Grundlage Psychiatrie TK'!L:L)&gt;0,SUMIF('Grundlage Psychiatrie TK'!D:D,B58,'Grundlage Psychiatrie TK'!L:L),"")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133</v>
      </c>
      <c r="B59" s="21" t="s">
        <v>134</v>
      </c>
      <c r="C59" s="21" t="s">
        <v>34</v>
      </c>
      <c r="D59" s="21" t="s">
        <v>45</v>
      </c>
      <c r="E59" s="112">
        <f>IF(SUMIF('Grundlage Psychiatrie TK'!D:D,B59,'Grundlage Psychiatrie TK'!G:G)&gt;0,SUMIF('Grundlage Psychiatrie TK'!D:D,B59,'Grundlage Psychiatrie TK'!G:G),)</f>
        <v>0</v>
      </c>
      <c r="F59" s="112">
        <f>IF(SUMIF('Grundlage Psychiatrie TK'!D:D,B59,'Grundlage Psychiatrie TK'!H:H)&gt;0,SUMIF('Grundlage Psychiatrie TK'!D:D,B59,'Grundlage Psychiatrie TK'!H:H),)</f>
        <v>0</v>
      </c>
      <c r="G59" s="112" t="str">
        <f>IF(SUMIF('Grundlage Psychiatrie TK'!D:D,B59,'Grundlage Psychiatrie TK'!I:I)&gt;0,SUMIF('Grundlage Psychiatrie TK'!D:D,B59,'Grundlage Psychiatrie TK'!I:I),"")</f>
        <v/>
      </c>
      <c r="H59" s="112" t="str">
        <f>IF(SUMIF('Grundlage Psychiatrie TK'!D:D,B59,'Grundlage Psychiatrie TK'!J:J)&gt;0,SUMIF('Grundlage Psychiatrie TK'!D:D,B59,'Grundlage Psychiatrie TK'!J:J),"")</f>
        <v/>
      </c>
      <c r="I59" s="130" t="str">
        <f>IF(SUMIF('Grundlage Psychiatrie TK'!D:D,B59,'Grundlage Psychiatrie TK'!K:K)&gt;0,SUMIF('Grundlage Psychiatrie TK'!D:D,B59,'Grundlage Psychiatrie TK'!K:K),"")</f>
        <v/>
      </c>
      <c r="J59" s="130" t="str">
        <f>IF(SUMIF('Grundlage Psychiatrie TK'!D:D,B59,'Grundlage Psychiatrie TK'!L:L)&gt;0,SUMIF('Grundlage Psychiatrie TK'!D:D,B59,'Grundlage Psychiatrie TK'!L:L),"")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60</v>
      </c>
      <c r="B60" s="21" t="s">
        <v>61</v>
      </c>
      <c r="C60" s="21" t="s">
        <v>34</v>
      </c>
      <c r="D60" s="21" t="s">
        <v>62</v>
      </c>
      <c r="E60" s="112">
        <f>IF(SUMIF('Grundlage Psychiatrie TK'!D:D,B60,'Grundlage Psychiatrie TK'!G:G)&gt;0,SUMIF('Grundlage Psychiatrie TK'!D:D,B60,'Grundlage Psychiatrie TK'!G:G),)</f>
        <v>0</v>
      </c>
      <c r="F60" s="112">
        <f>IF(SUMIF('Grundlage Psychiatrie TK'!D:D,B60,'Grundlage Psychiatrie TK'!H:H)&gt;0,SUMIF('Grundlage Psychiatrie TK'!D:D,B60,'Grundlage Psychiatrie TK'!H:H),)</f>
        <v>0</v>
      </c>
      <c r="G60" s="112" t="str">
        <f>IF(SUMIF('Grundlage Psychiatrie TK'!D:D,B60,'Grundlage Psychiatrie TK'!I:I)&gt;0,SUMIF('Grundlage Psychiatrie TK'!D:D,B60,'Grundlage Psychiatrie TK'!I:I),"")</f>
        <v/>
      </c>
      <c r="H60" s="112" t="str">
        <f>IF(SUMIF('Grundlage Psychiatrie TK'!D:D,B60,'Grundlage Psychiatrie TK'!J:J)&gt;0,SUMIF('Grundlage Psychiatrie TK'!D:D,B60,'Grundlage Psychiatrie TK'!J:J),"")</f>
        <v/>
      </c>
      <c r="I60" s="130" t="str">
        <f>IF(SUMIF('Grundlage Psychiatrie TK'!D:D,B60,'Grundlage Psychiatrie TK'!K:K)&gt;0,SUMIF('Grundlage Psychiatrie TK'!D:D,B60,'Grundlage Psychiatrie TK'!K:K),"")</f>
        <v/>
      </c>
      <c r="J60" s="130" t="str">
        <f>IF(SUMIF('Grundlage Psychiatrie TK'!D:D,B60,'Grundlage Psychiatrie TK'!L:L)&gt;0,SUMIF('Grundlage Psychiatrie TK'!D:D,B60,'Grundlage Psychiatrie TK'!L:L),"")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112">
        <f>IF(SUMIF('Grundlage Psychiatrie TK'!D:D,B61,'Grundlage Psychiatrie TK'!G:G)&gt;0,SUMIF('Grundlage Psychiatrie TK'!D:D,B61,'Grundlage Psychiatrie TK'!G:G),)</f>
        <v>0</v>
      </c>
      <c r="F61" s="112">
        <f>IF(SUMIF('Grundlage Psychiatrie TK'!D:D,B61,'Grundlage Psychiatrie TK'!H:H)&gt;0,SUMIF('Grundlage Psychiatrie TK'!D:D,B61,'Grundlage Psychiatrie TK'!H:H),)</f>
        <v>0</v>
      </c>
      <c r="G61" s="112" t="str">
        <f>IF(SUMIF('Grundlage Psychiatrie TK'!D:D,B61,'Grundlage Psychiatrie TK'!I:I)&gt;0,SUMIF('Grundlage Psychiatrie TK'!D:D,B61,'Grundlage Psychiatrie TK'!I:I),"")</f>
        <v/>
      </c>
      <c r="H61" s="112" t="str">
        <f>IF(SUMIF('Grundlage Psychiatrie TK'!D:D,B61,'Grundlage Psychiatrie TK'!J:J)&gt;0,SUMIF('Grundlage Psychiatrie TK'!D:D,B61,'Grundlage Psychiatrie TK'!J:J),"")</f>
        <v/>
      </c>
      <c r="I61" s="130" t="str">
        <f>IF(SUMIF('Grundlage Psychiatrie TK'!D:D,B61,'Grundlage Psychiatrie TK'!K:K)&gt;0,SUMIF('Grundlage Psychiatrie TK'!D:D,B61,'Grundlage Psychiatrie TK'!K:K),"")</f>
        <v/>
      </c>
      <c r="J61" s="130" t="str">
        <f>IF(SUMIF('Grundlage Psychiatrie TK'!D:D,B61,'Grundlage Psychiatrie TK'!L:L)&gt;0,SUMIF('Grundlage Psychiatrie TK'!D:D,B61,'Grundlage Psychiatrie TK'!L:L),"")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208</v>
      </c>
      <c r="B62" s="21" t="s">
        <v>209</v>
      </c>
      <c r="C62" s="21" t="s">
        <v>34</v>
      </c>
      <c r="D62" s="21" t="s">
        <v>35</v>
      </c>
      <c r="E62" s="112">
        <f>IF(SUMIF('Grundlage Psychiatrie TK'!D:D,B62,'Grundlage Psychiatrie TK'!G:G)&gt;0,SUMIF('Grundlage Psychiatrie TK'!D:D,B62,'Grundlage Psychiatrie TK'!G:G),)</f>
        <v>0</v>
      </c>
      <c r="F62" s="112">
        <f>IF(SUMIF('Grundlage Psychiatrie TK'!D:D,B62,'Grundlage Psychiatrie TK'!H:H)&gt;0,SUMIF('Grundlage Psychiatrie TK'!D:D,B62,'Grundlage Psychiatrie TK'!H:H),)</f>
        <v>0</v>
      </c>
      <c r="G62" s="112" t="str">
        <f>IF(SUMIF('Grundlage Psychiatrie TK'!D:D,B62,'Grundlage Psychiatrie TK'!I:I)&gt;0,SUMIF('Grundlage Psychiatrie TK'!D:D,B62,'Grundlage Psychiatrie TK'!I:I),"")</f>
        <v/>
      </c>
      <c r="H62" s="112" t="str">
        <f>IF(SUMIF('Grundlage Psychiatrie TK'!D:D,B62,'Grundlage Psychiatrie TK'!J:J)&gt;0,SUMIF('Grundlage Psychiatrie TK'!D:D,B62,'Grundlage Psychiatrie TK'!J:J),"")</f>
        <v/>
      </c>
      <c r="I62" s="130" t="str">
        <f>IF(SUMIF('Grundlage Psychiatrie TK'!D:D,B62,'Grundlage Psychiatrie TK'!K:K)&gt;0,SUMIF('Grundlage Psychiatrie TK'!D:D,B62,'Grundlage Psychiatrie TK'!K:K),"")</f>
        <v/>
      </c>
      <c r="J62" s="130" t="str">
        <f>IF(SUMIF('Grundlage Psychiatrie TK'!D:D,B62,'Grundlage Psychiatrie TK'!L:L)&gt;0,SUMIF('Grundlage Psychiatrie TK'!D:D,B62,'Grundlage Psychiatrie TK'!L:L),"")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211</v>
      </c>
      <c r="B63" s="21" t="s">
        <v>212</v>
      </c>
      <c r="C63" s="21" t="s">
        <v>34</v>
      </c>
      <c r="D63" s="21" t="s">
        <v>35</v>
      </c>
      <c r="E63" s="112">
        <f>IF(SUMIF('Grundlage Psychiatrie TK'!D:D,B63,'Grundlage Psychiatrie TK'!G:G)&gt;0,SUMIF('Grundlage Psychiatrie TK'!D:D,B63,'Grundlage Psychiatrie TK'!G:G),)</f>
        <v>0</v>
      </c>
      <c r="F63" s="112">
        <f>IF(SUMIF('Grundlage Psychiatrie TK'!D:D,B63,'Grundlage Psychiatrie TK'!H:H)&gt;0,SUMIF('Grundlage Psychiatrie TK'!D:D,B63,'Grundlage Psychiatrie TK'!H:H),)</f>
        <v>0</v>
      </c>
      <c r="G63" s="112" t="str">
        <f>IF(SUMIF('Grundlage Psychiatrie TK'!D:D,B63,'Grundlage Psychiatrie TK'!I:I)&gt;0,SUMIF('Grundlage Psychiatrie TK'!D:D,B63,'Grundlage Psychiatrie TK'!I:I),"")</f>
        <v/>
      </c>
      <c r="H63" s="112" t="str">
        <f>IF(SUMIF('Grundlage Psychiatrie TK'!D:D,B63,'Grundlage Psychiatrie TK'!J:J)&gt;0,SUMIF('Grundlage Psychiatrie TK'!D:D,B63,'Grundlage Psychiatrie TK'!J:J),"")</f>
        <v/>
      </c>
      <c r="I63" s="130" t="str">
        <f>IF(SUMIF('Grundlage Psychiatrie TK'!D:D,B63,'Grundlage Psychiatrie TK'!K:K)&gt;0,SUMIF('Grundlage Psychiatrie TK'!D:D,B63,'Grundlage Psychiatrie TK'!K:K),"")</f>
        <v/>
      </c>
      <c r="J63" s="130" t="str">
        <f>IF(SUMIF('Grundlage Psychiatrie TK'!D:D,B63,'Grundlage Psychiatrie TK'!L:L)&gt;0,SUMIF('Grundlage Psychiatrie TK'!D:D,B63,'Grundlage Psychiatrie TK'!L:L),"")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37</v>
      </c>
      <c r="B64" s="21" t="s">
        <v>38</v>
      </c>
      <c r="C64" s="21" t="s">
        <v>34</v>
      </c>
      <c r="D64" s="21" t="s">
        <v>35</v>
      </c>
      <c r="E64" s="112">
        <f>IF(SUMIF('Grundlage Psychiatrie TK'!D:D,B64,'Grundlage Psychiatrie TK'!G:G)&gt;0,SUMIF('Grundlage Psychiatrie TK'!D:D,B64,'Grundlage Psychiatrie TK'!G:G),)</f>
        <v>0</v>
      </c>
      <c r="F64" s="112">
        <f>IF(SUMIF('Grundlage Psychiatrie TK'!D:D,B64,'Grundlage Psychiatrie TK'!H:H)&gt;0,SUMIF('Grundlage Psychiatrie TK'!D:D,B64,'Grundlage Psychiatrie TK'!H:H),)</f>
        <v>0</v>
      </c>
      <c r="G64" s="112" t="str">
        <f>IF(SUMIF('Grundlage Psychiatrie TK'!D:D,B64,'Grundlage Psychiatrie TK'!I:I)&gt;0,SUMIF('Grundlage Psychiatrie TK'!D:D,B64,'Grundlage Psychiatrie TK'!I:I),"")</f>
        <v/>
      </c>
      <c r="H64" s="112" t="str">
        <f>IF(SUMIF('Grundlage Psychiatrie TK'!D:D,B64,'Grundlage Psychiatrie TK'!J:J)&gt;0,SUMIF('Grundlage Psychiatrie TK'!D:D,B64,'Grundlage Psychiatrie TK'!J:J),"")</f>
        <v/>
      </c>
      <c r="I64" s="130" t="str">
        <f>IF(SUMIF('Grundlage Psychiatrie TK'!D:D,B64,'Grundlage Psychiatrie TK'!K:K)&gt;0,SUMIF('Grundlage Psychiatrie TK'!D:D,B64,'Grundlage Psychiatrie TK'!K:K),"")</f>
        <v/>
      </c>
      <c r="J64" s="130" t="str">
        <f>IF(SUMIF('Grundlage Psychiatrie TK'!D:D,B64,'Grundlage Psychiatrie TK'!L:L)&gt;0,SUMIF('Grundlage Psychiatrie TK'!D:D,B64,'Grundlage Psychiatrie TK'!L:L),"")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112">
        <f>IF(SUMIF('Grundlage Psychiatrie TK'!D:D,B65,'Grundlage Psychiatrie TK'!G:G)&gt;0,SUMIF('Grundlage Psychiatrie TK'!D:D,B65,'Grundlage Psychiatrie TK'!G:G),)</f>
        <v>0</v>
      </c>
      <c r="F65" s="112">
        <f>IF(SUMIF('Grundlage Psychiatrie TK'!D:D,B65,'Grundlage Psychiatrie TK'!H:H)&gt;0,SUMIF('Grundlage Psychiatrie TK'!D:D,B65,'Grundlage Psychiatrie TK'!H:H),)</f>
        <v>0</v>
      </c>
      <c r="G65" s="112" t="str">
        <f>IF(SUMIF('Grundlage Psychiatrie TK'!D:D,B65,'Grundlage Psychiatrie TK'!I:I)&gt;0,SUMIF('Grundlage Psychiatrie TK'!D:D,B65,'Grundlage Psychiatrie TK'!I:I),"")</f>
        <v/>
      </c>
      <c r="H65" s="112" t="str">
        <f>IF(SUMIF('Grundlage Psychiatrie TK'!D:D,B65,'Grundlage Psychiatrie TK'!J:J)&gt;0,SUMIF('Grundlage Psychiatrie TK'!D:D,B65,'Grundlage Psychiatrie TK'!J:J),"")</f>
        <v/>
      </c>
      <c r="I65" s="130" t="str">
        <f>IF(SUMIF('Grundlage Psychiatrie TK'!D:D,B65,'Grundlage Psychiatrie TK'!K:K)&gt;0,SUMIF('Grundlage Psychiatrie TK'!D:D,B65,'Grundlage Psychiatrie TK'!K:K),"")</f>
        <v/>
      </c>
      <c r="J65" s="130" t="str">
        <f>IF(SUMIF('Grundlage Psychiatrie TK'!D:D,B65,'Grundlage Psychiatrie TK'!L:L)&gt;0,SUMIF('Grundlage Psychiatrie TK'!D:D,B65,'Grundlage Psychiatrie TK'!L:L),"")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112">
        <f>IF(SUMIF('Grundlage Psychiatrie TK'!D:D,B66,'Grundlage Psychiatrie TK'!G:G)&gt;0,SUMIF('Grundlage Psychiatrie TK'!D:D,B66,'Grundlage Psychiatrie TK'!G:G),)</f>
        <v>0</v>
      </c>
      <c r="F66" s="112">
        <f>IF(SUMIF('Grundlage Psychiatrie TK'!D:D,B66,'Grundlage Psychiatrie TK'!H:H)&gt;0,SUMIF('Grundlage Psychiatrie TK'!D:D,B66,'Grundlage Psychiatrie TK'!H:H),)</f>
        <v>0</v>
      </c>
      <c r="G66" s="112" t="str">
        <f>IF(SUMIF('Grundlage Psychiatrie TK'!D:D,B66,'Grundlage Psychiatrie TK'!I:I)&gt;0,SUMIF('Grundlage Psychiatrie TK'!D:D,B66,'Grundlage Psychiatrie TK'!I:I),"")</f>
        <v/>
      </c>
      <c r="H66" s="112" t="str">
        <f>IF(SUMIF('Grundlage Psychiatrie TK'!D:D,B66,'Grundlage Psychiatrie TK'!J:J)&gt;0,SUMIF('Grundlage Psychiatrie TK'!D:D,B66,'Grundlage Psychiatrie TK'!J:J),"")</f>
        <v/>
      </c>
      <c r="I66" s="130" t="str">
        <f>IF(SUMIF('Grundlage Psychiatrie TK'!D:D,B66,'Grundlage Psychiatrie TK'!K:K)&gt;0,SUMIF('Grundlage Psychiatrie TK'!D:D,B66,'Grundlage Psychiatrie TK'!K:K),"")</f>
        <v/>
      </c>
      <c r="J66" s="130" t="str">
        <f>IF(SUMIF('Grundlage Psychiatrie TK'!D:D,B66,'Grundlage Psychiatrie TK'!L:L)&gt;0,SUMIF('Grundlage Psychiatrie TK'!D:D,B66,'Grundlage Psychiatrie TK'!L:L),"")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112">
        <f>IF(SUMIF('Grundlage Psychiatrie TK'!D:D,B67,'Grundlage Psychiatrie TK'!G:G)&gt;0,SUMIF('Grundlage Psychiatrie TK'!D:D,B67,'Grundlage Psychiatrie TK'!G:G),)</f>
        <v>0</v>
      </c>
      <c r="F67" s="112">
        <f>IF(SUMIF('Grundlage Psychiatrie TK'!D:D,B67,'Grundlage Psychiatrie TK'!H:H)&gt;0,SUMIF('Grundlage Psychiatrie TK'!D:D,B67,'Grundlage Psychiatrie TK'!H:H),)</f>
        <v>0</v>
      </c>
      <c r="G67" s="112" t="str">
        <f>IF(SUMIF('Grundlage Psychiatrie TK'!D:D,B67,'Grundlage Psychiatrie TK'!I:I)&gt;0,SUMIF('Grundlage Psychiatrie TK'!D:D,B67,'Grundlage Psychiatrie TK'!I:I),"")</f>
        <v/>
      </c>
      <c r="H67" s="112" t="str">
        <f>IF(SUMIF('Grundlage Psychiatrie TK'!D:D,B67,'Grundlage Psychiatrie TK'!J:J)&gt;0,SUMIF('Grundlage Psychiatrie TK'!D:D,B67,'Grundlage Psychiatrie TK'!J:J),"")</f>
        <v/>
      </c>
      <c r="I67" s="130" t="str">
        <f>IF(SUMIF('Grundlage Psychiatrie TK'!D:D,B67,'Grundlage Psychiatrie TK'!K:K)&gt;0,SUMIF('Grundlage Psychiatrie TK'!D:D,B67,'Grundlage Psychiatrie TK'!K:K),"")</f>
        <v/>
      </c>
      <c r="J67" s="130" t="str">
        <f>IF(SUMIF('Grundlage Psychiatrie TK'!D:D,B67,'Grundlage Psychiatrie TK'!L:L)&gt;0,SUMIF('Grundlage Psychiatrie TK'!D:D,B67,'Grundlage Psychiatrie TK'!L:L),"")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112">
        <f>IF(SUMIF('Grundlage Psychiatrie TK'!D:D,B68,'Grundlage Psychiatrie TK'!G:G)&gt;0,SUMIF('Grundlage Psychiatrie TK'!D:D,B68,'Grundlage Psychiatrie TK'!G:G),)</f>
        <v>0</v>
      </c>
      <c r="F68" s="112">
        <f>IF(SUMIF('Grundlage Psychiatrie TK'!D:D,B68,'Grundlage Psychiatrie TK'!H:H)&gt;0,SUMIF('Grundlage Psychiatrie TK'!D:D,B68,'Grundlage Psychiatrie TK'!H:H),)</f>
        <v>0</v>
      </c>
      <c r="G68" s="112" t="str">
        <f>IF(SUMIF('Grundlage Psychiatrie TK'!D:D,B68,'Grundlage Psychiatrie TK'!I:I)&gt;0,SUMIF('Grundlage Psychiatrie TK'!D:D,B68,'Grundlage Psychiatrie TK'!I:I),"")</f>
        <v/>
      </c>
      <c r="H68" s="112" t="str">
        <f>IF(SUMIF('Grundlage Psychiatrie TK'!D:D,B68,'Grundlage Psychiatrie TK'!J:J)&gt;0,SUMIF('Grundlage Psychiatrie TK'!D:D,B68,'Grundlage Psychiatrie TK'!J:J),"")</f>
        <v/>
      </c>
      <c r="I68" s="130" t="str">
        <f>IF(SUMIF('Grundlage Psychiatrie TK'!D:D,B68,'Grundlage Psychiatrie TK'!K:K)&gt;0,SUMIF('Grundlage Psychiatrie TK'!D:D,B68,'Grundlage Psychiatrie TK'!K:K),"")</f>
        <v/>
      </c>
      <c r="J68" s="130" t="str">
        <f>IF(SUMIF('Grundlage Psychiatrie TK'!D:D,B68,'Grundlage Psychiatrie TK'!L:L)&gt;0,SUMIF('Grundlage Psychiatrie TK'!D:D,B68,'Grundlage Psychiatrie TK'!L:L),"")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112">
        <f>IF(SUMIF('Grundlage Psychiatrie TK'!D:D,B69,'Grundlage Psychiatrie TK'!G:G)&gt;0,SUMIF('Grundlage Psychiatrie TK'!D:D,B69,'Grundlage Psychiatrie TK'!G:G),)</f>
        <v>0</v>
      </c>
      <c r="F69" s="112">
        <f>IF(SUMIF('Grundlage Psychiatrie TK'!D:D,B69,'Grundlage Psychiatrie TK'!H:H)&gt;0,SUMIF('Grundlage Psychiatrie TK'!D:D,B69,'Grundlage Psychiatrie TK'!H:H),)</f>
        <v>0</v>
      </c>
      <c r="G69" s="112" t="str">
        <f>IF(SUMIF('Grundlage Psychiatrie TK'!D:D,B69,'Grundlage Psychiatrie TK'!I:I)&gt;0,SUMIF('Grundlage Psychiatrie TK'!D:D,B69,'Grundlage Psychiatrie TK'!I:I),"")</f>
        <v/>
      </c>
      <c r="H69" s="112" t="str">
        <f>IF(SUMIF('Grundlage Psychiatrie TK'!D:D,B69,'Grundlage Psychiatrie TK'!J:J)&gt;0,SUMIF('Grundlage Psychiatrie TK'!D:D,B69,'Grundlage Psychiatrie TK'!J:J),"")</f>
        <v/>
      </c>
      <c r="I69" s="130" t="str">
        <f>IF(SUMIF('Grundlage Psychiatrie TK'!D:D,B69,'Grundlage Psychiatrie TK'!K:K)&gt;0,SUMIF('Grundlage Psychiatrie TK'!D:D,B69,'Grundlage Psychiatrie TK'!K:K),"")</f>
        <v/>
      </c>
      <c r="J69" s="130" t="str">
        <f>IF(SUMIF('Grundlage Psychiatrie TK'!D:D,B69,'Grundlage Psychiatrie TK'!L:L)&gt;0,SUMIF('Grundlage Psychiatrie TK'!D:D,B69,'Grundlage Psychiatrie TK'!L:L),"")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82</v>
      </c>
      <c r="B70" s="21" t="s">
        <v>83</v>
      </c>
      <c r="C70" s="21" t="s">
        <v>84</v>
      </c>
      <c r="D70" s="21" t="s">
        <v>27</v>
      </c>
      <c r="E70" s="112">
        <f>IF(SUMIF('Grundlage Psychiatrie TK'!D:D,B70,'Grundlage Psychiatrie TK'!G:G)&gt;0,SUMIF('Grundlage Psychiatrie TK'!D:D,B70,'Grundlage Psychiatrie TK'!G:G),)</f>
        <v>0</v>
      </c>
      <c r="F70" s="112">
        <f>IF(SUMIF('Grundlage Psychiatrie TK'!D:D,B70,'Grundlage Psychiatrie TK'!H:H)&gt;0,SUMIF('Grundlage Psychiatrie TK'!D:D,B70,'Grundlage Psychiatrie TK'!H:H),)</f>
        <v>0</v>
      </c>
      <c r="G70" s="112" t="str">
        <f>IF(SUMIF('Grundlage Psychiatrie TK'!D:D,B70,'Grundlage Psychiatrie TK'!I:I)&gt;0,SUMIF('Grundlage Psychiatrie TK'!D:D,B70,'Grundlage Psychiatrie TK'!I:I),"")</f>
        <v/>
      </c>
      <c r="H70" s="112" t="str">
        <f>IF(SUMIF('Grundlage Psychiatrie TK'!D:D,B70,'Grundlage Psychiatrie TK'!J:J)&gt;0,SUMIF('Grundlage Psychiatrie TK'!D:D,B70,'Grundlage Psychiatrie TK'!J:J),"")</f>
        <v/>
      </c>
      <c r="I70" s="130" t="str">
        <f>IF(SUMIF('Grundlage Psychiatrie TK'!D:D,B70,'Grundlage Psychiatrie TK'!K:K)&gt;0,SUMIF('Grundlage Psychiatrie TK'!D:D,B70,'Grundlage Psychiatrie TK'!K:K),"")</f>
        <v/>
      </c>
      <c r="J70" s="130" t="str">
        <f>IF(SUMIF('Grundlage Psychiatrie TK'!D:D,B70,'Grundlage Psychiatrie TK'!L:L)&gt;0,SUMIF('Grundlage Psychiatrie TK'!D:D,B70,'Grundlage Psychiatrie TK'!L:L),"")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>J70</f>
        <v/>
      </c>
      <c r="X70" s="23" t="str">
        <f t="shared" si="3"/>
        <v>gleich</v>
      </c>
    </row>
    <row r="71" spans="1:24" hidden="1" x14ac:dyDescent="0.2">
      <c r="A71" s="20" t="s">
        <v>167</v>
      </c>
      <c r="B71" s="21" t="s">
        <v>168</v>
      </c>
      <c r="C71" s="21" t="s">
        <v>169</v>
      </c>
      <c r="D71" s="21" t="s">
        <v>45</v>
      </c>
      <c r="E71" s="112">
        <f>IF(SUMIF('Grundlage Psychiatrie TK'!D:D,B71,'Grundlage Psychiatrie TK'!G:G)&gt;0,SUMIF('Grundlage Psychiatrie TK'!D:D,B71,'Grundlage Psychiatrie TK'!G:G),)</f>
        <v>0</v>
      </c>
      <c r="F71" s="112">
        <f>IF(SUMIF('Grundlage Psychiatrie TK'!D:D,B71,'Grundlage Psychiatrie TK'!H:H)&gt;0,SUMIF('Grundlage Psychiatrie TK'!D:D,B71,'Grundlage Psychiatrie TK'!H:H),)</f>
        <v>0</v>
      </c>
      <c r="G71" s="112" t="str">
        <f>IF(SUMIF('Grundlage Psychiatrie TK'!D:D,B71,'Grundlage Psychiatrie TK'!I:I)&gt;0,SUMIF('Grundlage Psychiatrie TK'!D:D,B71,'Grundlage Psychiatrie TK'!I:I),"")</f>
        <v/>
      </c>
      <c r="H71" s="112" t="str">
        <f>IF(SUMIF('Grundlage Psychiatrie TK'!D:D,B71,'Grundlage Psychiatrie TK'!J:J)&gt;0,SUMIF('Grundlage Psychiatrie TK'!D:D,B71,'Grundlage Psychiatrie TK'!J:J),"")</f>
        <v/>
      </c>
      <c r="I71" s="130" t="str">
        <f>IF(SUMIF('Grundlage Psychiatrie TK'!D:D,B71,'Grundlage Psychiatrie TK'!K:K)&gt;0,SUMIF('Grundlage Psychiatrie TK'!D:D,B71,'Grundlage Psychiatrie TK'!K:K),"")</f>
        <v/>
      </c>
      <c r="J71" s="130" t="str">
        <f>IF(SUMIF('Grundlage Psychiatrie TK'!D:D,B71,'Grundlage Psychiatrie TK'!L:L)&gt;0,SUMIF('Grundlage Psychiatrie TK'!D:D,B71,'Grundlage Psychiatrie TK'!L:L),"")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ref="W71:W108" si="4"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112">
        <f>IF(SUMIF('Grundlage Psychiatrie TK'!D:D,B72,'Grundlage Psychiatrie TK'!G:G)&gt;0,SUMIF('Grundlage Psychiatrie TK'!D:D,B72,'Grundlage Psychiatrie TK'!G:G),)</f>
        <v>0</v>
      </c>
      <c r="F72" s="112">
        <f>IF(SUMIF('Grundlage Psychiatrie TK'!D:D,B72,'Grundlage Psychiatrie TK'!H:H)&gt;0,SUMIF('Grundlage Psychiatrie TK'!D:D,B72,'Grundlage Psychiatrie TK'!H:H),)</f>
        <v>0</v>
      </c>
      <c r="G72" s="112" t="str">
        <f>IF(SUMIF('Grundlage Psychiatrie TK'!D:D,B72,'Grundlage Psychiatrie TK'!I:I)&gt;0,SUMIF('Grundlage Psychiatrie TK'!D:D,B72,'Grundlage Psychiatrie TK'!I:I),"")</f>
        <v/>
      </c>
      <c r="H72" s="112" t="str">
        <f>IF(SUMIF('Grundlage Psychiatrie TK'!D:D,B72,'Grundlage Psychiatrie TK'!J:J)&gt;0,SUMIF('Grundlage Psychiatrie TK'!D:D,B72,'Grundlage Psychiatrie TK'!J:J),"")</f>
        <v/>
      </c>
      <c r="I72" s="130" t="str">
        <f>IF(SUMIF('Grundlage Psychiatrie TK'!D:D,B72,'Grundlage Psychiatrie TK'!K:K)&gt;0,SUMIF('Grundlage Psychiatrie TK'!D:D,B72,'Grundlage Psychiatrie TK'!K:K),"")</f>
        <v/>
      </c>
      <c r="J72" s="130" t="str">
        <f>IF(SUMIF('Grundlage Psychiatrie TK'!D:D,B72,'Grundlage Psychiatrie TK'!L:L)&gt;0,SUMIF('Grundlage Psychiatrie TK'!D:D,B72,'Grundlage Psychiatrie TK'!L:L),"")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4"/>
        <v/>
      </c>
      <c r="X72" s="23" t="str">
        <f t="shared" si="3"/>
        <v>gleich</v>
      </c>
    </row>
    <row r="73" spans="1:24" hidden="1" x14ac:dyDescent="0.2">
      <c r="A73" s="20" t="s">
        <v>86</v>
      </c>
      <c r="B73" s="21" t="s">
        <v>87</v>
      </c>
      <c r="C73" s="21" t="s">
        <v>88</v>
      </c>
      <c r="D73" s="21" t="s">
        <v>45</v>
      </c>
      <c r="E73" s="112">
        <f>IF(SUMIF('Grundlage Psychiatrie TK'!D:D,B73,'Grundlage Psychiatrie TK'!G:G)&gt;0,SUMIF('Grundlage Psychiatrie TK'!D:D,B73,'Grundlage Psychiatrie TK'!G:G),)</f>
        <v>0</v>
      </c>
      <c r="F73" s="112">
        <f>IF(SUMIF('Grundlage Psychiatrie TK'!D:D,B73,'Grundlage Psychiatrie TK'!H:H)&gt;0,SUMIF('Grundlage Psychiatrie TK'!D:D,B73,'Grundlage Psychiatrie TK'!H:H),)</f>
        <v>0</v>
      </c>
      <c r="G73" s="112" t="str">
        <f>IF(SUMIF('Grundlage Psychiatrie TK'!D:D,B73,'Grundlage Psychiatrie TK'!I:I)&gt;0,SUMIF('Grundlage Psychiatrie TK'!D:D,B73,'Grundlage Psychiatrie TK'!I:I),"")</f>
        <v/>
      </c>
      <c r="H73" s="112" t="str">
        <f>IF(SUMIF('Grundlage Psychiatrie TK'!D:D,B73,'Grundlage Psychiatrie TK'!J:J)&gt;0,SUMIF('Grundlage Psychiatrie TK'!D:D,B73,'Grundlage Psychiatrie TK'!J:J),"")</f>
        <v/>
      </c>
      <c r="I73" s="130" t="str">
        <f>IF(SUMIF('Grundlage Psychiatrie TK'!D:D,B73,'Grundlage Psychiatrie TK'!K:K)&gt;0,SUMIF('Grundlage Psychiatrie TK'!D:D,B73,'Grundlage Psychiatrie TK'!K:K),"")</f>
        <v/>
      </c>
      <c r="J73" s="130" t="str">
        <f>IF(SUMIF('Grundlage Psychiatrie TK'!D:D,B73,'Grundlage Psychiatrie TK'!L:L)&gt;0,SUMIF('Grundlage Psychiatrie TK'!D:D,B73,'Grundlage Psychiatrie TK'!L:L),"")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139</v>
      </c>
      <c r="B74" s="21" t="s">
        <v>140</v>
      </c>
      <c r="C74" s="21" t="s">
        <v>141</v>
      </c>
      <c r="D74" s="21" t="s">
        <v>17</v>
      </c>
      <c r="E74" s="112">
        <f>IF(SUMIF('Grundlage Psychiatrie TK'!D:D,B74,'Grundlage Psychiatrie TK'!G:G)&gt;0,SUMIF('Grundlage Psychiatrie TK'!D:D,B74,'Grundlage Psychiatrie TK'!G:G),)</f>
        <v>0</v>
      </c>
      <c r="F74" s="112">
        <f>IF(SUMIF('Grundlage Psychiatrie TK'!D:D,B74,'Grundlage Psychiatrie TK'!H:H)&gt;0,SUMIF('Grundlage Psychiatrie TK'!D:D,B74,'Grundlage Psychiatrie TK'!H:H),)</f>
        <v>0</v>
      </c>
      <c r="G74" s="112" t="str">
        <f>IF(SUMIF('Grundlage Psychiatrie TK'!D:D,B74,'Grundlage Psychiatrie TK'!I:I)&gt;0,SUMIF('Grundlage Psychiatrie TK'!D:D,B74,'Grundlage Psychiatrie TK'!I:I),"")</f>
        <v/>
      </c>
      <c r="H74" s="112" t="str">
        <f>IF(SUMIF('Grundlage Psychiatrie TK'!D:D,B74,'Grundlage Psychiatrie TK'!J:J)&gt;0,SUMIF('Grundlage Psychiatrie TK'!D:D,B74,'Grundlage Psychiatrie TK'!J:J),"")</f>
        <v/>
      </c>
      <c r="I74" s="130" t="str">
        <f>IF(SUMIF('Grundlage Psychiatrie TK'!D:D,B74,'Grundlage Psychiatrie TK'!K:K)&gt;0,SUMIF('Grundlage Psychiatrie TK'!D:D,B74,'Grundlage Psychiatrie TK'!K:K),"")</f>
        <v/>
      </c>
      <c r="J74" s="130" t="str">
        <f>IF(SUMIF('Grundlage Psychiatrie TK'!D:D,B74,'Grundlage Psychiatrie TK'!L:L)&gt;0,SUMIF('Grundlage Psychiatrie TK'!D:D,B74,'Grundlage Psychiatrie TK'!L:L),"")</f>
        <v/>
      </c>
      <c r="K74" s="40"/>
      <c r="L74" s="61" t="str">
        <f t="shared" ref="L74:L108" si="5">IF(E74&gt;0,G74,"-")</f>
        <v>-</v>
      </c>
      <c r="M74" s="61" t="str">
        <f t="shared" ref="M74:M108" si="6">IF(F74&gt;0,G74,"-")</f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143</v>
      </c>
      <c r="B75" s="21" t="s">
        <v>144</v>
      </c>
      <c r="C75" s="21" t="s">
        <v>145</v>
      </c>
      <c r="D75" s="21" t="s">
        <v>17</v>
      </c>
      <c r="E75" s="112">
        <f>IF(SUMIF('Grundlage Psychiatrie TK'!D:D,B75,'Grundlage Psychiatrie TK'!G:G)&gt;0,SUMIF('Grundlage Psychiatrie TK'!D:D,B75,'Grundlage Psychiatrie TK'!G:G),)</f>
        <v>0</v>
      </c>
      <c r="F75" s="112">
        <f>IF(SUMIF('Grundlage Psychiatrie TK'!D:D,B75,'Grundlage Psychiatrie TK'!H:H)&gt;0,SUMIF('Grundlage Psychiatrie TK'!D:D,B75,'Grundlage Psychiatrie TK'!H:H),)</f>
        <v>0</v>
      </c>
      <c r="G75" s="112" t="str">
        <f>IF(SUMIF('Grundlage Psychiatrie TK'!D:D,B75,'Grundlage Psychiatrie TK'!I:I)&gt;0,SUMIF('Grundlage Psychiatrie TK'!D:D,B75,'Grundlage Psychiatrie TK'!I:I),"")</f>
        <v/>
      </c>
      <c r="H75" s="112" t="str">
        <f>IF(SUMIF('Grundlage Psychiatrie TK'!D:D,B75,'Grundlage Psychiatrie TK'!J:J)&gt;0,SUMIF('Grundlage Psychiatrie TK'!D:D,B75,'Grundlage Psychiatrie TK'!J:J),"")</f>
        <v/>
      </c>
      <c r="I75" s="130" t="str">
        <f>IF(SUMIF('Grundlage Psychiatrie TK'!D:D,B75,'Grundlage Psychiatrie TK'!K:K)&gt;0,SUMIF('Grundlage Psychiatrie TK'!D:D,B75,'Grundlage Psychiatrie TK'!K:K),"")</f>
        <v/>
      </c>
      <c r="J75" s="130" t="str">
        <f>IF(SUMIF('Grundlage Psychiatrie TK'!D:D,B75,'Grundlage Psychiatrie TK'!L:L)&gt;0,SUMIF('Grundlage Psychiatrie TK'!D:D,B75,'Grundlage Psychiatrie TK'!L:L),"")</f>
        <v/>
      </c>
      <c r="K75" s="40"/>
      <c r="L75" s="61" t="str">
        <f t="shared" si="5"/>
        <v>-</v>
      </c>
      <c r="M75" s="61" t="str">
        <f t="shared" si="6"/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150</v>
      </c>
      <c r="B76" s="21" t="s">
        <v>151</v>
      </c>
      <c r="C76" s="21" t="s">
        <v>152</v>
      </c>
      <c r="D76" s="21" t="s">
        <v>27</v>
      </c>
      <c r="E76" s="128"/>
      <c r="F76" s="112">
        <f>IF(SUMIF('Grundlage Psychiatrie TK'!D:D,B76,'Grundlage Psychiatrie TK'!H:H)&gt;0,SUMIF('Grundlage Psychiatrie TK'!D:D,B76,'Grundlage Psychiatrie TK'!H:H),)</f>
        <v>0</v>
      </c>
      <c r="G76" s="112" t="str">
        <f>IF(SUMIF('Grundlage Psychiatrie TK'!D:D,B76,'Grundlage Psychiatrie TK'!I:I)&gt;0,SUMIF('Grundlage Psychiatrie TK'!D:D,B76,'Grundlage Psychiatrie TK'!I:I),"")</f>
        <v/>
      </c>
      <c r="H76" s="112" t="str">
        <f>IF(SUMIF('Grundlage Psychiatrie TK'!D:D,B76,'Grundlage Psychiatrie TK'!J:J)&gt;0,SUMIF('Grundlage Psychiatrie TK'!D:D,B76,'Grundlage Psychiatrie TK'!J:J),"")</f>
        <v/>
      </c>
      <c r="I76" s="130" t="str">
        <f>IF(SUMIF('Grundlage Psychiatrie TK'!D:D,B76,'Grundlage Psychiatrie TK'!K:K)&gt;0,SUMIF('Grundlage Psychiatrie TK'!D:D,B76,'Grundlage Psychiatrie TK'!K:K),"")</f>
        <v/>
      </c>
      <c r="J76" s="130" t="str">
        <f>IF(SUMIF('Grundlage Psychiatrie TK'!D:D,B76,'Grundlage Psychiatrie TK'!L:L)&gt;0,SUMIF('Grundlage Psychiatrie TK'!D:D,B76,'Grundlage Psychiatrie TK'!L:L),"")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112">
        <f>IF(SUMIF('Grundlage Psychiatrie TK'!D:D,B77,'Grundlage Psychiatrie TK'!G:G)&gt;0,SUMIF('Grundlage Psychiatrie TK'!D:D,B77,'Grundlage Psychiatrie TK'!G:G),)</f>
        <v>0</v>
      </c>
      <c r="F77" s="112">
        <f>IF(SUMIF('Grundlage Psychiatrie TK'!D:D,B77,'Grundlage Psychiatrie TK'!H:H)&gt;0,SUMIF('Grundlage Psychiatrie TK'!D:D,B77,'Grundlage Psychiatrie TK'!H:H),)</f>
        <v>0</v>
      </c>
      <c r="G77" s="112" t="str">
        <f>IF(SUMIF('Grundlage Psychiatrie TK'!D:D,B77,'Grundlage Psychiatrie TK'!I:I)&gt;0,SUMIF('Grundlage Psychiatrie TK'!D:D,B77,'Grundlage Psychiatrie TK'!I:I),"")</f>
        <v/>
      </c>
      <c r="H77" s="112" t="str">
        <f>IF(SUMIF('Grundlage Psychiatrie TK'!D:D,B77,'Grundlage Psychiatrie TK'!J:J)&gt;0,SUMIF('Grundlage Psychiatrie TK'!D:D,B77,'Grundlage Psychiatrie TK'!J:J),"")</f>
        <v/>
      </c>
      <c r="I77" s="130" t="str">
        <f>IF(SUMIF('Grundlage Psychiatrie TK'!D:D,B77,'Grundlage Psychiatrie TK'!K:K)&gt;0,SUMIF('Grundlage Psychiatrie TK'!D:D,B77,'Grundlage Psychiatrie TK'!K:K),"")</f>
        <v/>
      </c>
      <c r="J77" s="130" t="str">
        <f>IF(SUMIF('Grundlage Psychiatrie TK'!D:D,B77,'Grundlage Psychiatrie TK'!L:L)&gt;0,SUMIF('Grundlage Psychiatrie TK'!D:D,B77,'Grundlage Psychiatrie TK'!L:L),"")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112">
        <f>IF(SUMIF('Grundlage Psychiatrie TK'!D:D,B78,'Grundlage Psychiatrie TK'!G:G)&gt;0,SUMIF('Grundlage Psychiatrie TK'!D:D,B78,'Grundlage Psychiatrie TK'!G:G),)</f>
        <v>0</v>
      </c>
      <c r="F78" s="112">
        <f>IF(SUMIF('Grundlage Psychiatrie TK'!D:D,B78,'Grundlage Psychiatrie TK'!H:H)&gt;0,SUMIF('Grundlage Psychiatrie TK'!D:D,B78,'Grundlage Psychiatrie TK'!H:H),)</f>
        <v>0</v>
      </c>
      <c r="G78" s="112" t="str">
        <f>IF(SUMIF('Grundlage Psychiatrie TK'!D:D,B78,'Grundlage Psychiatrie TK'!I:I)&gt;0,SUMIF('Grundlage Psychiatrie TK'!D:D,B78,'Grundlage Psychiatrie TK'!I:I),"")</f>
        <v/>
      </c>
      <c r="H78" s="112" t="str">
        <f>IF(SUMIF('Grundlage Psychiatrie TK'!D:D,B78,'Grundlage Psychiatrie TK'!J:J)&gt;0,SUMIF('Grundlage Psychiatrie TK'!D:D,B78,'Grundlage Psychiatrie TK'!J:J),"")</f>
        <v/>
      </c>
      <c r="I78" s="130" t="str">
        <f>IF(SUMIF('Grundlage Psychiatrie TK'!D:D,B78,'Grundlage Psychiatrie TK'!K:K)&gt;0,SUMIF('Grundlage Psychiatrie TK'!D:D,B78,'Grundlage Psychiatrie TK'!K:K),"")</f>
        <v/>
      </c>
      <c r="J78" s="130" t="str">
        <f>IF(SUMIF('Grundlage Psychiatrie TK'!D:D,B78,'Grundlage Psychiatrie TK'!L:L)&gt;0,SUMIF('Grundlage Psychiatrie TK'!D:D,B78,'Grundlage Psychiatrie TK'!L:L),"")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256</v>
      </c>
      <c r="B79" s="21" t="s">
        <v>257</v>
      </c>
      <c r="C79" s="21" t="s">
        <v>228</v>
      </c>
      <c r="D79" s="21" t="s">
        <v>27</v>
      </c>
      <c r="E79" s="112">
        <f>IF(SUMIF('Grundlage Psychiatrie TK'!D:D,B79,'Grundlage Psychiatrie TK'!G:G)&gt;0,SUMIF('Grundlage Psychiatrie TK'!D:D,B79,'Grundlage Psychiatrie TK'!G:G),)</f>
        <v>0</v>
      </c>
      <c r="F79" s="112">
        <f>IF(SUMIF('Grundlage Psychiatrie TK'!D:D,B79,'Grundlage Psychiatrie TK'!H:H)&gt;0,SUMIF('Grundlage Psychiatrie TK'!D:D,B79,'Grundlage Psychiatrie TK'!H:H),)</f>
        <v>0</v>
      </c>
      <c r="G79" s="112" t="str">
        <f>IF(SUMIF('Grundlage Psychiatrie TK'!D:D,B79,'Grundlage Psychiatrie TK'!I:I)&gt;0,SUMIF('Grundlage Psychiatrie TK'!D:D,B79,'Grundlage Psychiatrie TK'!I:I),"")</f>
        <v/>
      </c>
      <c r="H79" s="112" t="str">
        <f>IF(SUMIF('Grundlage Psychiatrie TK'!D:D,B79,'Grundlage Psychiatrie TK'!J:J)&gt;0,SUMIF('Grundlage Psychiatrie TK'!D:D,B79,'Grundlage Psychiatrie TK'!J:J),"")</f>
        <v/>
      </c>
      <c r="I79" s="130" t="str">
        <f>IF(SUMIF('Grundlage Psychiatrie TK'!D:D,B79,'Grundlage Psychiatrie TK'!K:K)&gt;0,SUMIF('Grundlage Psychiatrie TK'!D:D,B79,'Grundlage Psychiatrie TK'!K:K),"")</f>
        <v/>
      </c>
      <c r="J79" s="130" t="str">
        <f>IF(SUMIF('Grundlage Psychiatrie TK'!D:D,B79,'Grundlage Psychiatrie TK'!L:L)&gt;0,SUMIF('Grundlage Psychiatrie TK'!D:D,B79,'Grundlage Psychiatrie TK'!L:L),"")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338</v>
      </c>
      <c r="B80" s="21" t="s">
        <v>338</v>
      </c>
      <c r="C80" s="21" t="s">
        <v>228</v>
      </c>
      <c r="D80" s="21" t="s">
        <v>106</v>
      </c>
      <c r="E80" s="112">
        <f>IF(SUMIF('Grundlage Psychiatrie TK'!D:D,B80,'Grundlage Psychiatrie TK'!G:G)&gt;0,SUMIF('Grundlage Psychiatrie TK'!D:D,B80,'Grundlage Psychiatrie TK'!G:G),)</f>
        <v>0</v>
      </c>
      <c r="F80" s="112">
        <f>IF(SUMIF('Grundlage Psychiatrie TK'!D:D,B80,'Grundlage Psychiatrie TK'!H:H)&gt;0,SUMIF('Grundlage Psychiatrie TK'!D:D,B80,'Grundlage Psychiatrie TK'!H:H),)</f>
        <v>0</v>
      </c>
      <c r="G80" s="112" t="str">
        <f>IF(SUMIF('Grundlage Psychiatrie TK'!D:D,B80,'Grundlage Psychiatrie TK'!I:I)&gt;0,SUMIF('Grundlage Psychiatrie TK'!D:D,B80,'Grundlage Psychiatrie TK'!I:I),"")</f>
        <v/>
      </c>
      <c r="H80" s="112" t="str">
        <f>IF(SUMIF('Grundlage Psychiatrie TK'!D:D,B80,'Grundlage Psychiatrie TK'!J:J)&gt;0,SUMIF('Grundlage Psychiatrie TK'!D:D,B80,'Grundlage Psychiatrie TK'!J:J),"")</f>
        <v/>
      </c>
      <c r="I80" s="130" t="str">
        <f>IF(SUMIF('Grundlage Psychiatrie TK'!D:D,B80,'Grundlage Psychiatrie TK'!K:K)&gt;0,SUMIF('Grundlage Psychiatrie TK'!D:D,B80,'Grundlage Psychiatrie TK'!K:K),"")</f>
        <v/>
      </c>
      <c r="J80" s="130" t="str">
        <f>IF(SUMIF('Grundlage Psychiatrie TK'!D:D,B80,'Grundlage Psychiatrie TK'!L:L)&gt;0,SUMIF('Grundlage Psychiatrie TK'!D:D,B80,'Grundlage Psychiatrie TK'!L:L),"")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125</v>
      </c>
      <c r="B81" s="21" t="s">
        <v>126</v>
      </c>
      <c r="C81" s="21" t="s">
        <v>127</v>
      </c>
      <c r="D81" s="21" t="s">
        <v>45</v>
      </c>
      <c r="E81" s="112">
        <f>IF(SUMIF('Grundlage Psychiatrie TK'!D:D,B81,'Grundlage Psychiatrie TK'!G:G)&gt;0,SUMIF('Grundlage Psychiatrie TK'!D:D,B81,'Grundlage Psychiatrie TK'!G:G),)</f>
        <v>0</v>
      </c>
      <c r="F81" s="112">
        <f>IF(SUMIF('Grundlage Psychiatrie TK'!D:D,B81,'Grundlage Psychiatrie TK'!H:H)&gt;0,SUMIF('Grundlage Psychiatrie TK'!D:D,B81,'Grundlage Psychiatrie TK'!H:H),)</f>
        <v>0</v>
      </c>
      <c r="G81" s="112" t="str">
        <f>IF(SUMIF('Grundlage Psychiatrie TK'!D:D,B81,'Grundlage Psychiatrie TK'!I:I)&gt;0,SUMIF('Grundlage Psychiatrie TK'!D:D,B81,'Grundlage Psychiatrie TK'!I:I),"")</f>
        <v/>
      </c>
      <c r="H81" s="112" t="str">
        <f>IF(SUMIF('Grundlage Psychiatrie TK'!D:D,B81,'Grundlage Psychiatrie TK'!J:J)&gt;0,SUMIF('Grundlage Psychiatrie TK'!D:D,B81,'Grundlage Psychiatrie TK'!J:J),"")</f>
        <v/>
      </c>
      <c r="I81" s="130" t="str">
        <f>IF(SUMIF('Grundlage Psychiatrie TK'!D:D,B81,'Grundlage Psychiatrie TK'!K:K)&gt;0,SUMIF('Grundlage Psychiatrie TK'!D:D,B81,'Grundlage Psychiatrie TK'!K:K),"")</f>
        <v/>
      </c>
      <c r="J81" s="130" t="str">
        <f>IF(SUMIF('Grundlage Psychiatrie TK'!D:D,B81,'Grundlage Psychiatrie TK'!L:L)&gt;0,SUMIF('Grundlage Psychiatrie TK'!D:D,B81,'Grundlage Psychiatrie TK'!L:L),"")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136</v>
      </c>
      <c r="B82" s="21" t="s">
        <v>137</v>
      </c>
      <c r="C82" s="21" t="s">
        <v>127</v>
      </c>
      <c r="D82" s="21" t="s">
        <v>45</v>
      </c>
      <c r="E82" s="112">
        <f>IF(SUMIF('Grundlage Psychiatrie TK'!D:D,B82,'Grundlage Psychiatrie TK'!G:G)&gt;0,SUMIF('Grundlage Psychiatrie TK'!D:D,B82,'Grundlage Psychiatrie TK'!G:G),)</f>
        <v>0</v>
      </c>
      <c r="F82" s="112">
        <f>IF(SUMIF('Grundlage Psychiatrie TK'!D:D,B82,'Grundlage Psychiatrie TK'!H:H)&gt;0,SUMIF('Grundlage Psychiatrie TK'!D:D,B82,'Grundlage Psychiatrie TK'!H:H),)</f>
        <v>0</v>
      </c>
      <c r="G82" s="112" t="str">
        <f>IF(SUMIF('Grundlage Psychiatrie TK'!D:D,B82,'Grundlage Psychiatrie TK'!I:I)&gt;0,SUMIF('Grundlage Psychiatrie TK'!D:D,B82,'Grundlage Psychiatrie TK'!I:I),"")</f>
        <v/>
      </c>
      <c r="H82" s="112" t="str">
        <f>IF(SUMIF('Grundlage Psychiatrie TK'!D:D,B82,'Grundlage Psychiatrie TK'!J:J)&gt;0,SUMIF('Grundlage Psychiatrie TK'!D:D,B82,'Grundlage Psychiatrie TK'!J:J),"")</f>
        <v/>
      </c>
      <c r="I82" s="130" t="str">
        <f>IF(SUMIF('Grundlage Psychiatrie TK'!D:D,B82,'Grundlage Psychiatrie TK'!K:K)&gt;0,SUMIF('Grundlage Psychiatrie TK'!D:D,B82,'Grundlage Psychiatrie TK'!K:K),"")</f>
        <v/>
      </c>
      <c r="J82" s="130" t="str">
        <f>IF(SUMIF('Grundlage Psychiatrie TK'!D:D,B82,'Grundlage Psychiatrie TK'!L:L)&gt;0,SUMIF('Grundlage Psychiatrie TK'!D:D,B82,'Grundlage Psychiatrie TK'!L:L),"")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112">
        <f>IF(SUMIF('Grundlage Psychiatrie TK'!D:D,B83,'Grundlage Psychiatrie TK'!G:G)&gt;0,SUMIF('Grundlage Psychiatrie TK'!D:D,B83,'Grundlage Psychiatrie TK'!G:G),)</f>
        <v>0</v>
      </c>
      <c r="F83" s="112">
        <f>IF(SUMIF('Grundlage Psychiatrie TK'!D:D,B83,'Grundlage Psychiatrie TK'!H:H)&gt;0,SUMIF('Grundlage Psychiatrie TK'!D:D,B83,'Grundlage Psychiatrie TK'!H:H),)</f>
        <v>0</v>
      </c>
      <c r="G83" s="128"/>
      <c r="H83" s="128"/>
      <c r="I83" s="130" t="str">
        <f>IF(SUMIF('Grundlage Psychiatrie TK'!D:D,B83,'Grundlage Psychiatrie TK'!K:K)&gt;0,SUMIF('Grundlage Psychiatrie TK'!D:D,B83,'Grundlage Psychiatrie TK'!K:K),"")</f>
        <v/>
      </c>
      <c r="J83" s="130" t="str">
        <f>IF(SUMIF('Grundlage Psychiatrie TK'!D:D,B83,'Grundlage Psychiatrie TK'!L:L)&gt;0,SUMIF('Grundlage Psychiatrie TK'!D:D,B83,'Grundlage Psychiatrie TK'!L:L),"")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24</v>
      </c>
      <c r="B84" s="21" t="s">
        <v>25</v>
      </c>
      <c r="C84" s="21" t="s">
        <v>26</v>
      </c>
      <c r="D84" s="21" t="s">
        <v>27</v>
      </c>
      <c r="E84" s="112">
        <f>IF(SUMIF('Grundlage Psychiatrie TK'!D:D,B84,'Grundlage Psychiatrie TK'!G:G)&gt;0,SUMIF('Grundlage Psychiatrie TK'!D:D,B84,'Grundlage Psychiatrie TK'!G:G),)</f>
        <v>0</v>
      </c>
      <c r="F84" s="112">
        <f>IF(SUMIF('Grundlage Psychiatrie TK'!D:D,B84,'Grundlage Psychiatrie TK'!H:H)&gt;0,SUMIF('Grundlage Psychiatrie TK'!D:D,B84,'Grundlage Psychiatrie TK'!H:H),)</f>
        <v>0</v>
      </c>
      <c r="G84" s="128"/>
      <c r="H84" s="128"/>
      <c r="I84" s="130" t="str">
        <f>IF(SUMIF('Grundlage Psychiatrie TK'!D:D,B84,'Grundlage Psychiatrie TK'!K:K)&gt;0,SUMIF('Grundlage Psychiatrie TK'!D:D,B84,'Grundlage Psychiatrie TK'!K:K),"")</f>
        <v/>
      </c>
      <c r="J84" s="130" t="str">
        <f>IF(SUMIF('Grundlage Psychiatrie TK'!D:D,B84,'Grundlage Psychiatrie TK'!L:L)&gt;0,SUMIF('Grundlage Psychiatrie TK'!D:D,B84,'Grundlage Psychiatrie TK'!L:L),"")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29</v>
      </c>
      <c r="B85" s="21" t="s">
        <v>30</v>
      </c>
      <c r="C85" s="21" t="s">
        <v>26</v>
      </c>
      <c r="D85" s="21" t="s">
        <v>17</v>
      </c>
      <c r="E85" s="112">
        <f>IF(SUMIF('Grundlage Psychiatrie TK'!D:D,B85,'Grundlage Psychiatrie TK'!G:G)&gt;0,SUMIF('Grundlage Psychiatrie TK'!D:D,B85,'Grundlage Psychiatrie TK'!G:G),)</f>
        <v>0</v>
      </c>
      <c r="F85" s="112">
        <f>IF(SUMIF('Grundlage Psychiatrie TK'!D:D,B85,'Grundlage Psychiatrie TK'!H:H)&gt;0,SUMIF('Grundlage Psychiatrie TK'!D:D,B85,'Grundlage Psychiatrie TK'!H:H),)</f>
        <v>0</v>
      </c>
      <c r="G85" s="128"/>
      <c r="H85" s="128"/>
      <c r="I85" s="130" t="str">
        <f>IF(SUMIF('Grundlage Psychiatrie TK'!D:D,B85,'Grundlage Psychiatrie TK'!K:K)&gt;0,SUMIF('Grundlage Psychiatrie TK'!D:D,B85,'Grundlage Psychiatrie TK'!K:K),"")</f>
        <v/>
      </c>
      <c r="J85" s="130" t="str">
        <f>IF(SUMIF('Grundlage Psychiatrie TK'!D:D,B85,'Grundlage Psychiatrie TK'!L:L)&gt;0,SUMIF('Grundlage Psychiatrie TK'!D:D,B85,'Grundlage Psychiatrie TK'!L:L),"")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47</v>
      </c>
      <c r="B86" s="21" t="s">
        <v>48</v>
      </c>
      <c r="C86" s="21" t="s">
        <v>26</v>
      </c>
      <c r="D86" s="21" t="s">
        <v>45</v>
      </c>
      <c r="E86" s="112">
        <f>IF(SUMIF('Grundlage Psychiatrie TK'!D:D,B86,'Grundlage Psychiatrie TK'!G:G)&gt;0,SUMIF('Grundlage Psychiatrie TK'!D:D,B86,'Grundlage Psychiatrie TK'!G:G),)</f>
        <v>0</v>
      </c>
      <c r="F86" s="112">
        <f>IF(SUMIF('Grundlage Psychiatrie TK'!D:D,B86,'Grundlage Psychiatrie TK'!H:H)&gt;0,SUMIF('Grundlage Psychiatrie TK'!D:D,B86,'Grundlage Psychiatrie TK'!H:H),)</f>
        <v>0</v>
      </c>
      <c r="G86" s="128"/>
      <c r="H86" s="128"/>
      <c r="I86" s="130" t="str">
        <f>IF(SUMIF('Grundlage Psychiatrie TK'!D:D,B86,'Grundlage Psychiatrie TK'!K:K)&gt;0,SUMIF('Grundlage Psychiatrie TK'!D:D,B86,'Grundlage Psychiatrie TK'!K:K),"")</f>
        <v/>
      </c>
      <c r="J86" s="130" t="str">
        <f>IF(SUMIF('Grundlage Psychiatrie TK'!D:D,B86,'Grundlage Psychiatrie TK'!L:L)&gt;0,SUMIF('Grundlage Psychiatrie TK'!D:D,B86,'Grundlage Psychiatrie TK'!L:L),"")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112">
        <f>IF(SUMIF('Grundlage Psychiatrie TK'!D:D,B87,'Grundlage Psychiatrie TK'!G:G)&gt;0,SUMIF('Grundlage Psychiatrie TK'!D:D,B87,'Grundlage Psychiatrie TK'!G:G),)</f>
        <v>0</v>
      </c>
      <c r="F87" s="112">
        <f>IF(SUMIF('Grundlage Psychiatrie TK'!D:D,B87,'Grundlage Psychiatrie TK'!H:H)&gt;0,SUMIF('Grundlage Psychiatrie TK'!D:D,B87,'Grundlage Psychiatrie TK'!H:H),)</f>
        <v>0</v>
      </c>
      <c r="G87" s="112" t="str">
        <f>IF(SUMIF('Grundlage Psychiatrie TK'!D:D,B87,'Grundlage Psychiatrie TK'!I:I)&gt;0,SUMIF('Grundlage Psychiatrie TK'!D:D,B87,'Grundlage Psychiatrie TK'!I:I),"")</f>
        <v/>
      </c>
      <c r="H87" s="112" t="str">
        <f>IF(SUMIF('Grundlage Psychiatrie TK'!D:D,B87,'Grundlage Psychiatrie TK'!J:J)&gt;0,SUMIF('Grundlage Psychiatrie TK'!D:D,B87,'Grundlage Psychiatrie TK'!J:J),"")</f>
        <v/>
      </c>
      <c r="I87" s="130" t="str">
        <f>IF(SUMIF('Grundlage Psychiatrie TK'!D:D,B87,'Grundlage Psychiatrie TK'!K:K)&gt;0,SUMIF('Grundlage Psychiatrie TK'!D:D,B87,'Grundlage Psychiatrie TK'!K:K),"")</f>
        <v/>
      </c>
      <c r="J87" s="130" t="str">
        <f>IF(SUMIF('Grundlage Psychiatrie TK'!D:D,B87,'Grundlage Psychiatrie TK'!L:L)&gt;0,SUMIF('Grundlage Psychiatrie TK'!D:D,B87,'Grundlage Psychiatrie TK'!L:L),"")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112">
        <f>IF(SUMIF('Grundlage Psychiatrie TK'!D:D,B88,'Grundlage Psychiatrie TK'!G:G)&gt;0,SUMIF('Grundlage Psychiatrie TK'!D:D,B88,'Grundlage Psychiatrie TK'!G:G),)</f>
        <v>0</v>
      </c>
      <c r="F88" s="112">
        <f>IF(SUMIF('Grundlage Psychiatrie TK'!D:D,B88,'Grundlage Psychiatrie TK'!H:H)&gt;0,SUMIF('Grundlage Psychiatrie TK'!D:D,B88,'Grundlage Psychiatrie TK'!H:H),)</f>
        <v>0</v>
      </c>
      <c r="G88" s="112" t="str">
        <f>IF(SUMIF('Grundlage Psychiatrie TK'!D:D,B88,'Grundlage Psychiatrie TK'!I:I)&gt;0,SUMIF('Grundlage Psychiatrie TK'!D:D,B88,'Grundlage Psychiatrie TK'!I:I),"")</f>
        <v/>
      </c>
      <c r="H88" s="112" t="str">
        <f>IF(SUMIF('Grundlage Psychiatrie TK'!D:D,B88,'Grundlage Psychiatrie TK'!J:J)&gt;0,SUMIF('Grundlage Psychiatrie TK'!D:D,B88,'Grundlage Psychiatrie TK'!J:J),"")</f>
        <v/>
      </c>
      <c r="I88" s="130" t="str">
        <f>IF(SUMIF('Grundlage Psychiatrie TK'!D:D,B88,'Grundlage Psychiatrie TK'!K:K)&gt;0,SUMIF('Grundlage Psychiatrie TK'!D:D,B88,'Grundlage Psychiatrie TK'!K:K),"")</f>
        <v/>
      </c>
      <c r="J88" s="130" t="str">
        <f>IF(SUMIF('Grundlage Psychiatrie TK'!D:D,B88,'Grundlage Psychiatrie TK'!L:L)&gt;0,SUMIF('Grundlage Psychiatrie TK'!D:D,B88,'Grundlage Psychiatrie TK'!L:L),"")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40</v>
      </c>
      <c r="B89" s="21" t="s">
        <v>41</v>
      </c>
      <c r="C89" s="21" t="s">
        <v>21</v>
      </c>
      <c r="D89" s="21" t="s">
        <v>27</v>
      </c>
      <c r="E89" s="112">
        <f>IF(SUMIF('Grundlage Psychiatrie TK'!D:D,B89,'Grundlage Psychiatrie TK'!G:G)&gt;0,SUMIF('Grundlage Psychiatrie TK'!D:D,B89,'Grundlage Psychiatrie TK'!G:G),)</f>
        <v>0</v>
      </c>
      <c r="F89" s="112">
        <f>IF(SUMIF('Grundlage Psychiatrie TK'!D:D,B89,'Grundlage Psychiatrie TK'!H:H)&gt;0,SUMIF('Grundlage Psychiatrie TK'!D:D,B89,'Grundlage Psychiatrie TK'!H:H),)</f>
        <v>0</v>
      </c>
      <c r="G89" s="112" t="str">
        <f>IF(SUMIF('Grundlage Psychiatrie TK'!D:D,B89,'Grundlage Psychiatrie TK'!I:I)&gt;0,SUMIF('Grundlage Psychiatrie TK'!D:D,B89,'Grundlage Psychiatrie TK'!I:I),"")</f>
        <v/>
      </c>
      <c r="H89" s="112" t="str">
        <f>IF(SUMIF('Grundlage Psychiatrie TK'!D:D,B89,'Grundlage Psychiatrie TK'!J:J)&gt;0,SUMIF('Grundlage Psychiatrie TK'!D:D,B89,'Grundlage Psychiatrie TK'!J:J),"")</f>
        <v/>
      </c>
      <c r="I89" s="130" t="str">
        <f>IF(SUMIF('Grundlage Psychiatrie TK'!D:D,B89,'Grundlage Psychiatrie TK'!K:K)&gt;0,SUMIF('Grundlage Psychiatrie TK'!D:D,B89,'Grundlage Psychiatrie TK'!K:K),"")</f>
        <v/>
      </c>
      <c r="J89" s="130" t="str">
        <f>IF(SUMIF('Grundlage Psychiatrie TK'!D:D,B89,'Grundlage Psychiatrie TK'!L:L)&gt;0,SUMIF('Grundlage Psychiatrie TK'!D:D,B89,'Grundlage Psychiatrie TK'!L:L),"")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43</v>
      </c>
      <c r="B90" s="21" t="s">
        <v>44</v>
      </c>
      <c r="C90" s="21" t="s">
        <v>21</v>
      </c>
      <c r="D90" s="21" t="s">
        <v>45</v>
      </c>
      <c r="E90" s="112">
        <f>IF(SUMIF('Grundlage Psychiatrie TK'!D:D,B90,'Grundlage Psychiatrie TK'!G:G)&gt;0,SUMIF('Grundlage Psychiatrie TK'!D:D,B90,'Grundlage Psychiatrie TK'!G:G),)</f>
        <v>0</v>
      </c>
      <c r="F90" s="112">
        <f>IF(SUMIF('Grundlage Psychiatrie TK'!D:D,B90,'Grundlage Psychiatrie TK'!H:H)&gt;0,SUMIF('Grundlage Psychiatrie TK'!D:D,B90,'Grundlage Psychiatrie TK'!H:H),)</f>
        <v>0</v>
      </c>
      <c r="G90" s="112" t="str">
        <f>IF(SUMIF('Grundlage Psychiatrie TK'!D:D,B90,'Grundlage Psychiatrie TK'!I:I)&gt;0,SUMIF('Grundlage Psychiatrie TK'!D:D,B90,'Grundlage Psychiatrie TK'!I:I),"")</f>
        <v/>
      </c>
      <c r="H90" s="112" t="str">
        <f>IF(SUMIF('Grundlage Psychiatrie TK'!D:D,B90,'Grundlage Psychiatrie TK'!J:J)&gt;0,SUMIF('Grundlage Psychiatrie TK'!D:D,B90,'Grundlage Psychiatrie TK'!J:J),"")</f>
        <v/>
      </c>
      <c r="I90" s="130" t="str">
        <f>IF(SUMIF('Grundlage Psychiatrie TK'!D:D,B90,'Grundlage Psychiatrie TK'!K:K)&gt;0,SUMIF('Grundlage Psychiatrie TK'!D:D,B90,'Grundlage Psychiatrie TK'!K:K),"")</f>
        <v/>
      </c>
      <c r="J90" s="130" t="str">
        <f>IF(SUMIF('Grundlage Psychiatrie TK'!D:D,B90,'Grundlage Psychiatrie TK'!L:L)&gt;0,SUMIF('Grundlage Psychiatrie TK'!D:D,B90,'Grundlage Psychiatrie TK'!L:L),"")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57</v>
      </c>
      <c r="B91" s="21" t="s">
        <v>58</v>
      </c>
      <c r="C91" s="21" t="s">
        <v>21</v>
      </c>
      <c r="D91" s="21" t="s">
        <v>27</v>
      </c>
      <c r="E91" s="112">
        <f>IF(SUMIF('Grundlage Psychiatrie TK'!D:D,B91,'Grundlage Psychiatrie TK'!G:G)&gt;0,SUMIF('Grundlage Psychiatrie TK'!D:D,B91,'Grundlage Psychiatrie TK'!G:G),)</f>
        <v>0</v>
      </c>
      <c r="F91" s="112">
        <f>IF(SUMIF('Grundlage Psychiatrie TK'!D:D,B91,'Grundlage Psychiatrie TK'!H:H)&gt;0,SUMIF('Grundlage Psychiatrie TK'!D:D,B91,'Grundlage Psychiatrie TK'!H:H),)</f>
        <v>0</v>
      </c>
      <c r="G91" s="112" t="str">
        <f>IF(SUMIF('Grundlage Psychiatrie TK'!D:D,B91,'Grundlage Psychiatrie TK'!I:I)&gt;0,SUMIF('Grundlage Psychiatrie TK'!D:D,B91,'Grundlage Psychiatrie TK'!I:I),"")</f>
        <v/>
      </c>
      <c r="H91" s="112" t="str">
        <f>IF(SUMIF('Grundlage Psychiatrie TK'!D:D,B91,'Grundlage Psychiatrie TK'!J:J)&gt;0,SUMIF('Grundlage Psychiatrie TK'!D:D,B91,'Grundlage Psychiatrie TK'!J:J),"")</f>
        <v/>
      </c>
      <c r="I91" s="130" t="str">
        <f>IF(SUMIF('Grundlage Psychiatrie TK'!D:D,B91,'Grundlage Psychiatrie TK'!K:K)&gt;0,SUMIF('Grundlage Psychiatrie TK'!D:D,B91,'Grundlage Psychiatrie TK'!K:K),"")</f>
        <v/>
      </c>
      <c r="J91" s="130" t="str">
        <f>IF(SUMIF('Grundlage Psychiatrie TK'!D:D,B91,'Grundlage Psychiatrie TK'!L:L)&gt;0,SUMIF('Grundlage Psychiatrie TK'!D:D,B91,'Grundlage Psychiatrie TK'!L:L),"")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79</v>
      </c>
      <c r="B92" s="21" t="s">
        <v>80</v>
      </c>
      <c r="C92" s="21" t="s">
        <v>21</v>
      </c>
      <c r="D92" s="21" t="s">
        <v>27</v>
      </c>
      <c r="E92" s="112">
        <f>IF(SUMIF('Grundlage Psychiatrie TK'!D:D,B92,'Grundlage Psychiatrie TK'!G:G)&gt;0,SUMIF('Grundlage Psychiatrie TK'!D:D,B92,'Grundlage Psychiatrie TK'!G:G),)</f>
        <v>0</v>
      </c>
      <c r="F92" s="112">
        <f>IF(SUMIF('Grundlage Psychiatrie TK'!D:D,B92,'Grundlage Psychiatrie TK'!H:H)&gt;0,SUMIF('Grundlage Psychiatrie TK'!D:D,B92,'Grundlage Psychiatrie TK'!H:H),)</f>
        <v>0</v>
      </c>
      <c r="G92" s="112" t="str">
        <f>IF(SUMIF('Grundlage Psychiatrie TK'!D:D,B92,'Grundlage Psychiatrie TK'!I:I)&gt;0,SUMIF('Grundlage Psychiatrie TK'!D:D,B92,'Grundlage Psychiatrie TK'!I:I),"")</f>
        <v/>
      </c>
      <c r="H92" s="112" t="str">
        <f>IF(SUMIF('Grundlage Psychiatrie TK'!D:D,B92,'Grundlage Psychiatrie TK'!J:J)&gt;0,SUMIF('Grundlage Psychiatrie TK'!D:D,B92,'Grundlage Psychiatrie TK'!J:J),"")</f>
        <v/>
      </c>
      <c r="I92" s="130" t="str">
        <f>IF(SUMIF('Grundlage Psychiatrie TK'!D:D,B92,'Grundlage Psychiatrie TK'!K:K)&gt;0,SUMIF('Grundlage Psychiatrie TK'!D:D,B92,'Grundlage Psychiatrie TK'!K:K),"")</f>
        <v/>
      </c>
      <c r="J92" s="130" t="str">
        <f>IF(SUMIF('Grundlage Psychiatrie TK'!D:D,B92,'Grundlage Psychiatrie TK'!L:L)&gt;0,SUMIF('Grundlage Psychiatrie TK'!D:D,B92,'Grundlage Psychiatrie TK'!L:L),"")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90</v>
      </c>
      <c r="B93" s="21" t="s">
        <v>91</v>
      </c>
      <c r="C93" s="21" t="s">
        <v>21</v>
      </c>
      <c r="D93" s="21" t="s">
        <v>45</v>
      </c>
      <c r="E93" s="112">
        <f>IF(SUMIF('Grundlage Psychiatrie TK'!D:D,B93,'Grundlage Psychiatrie TK'!G:G)&gt;0,SUMIF('Grundlage Psychiatrie TK'!D:D,B93,'Grundlage Psychiatrie TK'!G:G),)</f>
        <v>0</v>
      </c>
      <c r="F93" s="112">
        <f>IF(SUMIF('Grundlage Psychiatrie TK'!D:D,B93,'Grundlage Psychiatrie TK'!H:H)&gt;0,SUMIF('Grundlage Psychiatrie TK'!D:D,B93,'Grundlage Psychiatrie TK'!H:H),)</f>
        <v>0</v>
      </c>
      <c r="G93" s="112" t="str">
        <f>IF(SUMIF('Grundlage Psychiatrie TK'!D:D,B93,'Grundlage Psychiatrie TK'!I:I)&gt;0,SUMIF('Grundlage Psychiatrie TK'!D:D,B93,'Grundlage Psychiatrie TK'!I:I),"")</f>
        <v/>
      </c>
      <c r="H93" s="112" t="str">
        <f>IF(SUMIF('Grundlage Psychiatrie TK'!D:D,B93,'Grundlage Psychiatrie TK'!J:J)&gt;0,SUMIF('Grundlage Psychiatrie TK'!D:D,B93,'Grundlage Psychiatrie TK'!J:J),"")</f>
        <v/>
      </c>
      <c r="I93" s="130" t="str">
        <f>IF(SUMIF('Grundlage Psychiatrie TK'!D:D,B93,'Grundlage Psychiatrie TK'!K:K)&gt;0,SUMIF('Grundlage Psychiatrie TK'!D:D,B93,'Grundlage Psychiatrie TK'!K:K),"")</f>
        <v/>
      </c>
      <c r="J93" s="130" t="str">
        <f>IF(SUMIF('Grundlage Psychiatrie TK'!D:D,B93,'Grundlage Psychiatrie TK'!L:L)&gt;0,SUMIF('Grundlage Psychiatrie TK'!D:D,B93,'Grundlage Psychiatrie TK'!L:L),"")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112">
        <f>IF(SUMIF('Grundlage Psychiatrie TK'!D:D,B94,'Grundlage Psychiatrie TK'!G:G)&gt;0,SUMIF('Grundlage Psychiatrie TK'!D:D,B94,'Grundlage Psychiatrie TK'!G:G),)</f>
        <v>0</v>
      </c>
      <c r="F94" s="112">
        <f>IF(SUMIF('Grundlage Psychiatrie TK'!D:D,B94,'Grundlage Psychiatrie TK'!H:H)&gt;0,SUMIF('Grundlage Psychiatrie TK'!D:D,B94,'Grundlage Psychiatrie TK'!H:H),)</f>
        <v>0</v>
      </c>
      <c r="G94" s="112" t="str">
        <f>IF(SUMIF('Grundlage Psychiatrie TK'!D:D,B94,'Grundlage Psychiatrie TK'!I:I)&gt;0,SUMIF('Grundlage Psychiatrie TK'!D:D,B94,'Grundlage Psychiatrie TK'!I:I),"")</f>
        <v/>
      </c>
      <c r="H94" s="112" t="str">
        <f>IF(SUMIF('Grundlage Psychiatrie TK'!D:D,B94,'Grundlage Psychiatrie TK'!J:J)&gt;0,SUMIF('Grundlage Psychiatrie TK'!D:D,B94,'Grundlage Psychiatrie TK'!J:J),"")</f>
        <v/>
      </c>
      <c r="I94" s="130" t="str">
        <f>IF(SUMIF('Grundlage Psychiatrie TK'!D:D,B94,'Grundlage Psychiatrie TK'!K:K)&gt;0,SUMIF('Grundlage Psychiatrie TK'!D:D,B94,'Grundlage Psychiatrie TK'!K:K),"")</f>
        <v/>
      </c>
      <c r="J94" s="130" t="str">
        <f>IF(SUMIF('Grundlage Psychiatrie TK'!D:D,B94,'Grundlage Psychiatrie TK'!L:L)&gt;0,SUMIF('Grundlage Psychiatrie TK'!D:D,B94,'Grundlage Psychiatrie TK'!L:L),"")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112">
        <f>IF(SUMIF('Grundlage Psychiatrie TK'!D:D,B95,'Grundlage Psychiatrie TK'!G:G)&gt;0,SUMIF('Grundlage Psychiatrie TK'!D:D,B95,'Grundlage Psychiatrie TK'!G:G),)</f>
        <v>0</v>
      </c>
      <c r="F95" s="112">
        <f>IF(SUMIF('Grundlage Psychiatrie TK'!D:D,B95,'Grundlage Psychiatrie TK'!H:H)&gt;0,SUMIF('Grundlage Psychiatrie TK'!D:D,B95,'Grundlage Psychiatrie TK'!H:H),)</f>
        <v>0</v>
      </c>
      <c r="G95" s="112" t="str">
        <f>IF(SUMIF('Grundlage Psychiatrie TK'!D:D,B95,'Grundlage Psychiatrie TK'!I:I)&gt;0,SUMIF('Grundlage Psychiatrie TK'!D:D,B95,'Grundlage Psychiatrie TK'!I:I),"")</f>
        <v/>
      </c>
      <c r="H95" s="112" t="str">
        <f>IF(SUMIF('Grundlage Psychiatrie TK'!D:D,B95,'Grundlage Psychiatrie TK'!J:J)&gt;0,SUMIF('Grundlage Psychiatrie TK'!D:D,B95,'Grundlage Psychiatrie TK'!J:J),"")</f>
        <v/>
      </c>
      <c r="I95" s="130" t="str">
        <f>IF(SUMIF('Grundlage Psychiatrie TK'!D:D,B95,'Grundlage Psychiatrie TK'!K:K)&gt;0,SUMIF('Grundlage Psychiatrie TK'!D:D,B95,'Grundlage Psychiatrie TK'!K:K),"")</f>
        <v/>
      </c>
      <c r="J95" s="130" t="str">
        <f>IF(SUMIF('Grundlage Psychiatrie TK'!D:D,B95,'Grundlage Psychiatrie TK'!L:L)&gt;0,SUMIF('Grundlage Psychiatrie TK'!D:D,B95,'Grundlage Psychiatrie TK'!L:L),"")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Psychiatrie TK'!D:D,B96,'Grundlage Psychiatrie TK'!G:G)&gt;0,SUMIF('Grundlage Psychiatrie TK'!D:D,B96,'Grundlage Psychiatrie TK'!G:G),)</f>
        <v>0</v>
      </c>
      <c r="F96" s="112">
        <f>IF(SUMIF('Grundlage Psychiatrie TK'!D:D,B96,'Grundlage Psychiatrie TK'!H:H)&gt;0,SUMIF('Grundlage Psychiatrie TK'!D:D,B96,'Grundlage Psychiatrie TK'!H:H),)</f>
        <v>0</v>
      </c>
      <c r="G96" s="112" t="str">
        <f>IF(SUMIF('Grundlage Psychiatrie TK'!D:D,B96,'Grundlage Psychiatrie TK'!I:I)&gt;0,SUMIF('Grundlage Psychiatrie TK'!D:D,B96,'Grundlage Psychiatrie TK'!I:I),"")</f>
        <v/>
      </c>
      <c r="H96" s="112" t="str">
        <f>IF(SUMIF('Grundlage Psychiatrie TK'!D:D,B96,'Grundlage Psychiatrie TK'!J:J)&gt;0,SUMIF('Grundlage Psychiatrie TK'!D:D,B96,'Grundlage Psychiatrie TK'!J:J),"")</f>
        <v/>
      </c>
      <c r="I96" s="130" t="str">
        <f>IF(SUMIF('Grundlage Psychiatrie TK'!D:D,B96,'Grundlage Psychiatrie TK'!K:K)&gt;0,SUMIF('Grundlage Psychiatrie TK'!D:D,B96,'Grundlage Psychiatrie TK'!K:K),"")</f>
        <v/>
      </c>
      <c r="J96" s="130" t="str">
        <f>IF(SUMIF('Grundlage Psychiatrie TK'!D:D,B96,'Grundlage Psychiatrie TK'!L:L)&gt;0,SUMIF('Grundlage Psychiatrie TK'!D:D,B96,'Grundlage Psychiatrie TK'!L:L),"")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Psychiatrie TK'!D:D,B97,'Grundlage Psychiatrie TK'!G:G)&gt;0,SUMIF('Grundlage Psychiatrie TK'!D:D,B97,'Grundlage Psychiatrie TK'!G:G),)</f>
        <v>0</v>
      </c>
      <c r="F97" s="112">
        <f>IF(SUMIF('Grundlage Psychiatrie TK'!D:D,B97,'Grundlage Psychiatrie TK'!H:H)&gt;0,SUMIF('Grundlage Psychiatrie TK'!D:D,B97,'Grundlage Psychiatrie TK'!H:H),)</f>
        <v>0</v>
      </c>
      <c r="G97" s="112" t="str">
        <f>IF(SUMIF('Grundlage Psychiatrie TK'!D:D,B97,'Grundlage Psychiatrie TK'!I:I)&gt;0,SUMIF('Grundlage Psychiatrie TK'!D:D,B97,'Grundlage Psychiatrie TK'!I:I),"")</f>
        <v/>
      </c>
      <c r="H97" s="112" t="str">
        <f>IF(SUMIF('Grundlage Psychiatrie TK'!D:D,B97,'Grundlage Psychiatrie TK'!J:J)&gt;0,SUMIF('Grundlage Psychiatrie TK'!D:D,B97,'Grundlage Psychiatrie TK'!J:J),"")</f>
        <v/>
      </c>
      <c r="I97" s="130" t="str">
        <f>IF(SUMIF('Grundlage Psychiatrie TK'!D:D,B97,'Grundlage Psychiatrie TK'!K:K)&gt;0,SUMIF('Grundlage Psychiatrie TK'!D:D,B97,'Grundlage Psychiatrie TK'!K:K),"")</f>
        <v/>
      </c>
      <c r="J97" s="130" t="str">
        <f>IF(SUMIF('Grundlage Psychiatrie TK'!D:D,B97,'Grundlage Psychiatrie TK'!L:L)&gt;0,SUMIF('Grundlage Psychiatrie TK'!D:D,B97,'Grundlage Psychiatrie TK'!L:L),"")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Psychiatrie TK'!D:D,B98,'Grundlage Psychiatrie TK'!G:G)&gt;0,SUMIF('Grundlage Psychiatrie TK'!D:D,B98,'Grundlage Psychiatrie TK'!G:G),)</f>
        <v>0</v>
      </c>
      <c r="F98" s="112">
        <f>IF(SUMIF('Grundlage Psychiatrie TK'!D:D,B98,'Grundlage Psychiatrie TK'!H:H)&gt;0,SUMIF('Grundlage Psychiatrie TK'!D:D,B98,'Grundlage Psychiatrie TK'!H:H),)</f>
        <v>0</v>
      </c>
      <c r="G98" s="112" t="str">
        <f>IF(SUMIF('Grundlage Psychiatrie TK'!D:D,B98,'Grundlage Psychiatrie TK'!I:I)&gt;0,SUMIF('Grundlage Psychiatrie TK'!D:D,B98,'Grundlage Psychiatrie TK'!I:I),"")</f>
        <v/>
      </c>
      <c r="H98" s="112" t="str">
        <f>IF(SUMIF('Grundlage Psychiatrie TK'!D:D,B98,'Grundlage Psychiatrie TK'!J:J)&gt;0,SUMIF('Grundlage Psychiatrie TK'!D:D,B98,'Grundlage Psychiatrie TK'!J:J),"")</f>
        <v/>
      </c>
      <c r="I98" s="130" t="str">
        <f>IF(SUMIF('Grundlage Psychiatrie TK'!D:D,B98,'Grundlage Psychiatrie TK'!K:K)&gt;0,SUMIF('Grundlage Psychiatrie TK'!D:D,B98,'Grundlage Psychiatrie TK'!K:K),"")</f>
        <v/>
      </c>
      <c r="J98" s="130" t="str">
        <f>IF(SUMIF('Grundlage Psychiatrie TK'!D:D,B98,'Grundlage Psychiatrie TK'!L:L)&gt;0,SUMIF('Grundlage Psychiatrie TK'!D:D,B98,'Grundlage Psychiatrie TK'!L:L),"")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Psychiatrie TK'!D:D,B99,'Grundlage Psychiatrie TK'!G:G)&gt;0,SUMIF('Grundlage Psychiatrie TK'!D:D,B99,'Grundlage Psychiatrie TK'!G:G),)</f>
        <v>0</v>
      </c>
      <c r="F99" s="112">
        <f>IF(SUMIF('Grundlage Psychiatrie TK'!D:D,B99,'Grundlage Psychiatrie TK'!H:H)&gt;0,SUMIF('Grundlage Psychiatrie TK'!D:D,B99,'Grundlage Psychiatrie TK'!H:H),)</f>
        <v>0</v>
      </c>
      <c r="G99" s="112" t="str">
        <f>IF(SUMIF('Grundlage Psychiatrie TK'!D:D,B99,'Grundlage Psychiatrie TK'!I:I)&gt;0,SUMIF('Grundlage Psychiatrie TK'!D:D,B99,'Grundlage Psychiatrie TK'!I:I),"")</f>
        <v/>
      </c>
      <c r="H99" s="112" t="str">
        <f>IF(SUMIF('Grundlage Psychiatrie TK'!D:D,B99,'Grundlage Psychiatrie TK'!J:J)&gt;0,SUMIF('Grundlage Psychiatrie TK'!D:D,B99,'Grundlage Psychiatrie TK'!J:J),"")</f>
        <v/>
      </c>
      <c r="I99" s="130" t="str">
        <f>IF(SUMIF('Grundlage Psychiatrie TK'!D:D,B99,'Grundlage Psychiatrie TK'!K:K)&gt;0,SUMIF('Grundlage Psychiatrie TK'!D:D,B99,'Grundlage Psychiatrie TK'!K:K),"")</f>
        <v/>
      </c>
      <c r="J99" s="130" t="str">
        <f>IF(SUMIF('Grundlage Psychiatrie TK'!D:D,B99,'Grundlage Psychiatrie TK'!L:L)&gt;0,SUMIF('Grundlage Psychiatrie TK'!D:D,B99,'Grundlage Psychiatrie TK'!L:L),"")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Psychiatrie TK'!D:D,B100,'Grundlage Psychiatrie TK'!G:G)&gt;0,SUMIF('Grundlage Psychiatrie TK'!D:D,B100,'Grundlage Psychiatrie TK'!G:G),)</f>
        <v>0</v>
      </c>
      <c r="F100" s="112">
        <f>IF(SUMIF('Grundlage Psychiatrie TK'!D:D,B100,'Grundlage Psychiatrie TK'!H:H)&gt;0,SUMIF('Grundlage Psychiatrie TK'!D:D,B100,'Grundlage Psychiatrie TK'!H:H),)</f>
        <v>0</v>
      </c>
      <c r="G100" s="112" t="str">
        <f>IF(SUMIF('Grundlage Psychiatrie TK'!D:D,B100,'Grundlage Psychiatrie TK'!I:I)&gt;0,SUMIF('Grundlage Psychiatrie TK'!D:D,B100,'Grundlage Psychiatrie TK'!I:I),"")</f>
        <v/>
      </c>
      <c r="H100" s="112" t="str">
        <f>IF(SUMIF('Grundlage Psychiatrie TK'!D:D,B100,'Grundlage Psychiatrie TK'!J:J)&gt;0,SUMIF('Grundlage Psychiatrie TK'!D:D,B100,'Grundlage Psychiatrie TK'!J:J),"")</f>
        <v/>
      </c>
      <c r="I100" s="130" t="str">
        <f>IF(SUMIF('Grundlage Psychiatrie TK'!D:D,B100,'Grundlage Psychiatrie TK'!K:K)&gt;0,SUMIF('Grundlage Psychiatrie TK'!D:D,B100,'Grundlage Psychiatrie TK'!K:K),"")</f>
        <v/>
      </c>
      <c r="J100" s="130" t="str">
        <f>IF(SUMIF('Grundlage Psychiatrie TK'!D:D,B100,'Grundlage Psychiatrie TK'!L:L)&gt;0,SUMIF('Grundlage Psychiatrie TK'!D:D,B100,'Grundlage Psychiatrie TK'!L:L),"")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Psychiatrie TK'!D:D,B101,'Grundlage Psychiatrie TK'!G:G)&gt;0,SUMIF('Grundlage Psychiatrie TK'!D:D,B101,'Grundlage Psychiatrie TK'!G:G),)</f>
        <v>0</v>
      </c>
      <c r="F101" s="112">
        <f>IF(SUMIF('Grundlage Psychiatrie TK'!D:D,B101,'Grundlage Psychiatrie TK'!H:H)&gt;0,SUMIF('Grundlage Psychiatrie TK'!D:D,B101,'Grundlage Psychiatrie TK'!H:H),)</f>
        <v>0</v>
      </c>
      <c r="G101" s="112" t="str">
        <f>IF(SUMIF('Grundlage Psychiatrie TK'!D:D,B101,'Grundlage Psychiatrie TK'!I:I)&gt;0,SUMIF('Grundlage Psychiatrie TK'!D:D,B101,'Grundlage Psychiatrie TK'!I:I),"")</f>
        <v/>
      </c>
      <c r="H101" s="112" t="str">
        <f>IF(SUMIF('Grundlage Psychiatrie TK'!D:D,B101,'Grundlage Psychiatrie TK'!J:J)&gt;0,SUMIF('Grundlage Psychiatrie TK'!D:D,B101,'Grundlage Psychiatrie TK'!J:J),"")</f>
        <v/>
      </c>
      <c r="I101" s="130" t="str">
        <f>IF(SUMIF('Grundlage Psychiatrie TK'!D:D,B101,'Grundlage Psychiatrie TK'!K:K)&gt;0,SUMIF('Grundlage Psychiatrie TK'!D:D,B101,'Grundlage Psychiatrie TK'!K:K),"")</f>
        <v/>
      </c>
      <c r="J101" s="130" t="str">
        <f>IF(SUMIF('Grundlage Psychiatrie TK'!D:D,B101,'Grundlage Psychiatrie TK'!L:L)&gt;0,SUMIF('Grundlage Psychiatrie TK'!D:D,B101,'Grundlage Psychiatrie TK'!L:L),"")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Psychiatrie TK'!D:D,B102,'Grundlage Psychiatrie TK'!G:G)&gt;0,SUMIF('Grundlage Psychiatrie TK'!D:D,B102,'Grundlage Psychiatrie TK'!G:G),)</f>
        <v>0</v>
      </c>
      <c r="F102" s="112">
        <f>IF(SUMIF('Grundlage Psychiatrie TK'!D:D,B102,'Grundlage Psychiatrie TK'!H:H)&gt;0,SUMIF('Grundlage Psychiatrie TK'!D:D,B102,'Grundlage Psychiatrie TK'!H:H),)</f>
        <v>0</v>
      </c>
      <c r="G102" s="112" t="str">
        <f>IF(SUMIF('Grundlage Psychiatrie TK'!D:D,B102,'Grundlage Psychiatrie TK'!I:I)&gt;0,SUMIF('Grundlage Psychiatrie TK'!D:D,B102,'Grundlage Psychiatrie TK'!I:I),"")</f>
        <v/>
      </c>
      <c r="H102" s="112" t="str">
        <f>IF(SUMIF('Grundlage Psychiatrie TK'!D:D,B102,'Grundlage Psychiatrie TK'!J:J)&gt;0,SUMIF('Grundlage Psychiatrie TK'!D:D,B102,'Grundlage Psychiatrie TK'!J:J),"")</f>
        <v/>
      </c>
      <c r="I102" s="130" t="str">
        <f>IF(SUMIF('Grundlage Psychiatrie TK'!D:D,B102,'Grundlage Psychiatrie TK'!K:K)&gt;0,SUMIF('Grundlage Psychiatrie TK'!D:D,B102,'Grundlage Psychiatrie TK'!K:K),"")</f>
        <v/>
      </c>
      <c r="J102" s="130" t="str">
        <f>IF(SUMIF('Grundlage Psychiatrie TK'!D:D,B102,'Grundlage Psychiatrie TK'!L:L)&gt;0,SUMIF('Grundlage Psychiatrie TK'!D:D,B102,'Grundlage Psychiatrie TK'!L:L),"")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68</v>
      </c>
      <c r="B103" s="21" t="s">
        <v>69</v>
      </c>
      <c r="C103" s="21" t="s">
        <v>70</v>
      </c>
      <c r="D103" s="21" t="s">
        <v>45</v>
      </c>
      <c r="E103" s="112">
        <f>IF(SUMIF('Grundlage Psychiatrie TK'!D:D,B103,'Grundlage Psychiatrie TK'!G:G)&gt;0,SUMIF('Grundlage Psychiatrie TK'!D:D,B103,'Grundlage Psychiatrie TK'!G:G),)</f>
        <v>0</v>
      </c>
      <c r="F103" s="112">
        <f>IF(SUMIF('Grundlage Psychiatrie TK'!D:D,B103,'Grundlage Psychiatrie TK'!H:H)&gt;0,SUMIF('Grundlage Psychiatrie TK'!D:D,B103,'Grundlage Psychiatrie TK'!H:H),)</f>
        <v>0</v>
      </c>
      <c r="G103" s="112" t="str">
        <f>IF(SUMIF('Grundlage Psychiatrie TK'!D:D,B103,'Grundlage Psychiatrie TK'!I:I)&gt;0,SUMIF('Grundlage Psychiatrie TK'!D:D,B103,'Grundlage Psychiatrie TK'!I:I),"")</f>
        <v/>
      </c>
      <c r="H103" s="112" t="str">
        <f>IF(SUMIF('Grundlage Psychiatrie TK'!D:D,B103,'Grundlage Psychiatrie TK'!J:J)&gt;0,SUMIF('Grundlage Psychiatrie TK'!D:D,B103,'Grundlage Psychiatrie TK'!J:J),"")</f>
        <v/>
      </c>
      <c r="I103" s="130" t="str">
        <f>IF(SUMIF('Grundlage Psychiatrie TK'!D:D,B103,'Grundlage Psychiatrie TK'!K:K)&gt;0,SUMIF('Grundlage Psychiatrie TK'!D:D,B103,'Grundlage Psychiatrie TK'!K:K),"")</f>
        <v/>
      </c>
      <c r="J103" s="130" t="str">
        <f>IF(SUMIF('Grundlage Psychiatrie TK'!D:D,B103,'Grundlage Psychiatrie TK'!L:L)&gt;0,SUMIF('Grundlage Psychiatrie TK'!D:D,B103,'Grundlage Psychiatrie TK'!L:L),"")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278</v>
      </c>
      <c r="B104" s="21" t="s">
        <v>279</v>
      </c>
      <c r="C104" s="21" t="s">
        <v>70</v>
      </c>
      <c r="D104" s="21" t="s">
        <v>45</v>
      </c>
      <c r="E104" s="112">
        <f>IF(SUMIF('Grundlage Psychiatrie TK'!D:D,B104,'Grundlage Psychiatrie TK'!G:G)&gt;0,SUMIF('Grundlage Psychiatrie TK'!D:D,B104,'Grundlage Psychiatrie TK'!G:G),)</f>
        <v>0</v>
      </c>
      <c r="F104" s="112">
        <f>IF(SUMIF('Grundlage Psychiatrie TK'!D:D,B104,'Grundlage Psychiatrie TK'!H:H)&gt;0,SUMIF('Grundlage Psychiatrie TK'!D:D,B104,'Grundlage Psychiatrie TK'!H:H),)</f>
        <v>0</v>
      </c>
      <c r="G104" s="112" t="str">
        <f>IF(SUMIF('Grundlage Psychiatrie TK'!D:D,B104,'Grundlage Psychiatrie TK'!I:I)&gt;0,SUMIF('Grundlage Psychiatrie TK'!D:D,B104,'Grundlage Psychiatrie TK'!I:I),"")</f>
        <v/>
      </c>
      <c r="H104" s="112" t="str">
        <f>IF(SUMIF('Grundlage Psychiatrie TK'!D:D,B104,'Grundlage Psychiatrie TK'!J:J)&gt;0,SUMIF('Grundlage Psychiatrie TK'!D:D,B104,'Grundlage Psychiatrie TK'!J:J),"")</f>
        <v/>
      </c>
      <c r="I104" s="130" t="str">
        <f>IF(SUMIF('Grundlage Psychiatrie TK'!D:D,B104,'Grundlage Psychiatrie TK'!K:K)&gt;0,SUMIF('Grundlage Psychiatrie TK'!D:D,B104,'Grundlage Psychiatrie TK'!K:K),"")</f>
        <v/>
      </c>
      <c r="J104" s="130" t="str">
        <f>IF(SUMIF('Grundlage Psychiatrie TK'!D:D,B104,'Grundlage Psychiatrie TK'!L:L)&gt;0,SUMIF('Grundlage Psychiatrie TK'!D:D,B104,'Grundlage Psychiatrie TK'!L:L),"")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268</v>
      </c>
      <c r="B105" s="21" t="s">
        <v>269</v>
      </c>
      <c r="C105" s="21" t="s">
        <v>70</v>
      </c>
      <c r="D105" s="21" t="s">
        <v>45</v>
      </c>
      <c r="E105" s="112">
        <f>IF(SUMIF('Grundlage Psychiatrie TK'!D:D,B105,'Grundlage Psychiatrie TK'!G:G)&gt;0,SUMIF('Grundlage Psychiatrie TK'!D:D,B105,'Grundlage Psychiatrie TK'!G:G),)</f>
        <v>0</v>
      </c>
      <c r="F105" s="112">
        <f>IF(SUMIF('Grundlage Psychiatrie TK'!D:D,B105,'Grundlage Psychiatrie TK'!H:H)&gt;0,SUMIF('Grundlage Psychiatrie TK'!D:D,B105,'Grundlage Psychiatrie TK'!H:H),)</f>
        <v>0</v>
      </c>
      <c r="G105" s="112" t="str">
        <f>IF(SUMIF('Grundlage Psychiatrie TK'!D:D,B105,'Grundlage Psychiatrie TK'!I:I)&gt;0,SUMIF('Grundlage Psychiatrie TK'!D:D,B105,'Grundlage Psychiatrie TK'!I:I),"")</f>
        <v/>
      </c>
      <c r="H105" s="112" t="str">
        <f>IF(SUMIF('Grundlage Psychiatrie TK'!D:D,B105,'Grundlage Psychiatrie TK'!J:J)&gt;0,SUMIF('Grundlage Psychiatrie TK'!D:D,B105,'Grundlage Psychiatrie TK'!J:J),"")</f>
        <v/>
      </c>
      <c r="I105" s="130" t="str">
        <f>IF(SUMIF('Grundlage Psychiatrie TK'!D:D,B105,'Grundlage Psychiatrie TK'!K:K)&gt;0,SUMIF('Grundlage Psychiatrie TK'!D:D,B105,'Grundlage Psychiatrie TK'!K:K),"")</f>
        <v/>
      </c>
      <c r="J105" s="130" t="str">
        <f>IF(SUMIF('Grundlage Psychiatrie TK'!D:D,B105,'Grundlage Psychiatrie TK'!L:L)&gt;0,SUMIF('Grundlage Psychiatrie TK'!D:D,B105,'Grundlage Psychiatrie TK'!L:L),"")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Psychiatrie TK'!D:D,B106,'Grundlage Psychiatrie TK'!G:G)&gt;0,SUMIF('Grundlage Psychiatrie TK'!D:D,B106,'Grundlage Psychiatrie TK'!G:G),)</f>
        <v>0</v>
      </c>
      <c r="F106" s="112">
        <f>IF(SUMIF('Grundlage Psychiatrie TK'!D:D,B106,'Grundlage Psychiatrie TK'!H:H)&gt;0,SUMIF('Grundlage Psychiatrie TK'!D:D,B106,'Grundlage Psychiatrie TK'!H:H),)</f>
        <v>0</v>
      </c>
      <c r="G106" s="112" t="str">
        <f>IF(SUMIF('Grundlage Psychiatrie TK'!D:D,B106,'Grundlage Psychiatrie TK'!I:I)&gt;0,SUMIF('Grundlage Psychiatrie TK'!D:D,B106,'Grundlage Psychiatrie TK'!I:I),"")</f>
        <v/>
      </c>
      <c r="H106" s="112" t="str">
        <f>IF(SUMIF('Grundlage Psychiatrie TK'!D:D,B106,'Grundlage Psychiatrie TK'!J:J)&gt;0,SUMIF('Grundlage Psychiatrie TK'!D:D,B106,'Grundlage Psychiatrie TK'!J:J),"")</f>
        <v/>
      </c>
      <c r="I106" s="130" t="str">
        <f>IF(SUMIF('Grundlage Psychiatrie TK'!D:D,B106,'Grundlage Psychiatrie TK'!K:K)&gt;0,SUMIF('Grundlage Psychiatrie TK'!D:D,B106,'Grundlage Psychiatrie TK'!K:K),"")</f>
        <v/>
      </c>
      <c r="J106" s="130" t="str">
        <f>IF(SUMIF('Grundlage Psychiatrie TK'!D:D,B106,'Grundlage Psychiatrie TK'!L:L)&gt;0,SUMIF('Grundlage Psychiatrie TK'!D:D,B106,'Grundlage Psychiatrie TK'!L:L),"")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Psychiatrie TK'!D:D,B107,'Grundlage Psychiatrie TK'!G:G)&gt;0,SUMIF('Grundlage Psychiatrie TK'!D:D,B107,'Grundlage Psychiatrie TK'!G:G),)</f>
        <v>0</v>
      </c>
      <c r="F107" s="112">
        <f>IF(SUMIF('Grundlage Psychiatrie TK'!D:D,B107,'Grundlage Psychiatrie TK'!H:H)&gt;0,SUMIF('Grundlage Psychiatrie TK'!D:D,B107,'Grundlage Psychiatrie TK'!H:H),)</f>
        <v>0</v>
      </c>
      <c r="G107" s="112" t="str">
        <f>IF(SUMIF('Grundlage Psychiatrie TK'!D:D,B107,'Grundlage Psychiatrie TK'!I:I)&gt;0,SUMIF('Grundlage Psychiatrie TK'!D:D,B107,'Grundlage Psychiatrie TK'!I:I),"")</f>
        <v/>
      </c>
      <c r="H107" s="112" t="str">
        <f>IF(SUMIF('Grundlage Psychiatrie TK'!D:D,B107,'Grundlage Psychiatrie TK'!J:J)&gt;0,SUMIF('Grundlage Psychiatrie TK'!D:D,B107,'Grundlage Psychiatrie TK'!J:J),"")</f>
        <v/>
      </c>
      <c r="I107" s="130" t="str">
        <f>IF(SUMIF('Grundlage Psychiatrie TK'!D:D,B107,'Grundlage Psychiatrie TK'!K:K)&gt;0,SUMIF('Grundlage Psychiatrie TK'!D:D,B107,'Grundlage Psychiatrie TK'!K:K),"")</f>
        <v/>
      </c>
      <c r="J107" s="130" t="str">
        <f>IF(SUMIF('Grundlage Psychiatrie TK'!D:D,B107,'Grundlage Psychiatrie TK'!L:L)&gt;0,SUMIF('Grundlage Psychiatrie TK'!D:D,B107,'Grundlage Psychiatrie TK'!L:L),"")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Psychiatrie TK'!D:D,B108,'Grundlage Psychiatrie TK'!G:G)&gt;0,SUMIF('Grundlage Psychiatrie TK'!D:D,B108,'Grundlage Psychiatrie TK'!G:G),)</f>
        <v>0</v>
      </c>
      <c r="F108" s="112">
        <f>IF(SUMIF('Grundlage Psychiatrie TK'!D:D,B108,'Grundlage Psychiatrie TK'!H:H)&gt;0,SUMIF('Grundlage Psychiatrie TK'!D:D,B108,'Grundlage Psychiatrie TK'!H:H),)</f>
        <v>0</v>
      </c>
      <c r="G108" s="112" t="str">
        <f>IF(SUMIF('Grundlage Psychiatrie TK'!D:D,B108,'Grundlage Psychiatrie TK'!I:I)&gt;0,SUMIF('Grundlage Psychiatrie TK'!D:D,B108,'Grundlage Psychiatrie TK'!I:I),"")</f>
        <v/>
      </c>
      <c r="H108" s="112" t="str">
        <f>IF(SUMIF('Grundlage Psychiatrie TK'!D:D,B108,'Grundlage Psychiatrie TK'!J:J)&gt;0,SUMIF('Grundlage Psychiatrie TK'!D:D,B108,'Grundlage Psychiatrie TK'!J:J),"")</f>
        <v/>
      </c>
      <c r="I108" s="130" t="str">
        <f>IF(SUMIF('Grundlage Psychiatrie TK'!D:D,B108,'Grundlage Psychiatrie TK'!K:K)&gt;0,SUMIF('Grundlage Psychiatrie TK'!D:D,B108,'Grundlage Psychiatrie TK'!K:K),"")</f>
        <v/>
      </c>
      <c r="J108" s="130" t="str">
        <f>IF(SUMIF('Grundlage Psychiatrie TK'!D:D,B108,'Grundlage Psychiatrie TK'!L:L)&gt;0,SUMIF('Grundlage Psychiatrie TK'!D:D,B108,'Grundlage Psychiatrie TK'!L:L),"")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54167811.565650821</v>
      </c>
      <c r="F109" s="43">
        <f>SUM(F10:F108)</f>
        <v>38202403.471941583</v>
      </c>
      <c r="G109" s="43">
        <f>SUM(G10:G108)</f>
        <v>148757</v>
      </c>
      <c r="H109" s="43">
        <f>SUM(H10:H108)</f>
        <v>21975</v>
      </c>
      <c r="I109" s="63">
        <f>E109/L109</f>
        <v>379.84244397606568</v>
      </c>
      <c r="J109" s="63">
        <f>F109/M109</f>
        <v>353.29252049052394</v>
      </c>
      <c r="K109" s="62">
        <f>SUM(K10:K108)</f>
        <v>0</v>
      </c>
      <c r="L109" s="61">
        <f>SUM(L10:L108)</f>
        <v>142606</v>
      </c>
      <c r="M109" s="61">
        <f>SUM(M10:M108)</f>
        <v>108132.5</v>
      </c>
      <c r="N109" s="62"/>
      <c r="O109" s="62"/>
      <c r="P109" s="62"/>
      <c r="Q109" s="39"/>
      <c r="W109" s="124"/>
    </row>
    <row r="110" spans="1:24" ht="27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16</v>
      </c>
      <c r="J111" s="147">
        <f>COUNT(J10:J108)</f>
        <v>12</v>
      </c>
      <c r="K111" s="62">
        <f>I111-'Grundlage Psychiatrie TK'!K103</f>
        <v>-1</v>
      </c>
      <c r="L111" s="62">
        <f>J111-'Grundlage Psychiatrie TK'!L103</f>
        <v>-1</v>
      </c>
      <c r="M111" s="61"/>
      <c r="N111" s="62"/>
      <c r="O111" s="62"/>
      <c r="P111" s="62"/>
    </row>
    <row r="112" spans="1:24" ht="10.5" x14ac:dyDescent="0.25">
      <c r="A112" s="44" t="s">
        <v>716</v>
      </c>
      <c r="B112" s="45"/>
      <c r="C112" s="46"/>
      <c r="D112" s="46"/>
      <c r="E112" s="46"/>
      <c r="F112" s="46"/>
      <c r="G112" s="46"/>
      <c r="H112" s="46"/>
      <c r="I112" s="47">
        <f>L109</f>
        <v>142606</v>
      </c>
      <c r="J112" s="47">
        <f>M109</f>
        <v>108132.5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235.72804817842001</v>
      </c>
      <c r="J113" s="50">
        <f>SMALL(J10:J108,1)</f>
        <v>220.42439967473999</v>
      </c>
      <c r="K113" s="62">
        <f>I113-'Grundlage Psychiatrie TK (2)'!K104</f>
        <v>-0.27195182157998943</v>
      </c>
      <c r="L113" s="62">
        <f>J113-'Grundlage Psychiatrie TK (2)'!L104</f>
        <v>0.42439967473998763</v>
      </c>
      <c r="M113" s="61"/>
      <c r="N113" s="62"/>
      <c r="O113" s="62"/>
      <c r="P113" s="62"/>
      <c r="Q113" s="151"/>
      <c r="R113" s="151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333.116516799495</v>
      </c>
      <c r="J114" s="47">
        <f>QUARTILE(J10:J108,1)</f>
        <v>326.332406071675</v>
      </c>
      <c r="K114" s="62">
        <f>I114-'Grundlage Psychiatrie TK (2)'!K105</f>
        <v>0.11651679949500249</v>
      </c>
      <c r="L114" s="62">
        <f>J114-'Grundlage Psychiatrie TK (2)'!L105</f>
        <v>0.33240607167499547</v>
      </c>
      <c r="M114" s="61"/>
      <c r="N114" s="62"/>
      <c r="O114" s="62"/>
      <c r="P114" s="62"/>
      <c r="Q114" s="151"/>
      <c r="R114" s="151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395.1372635136587</v>
      </c>
      <c r="J115" s="50">
        <f>SUM(J10:J108)/J111</f>
        <v>405.45275745042744</v>
      </c>
      <c r="K115" s="62">
        <f>I115-'Grundlage Psychiatrie TK (2)'!K106</f>
        <v>0.13726351365869505</v>
      </c>
      <c r="L115" s="62">
        <f>J115-'Grundlage Psychiatrie TK (2)'!L106</f>
        <v>0.4527574504274412</v>
      </c>
      <c r="M115" s="61"/>
      <c r="N115" s="62"/>
      <c r="O115" s="62"/>
      <c r="P115" s="40"/>
      <c r="Q115" s="151"/>
      <c r="R115" s="151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398.01701035146999</v>
      </c>
      <c r="J116" s="47">
        <f>MEDIAN(J10:J108)</f>
        <v>377.70479122457999</v>
      </c>
      <c r="K116" s="62">
        <f>I116-'Grundlage Psychiatrie TK (2)'!K107</f>
        <v>1.7010351469991747E-2</v>
      </c>
      <c r="L116" s="62">
        <f>J116-'Grundlage Psychiatrie TK (2)'!L107</f>
        <v>-0.2952087754200079</v>
      </c>
      <c r="M116" s="61"/>
      <c r="N116" s="62"/>
      <c r="O116" s="62"/>
      <c r="P116" s="40"/>
      <c r="Q116" s="151"/>
      <c r="R116" s="151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439.62383947032748</v>
      </c>
      <c r="J117" s="50">
        <f>QUARTILE(J10:J108,3)</f>
        <v>431.52727460005502</v>
      </c>
      <c r="K117" s="62">
        <f>I117-'Grundlage Psychiatrie TK (2)'!K108</f>
        <v>-0.3761605296725179</v>
      </c>
      <c r="L117" s="62">
        <f>J117-'Grundlage Psychiatrie TK (2)'!L108</f>
        <v>-0.4727253999449772</v>
      </c>
      <c r="M117" s="61"/>
      <c r="N117" s="62"/>
      <c r="O117" s="62"/>
      <c r="P117" s="62"/>
      <c r="Q117" s="151"/>
      <c r="R117" s="151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542.79348021879002</v>
      </c>
      <c r="J118" s="47">
        <f>LARGE(J10:J108,1)</f>
        <v>757.69611124231994</v>
      </c>
      <c r="K118" s="62">
        <f>I118-'Grundlage Psychiatrie TK (2)'!K109</f>
        <v>-0.20651978120997683</v>
      </c>
      <c r="L118" s="62">
        <f>J118-'Grundlage Psychiatrie TK (2)'!L109</f>
        <v>-0.30388875768005619</v>
      </c>
      <c r="M118" s="61"/>
      <c r="N118" s="62"/>
      <c r="O118" s="62"/>
      <c r="P118" s="62"/>
      <c r="Q118" s="151"/>
      <c r="R118" s="151"/>
    </row>
    <row r="119" spans="1:24" ht="10.5" x14ac:dyDescent="0.25">
      <c r="A119" s="86" t="s">
        <v>651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379.84244397606568</v>
      </c>
      <c r="J119" s="64">
        <f>J109</f>
        <v>353.29252049052394</v>
      </c>
      <c r="K119" s="62"/>
      <c r="L119" s="62"/>
      <c r="M119" s="61"/>
      <c r="N119" s="62"/>
      <c r="O119" s="62"/>
      <c r="P119" s="62"/>
      <c r="Q119" s="151"/>
      <c r="R119" s="151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R166"/>
  <sheetViews>
    <sheetView view="pageBreakPreview" zoomScale="142" zoomScaleSheetLayoutView="142" workbookViewId="0">
      <selection activeCell="A9" sqref="A9"/>
    </sheetView>
  </sheetViews>
  <sheetFormatPr baseColWidth="10" defaultColWidth="9.1796875" defaultRowHeight="10" x14ac:dyDescent="0.2"/>
  <cols>
    <col min="1" max="1" width="30.1796875" style="23" customWidth="1"/>
    <col min="2" max="2" width="6.453125" style="23" customWidth="1"/>
    <col min="3" max="3" width="11.453125" style="23" bestFit="1" customWidth="1"/>
    <col min="4" max="4" width="24" style="23" customWidth="1"/>
    <col min="5" max="6" width="11.81640625" style="23" customWidth="1"/>
    <col min="7" max="7" width="8.453125" style="23" customWidth="1"/>
    <col min="8" max="8" width="10.26953125" style="66" customWidth="1"/>
    <col min="9" max="9" width="13.1796875" style="66" customWidth="1"/>
    <col min="10" max="10" width="13.453125" style="66" customWidth="1"/>
    <col min="11" max="11" width="15.81640625" style="284" bestFit="1" customWidth="1"/>
    <col min="12" max="12" width="14" style="284" bestFit="1" customWidth="1"/>
    <col min="13" max="14" width="15.81640625" style="284" bestFit="1" customWidth="1"/>
    <col min="15" max="16384" width="9.1796875" style="23"/>
  </cols>
  <sheetData>
    <row r="1" spans="1:18" ht="10.5" x14ac:dyDescent="0.25">
      <c r="E1" s="24" t="s">
        <v>890</v>
      </c>
      <c r="F1" s="65"/>
      <c r="G1" s="65"/>
      <c r="H1" s="27"/>
      <c r="K1" s="282"/>
      <c r="L1" s="282"/>
      <c r="M1" s="282"/>
      <c r="N1" s="282"/>
    </row>
    <row r="2" spans="1:18" x14ac:dyDescent="0.2">
      <c r="E2" s="66"/>
      <c r="F2" s="66"/>
      <c r="G2" s="66"/>
      <c r="K2" s="282"/>
      <c r="L2" s="282"/>
      <c r="M2" s="282"/>
      <c r="N2" s="282"/>
    </row>
    <row r="3" spans="1:18" x14ac:dyDescent="0.2">
      <c r="E3" s="66"/>
      <c r="F3" s="66"/>
      <c r="G3" s="66"/>
      <c r="K3" s="282"/>
      <c r="L3" s="282"/>
      <c r="M3" s="282"/>
      <c r="N3" s="282"/>
    </row>
    <row r="4" spans="1:18" x14ac:dyDescent="0.2">
      <c r="A4" s="29"/>
      <c r="B4" s="30"/>
      <c r="C4" s="67"/>
      <c r="D4" s="29"/>
      <c r="E4" s="66"/>
      <c r="F4" s="66"/>
      <c r="G4" s="66"/>
      <c r="K4" s="282"/>
      <c r="L4" s="282"/>
      <c r="M4" s="282"/>
      <c r="N4" s="282"/>
    </row>
    <row r="5" spans="1:18" s="37" customFormat="1" ht="15.75" customHeight="1" x14ac:dyDescent="0.3">
      <c r="A5" s="57" t="s">
        <v>896</v>
      </c>
      <c r="B5" s="33"/>
      <c r="C5" s="68"/>
      <c r="D5" s="32"/>
      <c r="E5" s="69"/>
      <c r="F5" s="66"/>
      <c r="G5" s="66"/>
      <c r="H5" s="66"/>
      <c r="I5" s="66"/>
      <c r="J5" s="66"/>
      <c r="K5" s="283"/>
      <c r="L5" s="283"/>
      <c r="M5" s="283"/>
      <c r="N5" s="283"/>
    </row>
    <row r="6" spans="1:18" ht="10.5" x14ac:dyDescent="0.25">
      <c r="B6" s="33"/>
      <c r="C6" s="68"/>
      <c r="D6" s="32"/>
      <c r="E6" s="71"/>
      <c r="F6" s="55" t="s">
        <v>407</v>
      </c>
      <c r="G6" s="55"/>
      <c r="H6" s="56">
        <f>COUNT(H10:H142)</f>
        <v>0</v>
      </c>
      <c r="K6" s="282"/>
      <c r="L6" s="282"/>
      <c r="M6" s="282"/>
      <c r="N6" s="282"/>
    </row>
    <row r="7" spans="1:18" ht="10.5" x14ac:dyDescent="0.25">
      <c r="A7" s="38"/>
      <c r="B7" s="33"/>
      <c r="C7" s="68"/>
      <c r="D7" s="32"/>
      <c r="E7" s="35"/>
      <c r="F7" s="32"/>
      <c r="G7" s="32"/>
      <c r="H7" s="69"/>
      <c r="K7" s="286" t="s">
        <v>410</v>
      </c>
      <c r="M7" s="286"/>
      <c r="N7" s="286"/>
    </row>
    <row r="8" spans="1:18" ht="10.5" x14ac:dyDescent="0.25">
      <c r="A8" s="38"/>
      <c r="B8" s="33"/>
      <c r="C8" s="33"/>
      <c r="D8" s="52" t="s">
        <v>397</v>
      </c>
      <c r="E8" s="72" t="s">
        <v>690</v>
      </c>
      <c r="F8" s="72" t="s">
        <v>691</v>
      </c>
      <c r="G8" s="72" t="s">
        <v>688</v>
      </c>
      <c r="H8" s="72" t="s">
        <v>689</v>
      </c>
    </row>
    <row r="9" spans="1:18" ht="42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4" t="s">
        <v>891</v>
      </c>
      <c r="F9" s="74" t="s">
        <v>684</v>
      </c>
      <c r="G9" s="73" t="s">
        <v>683</v>
      </c>
      <c r="H9" s="73" t="s">
        <v>11</v>
      </c>
      <c r="K9" s="285" t="s">
        <v>893</v>
      </c>
      <c r="L9" s="285" t="s">
        <v>892</v>
      </c>
      <c r="M9" s="285" t="s">
        <v>879</v>
      </c>
      <c r="N9" s="285" t="s">
        <v>878</v>
      </c>
    </row>
    <row r="10" spans="1:18" x14ac:dyDescent="0.2">
      <c r="A10" s="287" t="s">
        <v>880</v>
      </c>
      <c r="B10" s="288">
        <v>134</v>
      </c>
      <c r="C10" s="287" t="s">
        <v>66</v>
      </c>
      <c r="D10" s="287" t="s">
        <v>852</v>
      </c>
      <c r="E10" s="281" t="e">
        <f>IF(SUMIF(#REF!,B10,#REF!)&gt;0,SUMIF(#REF!,B10,#REF!),"")</f>
        <v>#REF!</v>
      </c>
      <c r="F10" s="281" t="e">
        <f>IF(SUMIF(#REF!,B10,#REF!)&gt;0,SUMIF(#REF!,B10,#REF!),"")</f>
        <v>#REF!</v>
      </c>
      <c r="G10" s="281" t="e">
        <f>IF(SUMIF(#REF!,B10,#REF!)&gt;0,SUMIF(#REF!,B10,#REF!),"")</f>
        <v>#REF!</v>
      </c>
      <c r="H10" s="281" t="e">
        <f>IF(SUMIF(#REF!,B10,#REF!)&gt;0,SUMIF(#REF!,B10,#REF!),"")</f>
        <v>#REF!</v>
      </c>
      <c r="K10" s="285" t="str">
        <f>IF(COUNT(E10)&gt;0,G10,"")</f>
        <v/>
      </c>
      <c r="L10" s="285" t="str">
        <f>IF(COUNT(F10)&gt;0,G10,"")</f>
        <v/>
      </c>
      <c r="M10" s="285" t="str">
        <f>IF(COUNT(E10)&gt;0,G10*E10,"")</f>
        <v/>
      </c>
      <c r="N10" s="285" t="str">
        <f>IF(COUNT(F10)&gt;0,G10*F10,"")</f>
        <v/>
      </c>
      <c r="Q10" s="124" t="e">
        <f t="shared" ref="Q10:Q41" si="0">M10/K10-E10</f>
        <v>#VALUE!</v>
      </c>
      <c r="R10" s="124" t="e">
        <f t="shared" ref="R10:R41" si="1">N10/L10-F10</f>
        <v>#VALUE!</v>
      </c>
    </row>
    <row r="11" spans="1:18" x14ac:dyDescent="0.2">
      <c r="A11" s="289" t="s">
        <v>881</v>
      </c>
      <c r="B11" s="290">
        <v>125</v>
      </c>
      <c r="C11" s="289" t="s">
        <v>114</v>
      </c>
      <c r="D11" s="289" t="s">
        <v>848</v>
      </c>
      <c r="E11" s="281" t="e">
        <f>IF(SUMIF(#REF!,B11,#REF!)&gt;0,SUMIF(#REF!,B11,#REF!),"")</f>
        <v>#REF!</v>
      </c>
      <c r="F11" s="281" t="e">
        <f>IF(SUMIF(#REF!,B11,#REF!)&gt;0,SUMIF(#REF!,B11,#REF!),"")</f>
        <v>#REF!</v>
      </c>
      <c r="G11" s="281" t="e">
        <f>IF(SUMIF(#REF!,B11,#REF!)&gt;0,SUMIF(#REF!,B11,#REF!),"")</f>
        <v>#REF!</v>
      </c>
      <c r="H11" s="281" t="e">
        <f>IF(SUMIF(#REF!,B11,#REF!)&gt;0,SUMIF(#REF!,B11,#REF!),"")</f>
        <v>#REF!</v>
      </c>
      <c r="K11" s="285" t="str">
        <f t="shared" ref="K11:K74" si="2">IF(COUNT(E11)&gt;0,G11,"")</f>
        <v/>
      </c>
      <c r="L11" s="285" t="str">
        <f t="shared" ref="L11:L74" si="3">IF(COUNT(F11)&gt;0,G11,"")</f>
        <v/>
      </c>
      <c r="M11" s="285" t="str">
        <f t="shared" ref="M11:M74" si="4">IF(COUNT(E11)&gt;0,G11*E11,"")</f>
        <v/>
      </c>
      <c r="N11" s="285" t="str">
        <f t="shared" ref="N11:N74" si="5">IF(COUNT(F11)&gt;0,G11*F11,"")</f>
        <v/>
      </c>
      <c r="Q11" s="124" t="e">
        <f t="shared" si="0"/>
        <v>#VALUE!</v>
      </c>
      <c r="R11" s="124" t="e">
        <f t="shared" si="1"/>
        <v>#VALUE!</v>
      </c>
    </row>
    <row r="12" spans="1:18" x14ac:dyDescent="0.2">
      <c r="A12" s="287" t="s">
        <v>882</v>
      </c>
      <c r="B12" s="288">
        <v>123</v>
      </c>
      <c r="C12" s="287" t="s">
        <v>21</v>
      </c>
      <c r="D12" s="287" t="s">
        <v>848</v>
      </c>
      <c r="E12" s="281" t="e">
        <f>IF(SUMIF(#REF!,B12,#REF!)&gt;0,SUMIF(#REF!,B12,#REF!),"")</f>
        <v>#REF!</v>
      </c>
      <c r="F12" s="281" t="e">
        <f>IF(SUMIF(#REF!,B12,#REF!)&gt;0,SUMIF(#REF!,B12,#REF!),"")</f>
        <v>#REF!</v>
      </c>
      <c r="G12" s="281" t="e">
        <f>IF(SUMIF(#REF!,B12,#REF!)&gt;0,SUMIF(#REF!,B12,#REF!),"")</f>
        <v>#REF!</v>
      </c>
      <c r="H12" s="281" t="e">
        <f>IF(SUMIF(#REF!,B12,#REF!)&gt;0,SUMIF(#REF!,B12,#REF!),"")</f>
        <v>#REF!</v>
      </c>
      <c r="K12" s="285" t="str">
        <f t="shared" si="2"/>
        <v/>
      </c>
      <c r="L12" s="285" t="str">
        <f t="shared" si="3"/>
        <v/>
      </c>
      <c r="M12" s="285" t="str">
        <f t="shared" si="4"/>
        <v/>
      </c>
      <c r="N12" s="285" t="str">
        <f t="shared" si="5"/>
        <v/>
      </c>
      <c r="Q12" s="124" t="e">
        <f t="shared" si="0"/>
        <v>#VALUE!</v>
      </c>
      <c r="R12" s="124" t="e">
        <f t="shared" si="1"/>
        <v>#VALUE!</v>
      </c>
    </row>
    <row r="13" spans="1:18" x14ac:dyDescent="0.2">
      <c r="A13" s="289" t="s">
        <v>883</v>
      </c>
      <c r="B13" s="290">
        <v>121</v>
      </c>
      <c r="C13" s="289" t="s">
        <v>152</v>
      </c>
      <c r="D13" s="289" t="s">
        <v>848</v>
      </c>
      <c r="E13" s="281" t="e">
        <f>IF(SUMIF(#REF!,B13,#REF!)&gt;0,SUMIF(#REF!,B13,#REF!),"")</f>
        <v>#REF!</v>
      </c>
      <c r="F13" s="281" t="e">
        <f>IF(SUMIF(#REF!,B13,#REF!)&gt;0,SUMIF(#REF!,B13,#REF!),"")</f>
        <v>#REF!</v>
      </c>
      <c r="G13" s="281" t="e">
        <f>IF(SUMIF(#REF!,B13,#REF!)&gt;0,SUMIF(#REF!,B13,#REF!),"")</f>
        <v>#REF!</v>
      </c>
      <c r="H13" s="281" t="e">
        <f>IF(SUMIF(#REF!,B13,#REF!)&gt;0,SUMIF(#REF!,B13,#REF!),"")</f>
        <v>#REF!</v>
      </c>
      <c r="K13" s="285" t="str">
        <f t="shared" si="2"/>
        <v/>
      </c>
      <c r="L13" s="285" t="str">
        <f t="shared" si="3"/>
        <v/>
      </c>
      <c r="M13" s="285" t="str">
        <f t="shared" si="4"/>
        <v/>
      </c>
      <c r="N13" s="285" t="str">
        <f t="shared" si="5"/>
        <v/>
      </c>
      <c r="Q13" s="124" t="e">
        <f t="shared" si="0"/>
        <v>#VALUE!</v>
      </c>
      <c r="R13" s="124" t="e">
        <f t="shared" si="1"/>
        <v>#VALUE!</v>
      </c>
    </row>
    <row r="14" spans="1:18" x14ac:dyDescent="0.2">
      <c r="A14" s="287" t="s">
        <v>884</v>
      </c>
      <c r="B14" s="288">
        <v>116</v>
      </c>
      <c r="C14" s="287" t="s">
        <v>110</v>
      </c>
      <c r="D14" s="287" t="s">
        <v>848</v>
      </c>
      <c r="E14" s="281" t="e">
        <f>IF(SUMIF(#REF!,B14,#REF!)&gt;0,SUMIF(#REF!,B14,#REF!),"")</f>
        <v>#REF!</v>
      </c>
      <c r="F14" s="281" t="e">
        <f>IF(SUMIF(#REF!,B14,#REF!)&gt;0,SUMIF(#REF!,B14,#REF!),"")</f>
        <v>#REF!</v>
      </c>
      <c r="G14" s="281" t="e">
        <f>IF(SUMIF(#REF!,B14,#REF!)&gt;0,SUMIF(#REF!,B14,#REF!),"")</f>
        <v>#REF!</v>
      </c>
      <c r="H14" s="281" t="e">
        <f>IF(SUMIF(#REF!,B14,#REF!)&gt;0,SUMIF(#REF!,B14,#REF!),"")</f>
        <v>#REF!</v>
      </c>
      <c r="K14" s="285" t="str">
        <f t="shared" si="2"/>
        <v/>
      </c>
      <c r="L14" s="285" t="str">
        <f t="shared" si="3"/>
        <v/>
      </c>
      <c r="M14" s="285" t="str">
        <f t="shared" si="4"/>
        <v/>
      </c>
      <c r="N14" s="285" t="str">
        <f t="shared" si="5"/>
        <v/>
      </c>
      <c r="Q14" s="124" t="e">
        <f t="shared" si="0"/>
        <v>#VALUE!</v>
      </c>
      <c r="R14" s="124" t="e">
        <f t="shared" si="1"/>
        <v>#VALUE!</v>
      </c>
    </row>
    <row r="15" spans="1:18" x14ac:dyDescent="0.2">
      <c r="A15" s="289" t="s">
        <v>847</v>
      </c>
      <c r="B15" s="290">
        <v>51</v>
      </c>
      <c r="C15" s="289" t="s">
        <v>70</v>
      </c>
      <c r="D15" s="289" t="s">
        <v>848</v>
      </c>
      <c r="E15" s="281" t="e">
        <f>IF(SUMIF(#REF!,B15,#REF!)&gt;0,SUMIF(#REF!,B15,#REF!),"")</f>
        <v>#REF!</v>
      </c>
      <c r="F15" s="281" t="e">
        <f>IF(SUMIF(#REF!,B15,#REF!)&gt;0,SUMIF(#REF!,B15,#REF!),"")</f>
        <v>#REF!</v>
      </c>
      <c r="G15" s="281" t="e">
        <f>IF(SUMIF(#REF!,B15,#REF!)&gt;0,SUMIF(#REF!,B15,#REF!),"")</f>
        <v>#REF!</v>
      </c>
      <c r="H15" s="281" t="e">
        <f>IF(SUMIF(#REF!,B15,#REF!)&gt;0,SUMIF(#REF!,B15,#REF!),"")</f>
        <v>#REF!</v>
      </c>
      <c r="K15" s="285" t="str">
        <f t="shared" si="2"/>
        <v/>
      </c>
      <c r="L15" s="285" t="str">
        <f t="shared" si="3"/>
        <v/>
      </c>
      <c r="M15" s="285" t="str">
        <f t="shared" si="4"/>
        <v/>
      </c>
      <c r="N15" s="285" t="str">
        <f t="shared" si="5"/>
        <v/>
      </c>
      <c r="Q15" s="124" t="e">
        <f t="shared" si="0"/>
        <v>#VALUE!</v>
      </c>
      <c r="R15" s="124" t="e">
        <f t="shared" si="1"/>
        <v>#VALUE!</v>
      </c>
    </row>
    <row r="16" spans="1:18" x14ac:dyDescent="0.2">
      <c r="A16" s="287" t="s">
        <v>14</v>
      </c>
      <c r="B16" s="288">
        <v>37</v>
      </c>
      <c r="C16" s="287" t="s">
        <v>16</v>
      </c>
      <c r="D16" s="287" t="s">
        <v>848</v>
      </c>
      <c r="E16" s="281" t="e">
        <f>IF(SUMIF(#REF!,B16,#REF!)&gt;0,SUMIF(#REF!,B16,#REF!),"")</f>
        <v>#REF!</v>
      </c>
      <c r="F16" s="281" t="e">
        <f>IF(SUMIF(#REF!,B16,#REF!)&gt;0,SUMIF(#REF!,B16,#REF!),"")</f>
        <v>#REF!</v>
      </c>
      <c r="G16" s="281" t="e">
        <f>IF(SUMIF(#REF!,B16,#REF!)&gt;0,SUMIF(#REF!,B16,#REF!),"")</f>
        <v>#REF!</v>
      </c>
      <c r="H16" s="281" t="e">
        <f>IF(SUMIF(#REF!,B16,#REF!)&gt;0,SUMIF(#REF!,B16,#REF!),"")</f>
        <v>#REF!</v>
      </c>
      <c r="K16" s="285" t="str">
        <f t="shared" si="2"/>
        <v/>
      </c>
      <c r="L16" s="285" t="str">
        <f t="shared" si="3"/>
        <v/>
      </c>
      <c r="M16" s="285" t="str">
        <f t="shared" si="4"/>
        <v/>
      </c>
      <c r="N16" s="285" t="str">
        <f t="shared" si="5"/>
        <v/>
      </c>
      <c r="Q16" s="124" t="e">
        <f t="shared" si="0"/>
        <v>#VALUE!</v>
      </c>
      <c r="R16" s="124" t="e">
        <f t="shared" si="1"/>
        <v>#VALUE!</v>
      </c>
    </row>
    <row r="17" spans="1:18" x14ac:dyDescent="0.2">
      <c r="A17" s="289" t="s">
        <v>885</v>
      </c>
      <c r="B17" s="290">
        <v>122</v>
      </c>
      <c r="C17" s="289" t="s">
        <v>21</v>
      </c>
      <c r="D17" s="289" t="s">
        <v>848</v>
      </c>
      <c r="E17" s="281" t="e">
        <f>IF(SUMIF(#REF!,B17,#REF!)&gt;0,SUMIF(#REF!,B17,#REF!),"")</f>
        <v>#REF!</v>
      </c>
      <c r="F17" s="281" t="e">
        <f>IF(SUMIF(#REF!,B17,#REF!)&gt;0,SUMIF(#REF!,B17,#REF!),"")</f>
        <v>#REF!</v>
      </c>
      <c r="G17" s="281" t="e">
        <f>IF(SUMIF(#REF!,B17,#REF!)&gt;0,SUMIF(#REF!,B17,#REF!),"")</f>
        <v>#REF!</v>
      </c>
      <c r="H17" s="281" t="e">
        <f>IF(SUMIF(#REF!,B17,#REF!)&gt;0,SUMIF(#REF!,B17,#REF!),"")</f>
        <v>#REF!</v>
      </c>
      <c r="K17" s="285" t="str">
        <f t="shared" si="2"/>
        <v/>
      </c>
      <c r="L17" s="285" t="str">
        <f t="shared" si="3"/>
        <v/>
      </c>
      <c r="M17" s="285" t="str">
        <f t="shared" si="4"/>
        <v/>
      </c>
      <c r="N17" s="285" t="str">
        <f t="shared" si="5"/>
        <v/>
      </c>
      <c r="Q17" s="124" t="e">
        <f t="shared" si="0"/>
        <v>#VALUE!</v>
      </c>
      <c r="R17" s="124" t="e">
        <f t="shared" si="1"/>
        <v>#VALUE!</v>
      </c>
    </row>
    <row r="18" spans="1:18" x14ac:dyDescent="0.2">
      <c r="A18" s="287" t="s">
        <v>849</v>
      </c>
      <c r="B18" s="288">
        <v>144</v>
      </c>
      <c r="C18" s="287" t="s">
        <v>34</v>
      </c>
      <c r="D18" s="287" t="s">
        <v>850</v>
      </c>
      <c r="E18" s="281" t="e">
        <f>IF(SUMIF(#REF!,B18,#REF!)&gt;0,SUMIF(#REF!,B18,#REF!),"")</f>
        <v>#REF!</v>
      </c>
      <c r="F18" s="281" t="e">
        <f>IF(SUMIF(#REF!,B18,#REF!)&gt;0,SUMIF(#REF!,B18,#REF!),"")</f>
        <v>#REF!</v>
      </c>
      <c r="G18" s="281" t="e">
        <f>IF(SUMIF(#REF!,B18,#REF!)&gt;0,SUMIF(#REF!,B18,#REF!),"")</f>
        <v>#REF!</v>
      </c>
      <c r="H18" s="281" t="e">
        <f>IF(SUMIF(#REF!,B18,#REF!)&gt;0,SUMIF(#REF!,B18,#REF!),"")</f>
        <v>#REF!</v>
      </c>
      <c r="K18" s="285" t="str">
        <f t="shared" si="2"/>
        <v/>
      </c>
      <c r="L18" s="285" t="str">
        <f t="shared" si="3"/>
        <v/>
      </c>
      <c r="M18" s="285" t="str">
        <f t="shared" si="4"/>
        <v/>
      </c>
      <c r="N18" s="285" t="str">
        <f t="shared" si="5"/>
        <v/>
      </c>
      <c r="Q18" s="124" t="e">
        <f t="shared" si="0"/>
        <v>#VALUE!</v>
      </c>
      <c r="R18" s="124" t="e">
        <f t="shared" si="1"/>
        <v>#VALUE!</v>
      </c>
    </row>
    <row r="19" spans="1:18" x14ac:dyDescent="0.2">
      <c r="A19" s="289"/>
      <c r="B19" s="290"/>
      <c r="C19" s="289"/>
      <c r="D19" s="289"/>
      <c r="E19" s="281" t="e">
        <f>IF(SUMIF(#REF!,B19,#REF!)&gt;0,SUMIF(#REF!,B19,#REF!),"")</f>
        <v>#REF!</v>
      </c>
      <c r="F19" s="281" t="e">
        <f>IF(SUMIF(#REF!,B19,#REF!)&gt;0,SUMIF(#REF!,B19,#REF!),"")</f>
        <v>#REF!</v>
      </c>
      <c r="G19" s="281" t="e">
        <f>IF(SUMIF(#REF!,B19,#REF!)&gt;0,SUMIF(#REF!,B19,#REF!),"")</f>
        <v>#REF!</v>
      </c>
      <c r="H19" s="281" t="e">
        <f>IF(SUMIF(#REF!,B19,#REF!)&gt;0,SUMIF(#REF!,B19,#REF!),"")</f>
        <v>#REF!</v>
      </c>
      <c r="K19" s="285" t="str">
        <f t="shared" si="2"/>
        <v/>
      </c>
      <c r="L19" s="285" t="str">
        <f t="shared" si="3"/>
        <v/>
      </c>
      <c r="M19" s="285" t="str">
        <f t="shared" si="4"/>
        <v/>
      </c>
      <c r="N19" s="285" t="str">
        <f t="shared" si="5"/>
        <v/>
      </c>
      <c r="Q19" s="124" t="e">
        <f t="shared" si="0"/>
        <v>#VALUE!</v>
      </c>
      <c r="R19" s="124" t="e">
        <f t="shared" si="1"/>
        <v>#VALUE!</v>
      </c>
    </row>
    <row r="20" spans="1:18" x14ac:dyDescent="0.2">
      <c r="A20" s="287" t="s">
        <v>24</v>
      </c>
      <c r="B20" s="288">
        <v>66</v>
      </c>
      <c r="C20" s="287" t="s">
        <v>26</v>
      </c>
      <c r="D20" s="287" t="s">
        <v>851</v>
      </c>
      <c r="E20" s="281" t="e">
        <f>IF(SUMIF(#REF!,B20,#REF!)&gt;0,SUMIF(#REF!,B20,#REF!),"")</f>
        <v>#REF!</v>
      </c>
      <c r="F20" s="281" t="e">
        <f>IF(SUMIF(#REF!,B20,#REF!)&gt;0,SUMIF(#REF!,B20,#REF!),"")</f>
        <v>#REF!</v>
      </c>
      <c r="G20" s="281" t="e">
        <f>IF(SUMIF(#REF!,B20,#REF!)&gt;0,SUMIF(#REF!,B20,#REF!),"")</f>
        <v>#REF!</v>
      </c>
      <c r="H20" s="281" t="e">
        <f>IF(SUMIF(#REF!,B20,#REF!)&gt;0,SUMIF(#REF!,B20,#REF!),"")</f>
        <v>#REF!</v>
      </c>
      <c r="K20" s="285" t="str">
        <f t="shared" si="2"/>
        <v/>
      </c>
      <c r="L20" s="285" t="str">
        <f t="shared" si="3"/>
        <v/>
      </c>
      <c r="M20" s="285" t="str">
        <f t="shared" si="4"/>
        <v/>
      </c>
      <c r="N20" s="285" t="str">
        <f t="shared" si="5"/>
        <v/>
      </c>
      <c r="Q20" s="124" t="e">
        <f t="shared" si="0"/>
        <v>#VALUE!</v>
      </c>
      <c r="R20" s="124" t="e">
        <f t="shared" si="1"/>
        <v>#VALUE!</v>
      </c>
    </row>
    <row r="21" spans="1:18" x14ac:dyDescent="0.2">
      <c r="A21" s="289" t="s">
        <v>29</v>
      </c>
      <c r="B21" s="290">
        <v>43</v>
      </c>
      <c r="C21" s="289" t="s">
        <v>26</v>
      </c>
      <c r="D21" s="289" t="s">
        <v>848</v>
      </c>
      <c r="E21" s="281" t="e">
        <f>IF(SUMIF(#REF!,B21,#REF!)&gt;0,SUMIF(#REF!,B21,#REF!),"")</f>
        <v>#REF!</v>
      </c>
      <c r="F21" s="281" t="e">
        <f>IF(SUMIF(#REF!,B21,#REF!)&gt;0,SUMIF(#REF!,B21,#REF!),"")</f>
        <v>#REF!</v>
      </c>
      <c r="G21" s="281" t="e">
        <f>IF(SUMIF(#REF!,B21,#REF!)&gt;0,SUMIF(#REF!,B21,#REF!),"")</f>
        <v>#REF!</v>
      </c>
      <c r="H21" s="281" t="e">
        <f>IF(SUMIF(#REF!,B21,#REF!)&gt;0,SUMIF(#REF!,B21,#REF!),"")</f>
        <v>#REF!</v>
      </c>
      <c r="K21" s="285" t="str">
        <f t="shared" si="2"/>
        <v/>
      </c>
      <c r="L21" s="285" t="str">
        <f t="shared" si="3"/>
        <v/>
      </c>
      <c r="M21" s="285" t="str">
        <f t="shared" si="4"/>
        <v/>
      </c>
      <c r="N21" s="285" t="str">
        <f t="shared" si="5"/>
        <v/>
      </c>
      <c r="Q21" s="124" t="e">
        <f t="shared" si="0"/>
        <v>#VALUE!</v>
      </c>
      <c r="R21" s="124" t="e">
        <f t="shared" si="1"/>
        <v>#VALUE!</v>
      </c>
    </row>
    <row r="22" spans="1:18" x14ac:dyDescent="0.2">
      <c r="A22" s="287" t="s">
        <v>32</v>
      </c>
      <c r="B22" s="288">
        <v>76</v>
      </c>
      <c r="C22" s="287" t="s">
        <v>34</v>
      </c>
      <c r="D22" s="287" t="s">
        <v>850</v>
      </c>
      <c r="E22" s="281" t="e">
        <f>IF(SUMIF(#REF!,B22,#REF!)&gt;0,SUMIF(#REF!,B22,#REF!),"")</f>
        <v>#REF!</v>
      </c>
      <c r="F22" s="281" t="e">
        <f>IF(SUMIF(#REF!,B22,#REF!)&gt;0,SUMIF(#REF!,B22,#REF!),"")</f>
        <v>#REF!</v>
      </c>
      <c r="G22" s="281" t="e">
        <f>IF(SUMIF(#REF!,B22,#REF!)&gt;0,SUMIF(#REF!,B22,#REF!),"")</f>
        <v>#REF!</v>
      </c>
      <c r="H22" s="281" t="e">
        <f>IF(SUMIF(#REF!,B22,#REF!)&gt;0,SUMIF(#REF!,B22,#REF!),"")</f>
        <v>#REF!</v>
      </c>
      <c r="K22" s="285" t="str">
        <f t="shared" si="2"/>
        <v/>
      </c>
      <c r="L22" s="285" t="str">
        <f t="shared" si="3"/>
        <v/>
      </c>
      <c r="M22" s="285" t="str">
        <f t="shared" si="4"/>
        <v/>
      </c>
      <c r="N22" s="285" t="str">
        <f t="shared" si="5"/>
        <v/>
      </c>
      <c r="Q22" s="124" t="e">
        <f t="shared" si="0"/>
        <v>#VALUE!</v>
      </c>
      <c r="R22" s="124" t="e">
        <f t="shared" si="1"/>
        <v>#VALUE!</v>
      </c>
    </row>
    <row r="23" spans="1:18" x14ac:dyDescent="0.2">
      <c r="A23" s="289" t="s">
        <v>37</v>
      </c>
      <c r="B23" s="290">
        <v>72</v>
      </c>
      <c r="C23" s="289" t="s">
        <v>34</v>
      </c>
      <c r="D23" s="289" t="s">
        <v>850</v>
      </c>
      <c r="E23" s="281" t="e">
        <f>IF(SUMIF(#REF!,B23,#REF!)&gt;0,SUMIF(#REF!,B23,#REF!),"")</f>
        <v>#REF!</v>
      </c>
      <c r="F23" s="281" t="e">
        <f>IF(SUMIF(#REF!,B23,#REF!)&gt;0,SUMIF(#REF!,B23,#REF!),"")</f>
        <v>#REF!</v>
      </c>
      <c r="G23" s="281" t="e">
        <f>IF(SUMIF(#REF!,B23,#REF!)&gt;0,SUMIF(#REF!,B23,#REF!),"")</f>
        <v>#REF!</v>
      </c>
      <c r="H23" s="281" t="e">
        <f>IF(SUMIF(#REF!,B23,#REF!)&gt;0,SUMIF(#REF!,B23,#REF!),"")</f>
        <v>#REF!</v>
      </c>
      <c r="K23" s="285" t="str">
        <f t="shared" si="2"/>
        <v/>
      </c>
      <c r="L23" s="285" t="str">
        <f t="shared" si="3"/>
        <v/>
      </c>
      <c r="M23" s="285" t="str">
        <f t="shared" si="4"/>
        <v/>
      </c>
      <c r="N23" s="285" t="str">
        <f t="shared" si="5"/>
        <v/>
      </c>
      <c r="Q23" s="124" t="e">
        <f t="shared" si="0"/>
        <v>#VALUE!</v>
      </c>
      <c r="R23" s="124" t="e">
        <f t="shared" si="1"/>
        <v>#VALUE!</v>
      </c>
    </row>
    <row r="24" spans="1:18" x14ac:dyDescent="0.2">
      <c r="A24" s="287" t="s">
        <v>40</v>
      </c>
      <c r="B24" s="288">
        <v>104</v>
      </c>
      <c r="C24" s="287" t="s">
        <v>21</v>
      </c>
      <c r="D24" s="287" t="s">
        <v>851</v>
      </c>
      <c r="E24" s="281" t="e">
        <f>IF(SUMIF(#REF!,B24,#REF!)&gt;0,SUMIF(#REF!,B24,#REF!),"")</f>
        <v>#REF!</v>
      </c>
      <c r="F24" s="281" t="e">
        <f>IF(SUMIF(#REF!,B24,#REF!)&gt;0,SUMIF(#REF!,B24,#REF!),"")</f>
        <v>#REF!</v>
      </c>
      <c r="G24" s="281" t="e">
        <f>IF(SUMIF(#REF!,B24,#REF!)&gt;0,SUMIF(#REF!,B24,#REF!),"")</f>
        <v>#REF!</v>
      </c>
      <c r="H24" s="281" t="e">
        <f>IF(SUMIF(#REF!,B24,#REF!)&gt;0,SUMIF(#REF!,B24,#REF!),"")</f>
        <v>#REF!</v>
      </c>
      <c r="K24" s="285" t="str">
        <f t="shared" si="2"/>
        <v/>
      </c>
      <c r="L24" s="285" t="str">
        <f t="shared" si="3"/>
        <v/>
      </c>
      <c r="M24" s="285" t="str">
        <f t="shared" si="4"/>
        <v/>
      </c>
      <c r="N24" s="285" t="str">
        <f t="shared" si="5"/>
        <v/>
      </c>
      <c r="Q24" s="124" t="e">
        <f t="shared" si="0"/>
        <v>#VALUE!</v>
      </c>
      <c r="R24" s="124" t="e">
        <f t="shared" si="1"/>
        <v>#VALUE!</v>
      </c>
    </row>
    <row r="25" spans="1:18" x14ac:dyDescent="0.2">
      <c r="A25" s="289" t="s">
        <v>43</v>
      </c>
      <c r="B25" s="290">
        <v>80</v>
      </c>
      <c r="C25" s="289" t="s">
        <v>21</v>
      </c>
      <c r="D25" s="289" t="s">
        <v>852</v>
      </c>
      <c r="E25" s="281" t="e">
        <f>IF(SUMIF(#REF!,B25,#REF!)&gt;0,SUMIF(#REF!,B25,#REF!),"")</f>
        <v>#REF!</v>
      </c>
      <c r="F25" s="281" t="e">
        <f>IF(SUMIF(#REF!,B25,#REF!)&gt;0,SUMIF(#REF!,B25,#REF!),"")</f>
        <v>#REF!</v>
      </c>
      <c r="G25" s="281" t="e">
        <f>IF(SUMIF(#REF!,B25,#REF!)&gt;0,SUMIF(#REF!,B25,#REF!),"")</f>
        <v>#REF!</v>
      </c>
      <c r="H25" s="281" t="e">
        <f>IF(SUMIF(#REF!,B25,#REF!)&gt;0,SUMIF(#REF!,B25,#REF!),"")</f>
        <v>#REF!</v>
      </c>
      <c r="K25" s="285" t="str">
        <f t="shared" si="2"/>
        <v/>
      </c>
      <c r="L25" s="285" t="str">
        <f t="shared" si="3"/>
        <v/>
      </c>
      <c r="M25" s="285" t="str">
        <f t="shared" si="4"/>
        <v/>
      </c>
      <c r="N25" s="285" t="str">
        <f t="shared" si="5"/>
        <v/>
      </c>
      <c r="Q25" s="124" t="e">
        <f t="shared" si="0"/>
        <v>#VALUE!</v>
      </c>
      <c r="R25" s="124" t="e">
        <f t="shared" si="1"/>
        <v>#VALUE!</v>
      </c>
    </row>
    <row r="26" spans="1:18" x14ac:dyDescent="0.2">
      <c r="A26" s="287" t="s">
        <v>47</v>
      </c>
      <c r="B26" s="288">
        <v>88</v>
      </c>
      <c r="C26" s="287" t="s">
        <v>26</v>
      </c>
      <c r="D26" s="287" t="s">
        <v>852</v>
      </c>
      <c r="E26" s="281" t="e">
        <f>IF(SUMIF(#REF!,B26,#REF!)&gt;0,SUMIF(#REF!,B26,#REF!),"")</f>
        <v>#REF!</v>
      </c>
      <c r="F26" s="281" t="e">
        <f>IF(SUMIF(#REF!,B26,#REF!)&gt;0,SUMIF(#REF!,B26,#REF!),"")</f>
        <v>#REF!</v>
      </c>
      <c r="G26" s="281" t="e">
        <f>IF(SUMIF(#REF!,B26,#REF!)&gt;0,SUMIF(#REF!,B26,#REF!),"")</f>
        <v>#REF!</v>
      </c>
      <c r="H26" s="281" t="e">
        <f>IF(SUMIF(#REF!,B26,#REF!)&gt;0,SUMIF(#REF!,B26,#REF!),"")</f>
        <v>#REF!</v>
      </c>
      <c r="K26" s="285" t="str">
        <f t="shared" si="2"/>
        <v/>
      </c>
      <c r="L26" s="285" t="str">
        <f t="shared" si="3"/>
        <v/>
      </c>
      <c r="M26" s="285" t="str">
        <f t="shared" si="4"/>
        <v/>
      </c>
      <c r="N26" s="285" t="str">
        <f t="shared" si="5"/>
        <v/>
      </c>
      <c r="Q26" s="124" t="e">
        <f t="shared" si="0"/>
        <v>#VALUE!</v>
      </c>
      <c r="R26" s="124" t="e">
        <f t="shared" si="1"/>
        <v>#VALUE!</v>
      </c>
    </row>
    <row r="27" spans="1:18" x14ac:dyDescent="0.2">
      <c r="A27" s="289" t="s">
        <v>801</v>
      </c>
      <c r="B27" s="290">
        <v>29</v>
      </c>
      <c r="C27" s="289" t="s">
        <v>26</v>
      </c>
      <c r="D27" s="289" t="s">
        <v>850</v>
      </c>
      <c r="E27" s="281" t="e">
        <f>IF(SUMIF(#REF!,B27,#REF!)&gt;0,SUMIF(#REF!,B27,#REF!),"")</f>
        <v>#REF!</v>
      </c>
      <c r="F27" s="281" t="e">
        <f>IF(SUMIF(#REF!,B27,#REF!)&gt;0,SUMIF(#REF!,B27,#REF!),"")</f>
        <v>#REF!</v>
      </c>
      <c r="G27" s="281" t="e">
        <f>IF(SUMIF(#REF!,B27,#REF!)&gt;0,SUMIF(#REF!,B27,#REF!),"")</f>
        <v>#REF!</v>
      </c>
      <c r="H27" s="281" t="e">
        <f>IF(SUMIF(#REF!,B27,#REF!)&gt;0,SUMIF(#REF!,B27,#REF!),"")</f>
        <v>#REF!</v>
      </c>
      <c r="K27" s="285" t="str">
        <f t="shared" si="2"/>
        <v/>
      </c>
      <c r="L27" s="285" t="str">
        <f t="shared" si="3"/>
        <v/>
      </c>
      <c r="M27" s="285" t="str">
        <f t="shared" si="4"/>
        <v/>
      </c>
      <c r="N27" s="285" t="str">
        <f t="shared" si="5"/>
        <v/>
      </c>
      <c r="Q27" s="124" t="e">
        <f t="shared" si="0"/>
        <v>#VALUE!</v>
      </c>
      <c r="R27" s="124" t="e">
        <f t="shared" si="1"/>
        <v>#VALUE!</v>
      </c>
    </row>
    <row r="28" spans="1:18" x14ac:dyDescent="0.2">
      <c r="A28" s="287" t="s">
        <v>53</v>
      </c>
      <c r="B28" s="288">
        <v>6</v>
      </c>
      <c r="C28" s="287" t="s">
        <v>55</v>
      </c>
      <c r="D28" s="287" t="s">
        <v>852</v>
      </c>
      <c r="E28" s="281" t="e">
        <f>IF(SUMIF(#REF!,B28,#REF!)&gt;0,SUMIF(#REF!,B28,#REF!),"")</f>
        <v>#REF!</v>
      </c>
      <c r="F28" s="281" t="e">
        <f>IF(SUMIF(#REF!,B28,#REF!)&gt;0,SUMIF(#REF!,B28,#REF!),"")</f>
        <v>#REF!</v>
      </c>
      <c r="G28" s="281" t="e">
        <f>IF(SUMIF(#REF!,B28,#REF!)&gt;0,SUMIF(#REF!,B28,#REF!),"")</f>
        <v>#REF!</v>
      </c>
      <c r="H28" s="281" t="e">
        <f>IF(SUMIF(#REF!,B28,#REF!)&gt;0,SUMIF(#REF!,B28,#REF!),"")</f>
        <v>#REF!</v>
      </c>
      <c r="K28" s="285" t="str">
        <f t="shared" si="2"/>
        <v/>
      </c>
      <c r="L28" s="285" t="str">
        <f t="shared" si="3"/>
        <v/>
      </c>
      <c r="M28" s="285" t="str">
        <f t="shared" si="4"/>
        <v/>
      </c>
      <c r="N28" s="285" t="str">
        <f t="shared" si="5"/>
        <v/>
      </c>
      <c r="Q28" s="124" t="e">
        <f t="shared" si="0"/>
        <v>#VALUE!</v>
      </c>
      <c r="R28" s="124" t="e">
        <f t="shared" si="1"/>
        <v>#VALUE!</v>
      </c>
    </row>
    <row r="29" spans="1:18" x14ac:dyDescent="0.2">
      <c r="A29" s="289" t="s">
        <v>853</v>
      </c>
      <c r="B29" s="290">
        <v>146</v>
      </c>
      <c r="C29" s="289" t="s">
        <v>16</v>
      </c>
      <c r="D29" s="289" t="s">
        <v>854</v>
      </c>
      <c r="E29" s="281" t="e">
        <f>IF(SUMIF(#REF!,B29,#REF!)&gt;0,SUMIF(#REF!,B29,#REF!),"")</f>
        <v>#REF!</v>
      </c>
      <c r="F29" s="281" t="e">
        <f>IF(SUMIF(#REF!,B29,#REF!)&gt;0,SUMIF(#REF!,B29,#REF!),"")</f>
        <v>#REF!</v>
      </c>
      <c r="G29" s="281" t="e">
        <f>IF(SUMIF(#REF!,B29,#REF!)&gt;0,SUMIF(#REF!,B29,#REF!),"")</f>
        <v>#REF!</v>
      </c>
      <c r="H29" s="281" t="e">
        <f>IF(SUMIF(#REF!,B29,#REF!)&gt;0,SUMIF(#REF!,B29,#REF!),"")</f>
        <v>#REF!</v>
      </c>
      <c r="K29" s="285" t="str">
        <f t="shared" si="2"/>
        <v/>
      </c>
      <c r="L29" s="285" t="str">
        <f t="shared" si="3"/>
        <v/>
      </c>
      <c r="M29" s="285" t="str">
        <f t="shared" si="4"/>
        <v/>
      </c>
      <c r="N29" s="285" t="str">
        <f t="shared" si="5"/>
        <v/>
      </c>
      <c r="Q29" s="124" t="e">
        <f t="shared" si="0"/>
        <v>#VALUE!</v>
      </c>
      <c r="R29" s="124" t="e">
        <f t="shared" si="1"/>
        <v>#VALUE!</v>
      </c>
    </row>
    <row r="30" spans="1:18" x14ac:dyDescent="0.2">
      <c r="A30" s="287" t="s">
        <v>57</v>
      </c>
      <c r="B30" s="288">
        <v>99</v>
      </c>
      <c r="C30" s="287" t="s">
        <v>21</v>
      </c>
      <c r="D30" s="287" t="s">
        <v>851</v>
      </c>
      <c r="E30" s="281" t="e">
        <f>IF(SUMIF(#REF!,B30,#REF!)&gt;0,SUMIF(#REF!,B30,#REF!),"")</f>
        <v>#REF!</v>
      </c>
      <c r="F30" s="281" t="e">
        <f>IF(SUMIF(#REF!,B30,#REF!)&gt;0,SUMIF(#REF!,B30,#REF!),"")</f>
        <v>#REF!</v>
      </c>
      <c r="G30" s="281" t="e">
        <f>IF(SUMIF(#REF!,B30,#REF!)&gt;0,SUMIF(#REF!,B30,#REF!),"")</f>
        <v>#REF!</v>
      </c>
      <c r="H30" s="281" t="e">
        <f>IF(SUMIF(#REF!,B30,#REF!)&gt;0,SUMIF(#REF!,B30,#REF!),"")</f>
        <v>#REF!</v>
      </c>
      <c r="K30" s="285" t="str">
        <f t="shared" si="2"/>
        <v/>
      </c>
      <c r="L30" s="285" t="str">
        <f t="shared" si="3"/>
        <v/>
      </c>
      <c r="M30" s="285" t="str">
        <f t="shared" si="4"/>
        <v/>
      </c>
      <c r="N30" s="285" t="str">
        <f t="shared" si="5"/>
        <v/>
      </c>
      <c r="Q30" s="124" t="e">
        <f t="shared" si="0"/>
        <v>#VALUE!</v>
      </c>
      <c r="R30" s="124" t="e">
        <f t="shared" si="1"/>
        <v>#VALUE!</v>
      </c>
    </row>
    <row r="31" spans="1:18" x14ac:dyDescent="0.2">
      <c r="A31" s="289" t="s">
        <v>60</v>
      </c>
      <c r="B31" s="290">
        <v>65</v>
      </c>
      <c r="C31" s="289" t="s">
        <v>34</v>
      </c>
      <c r="D31" s="289" t="s">
        <v>855</v>
      </c>
      <c r="E31" s="281" t="e">
        <f>IF(SUMIF(#REF!,B31,#REF!)&gt;0,SUMIF(#REF!,B31,#REF!),"")</f>
        <v>#REF!</v>
      </c>
      <c r="F31" s="281" t="e">
        <f>IF(SUMIF(#REF!,B31,#REF!)&gt;0,SUMIF(#REF!,B31,#REF!),"")</f>
        <v>#REF!</v>
      </c>
      <c r="G31" s="281" t="e">
        <f>IF(SUMIF(#REF!,B31,#REF!)&gt;0,SUMIF(#REF!,B31,#REF!),"")</f>
        <v>#REF!</v>
      </c>
      <c r="H31" s="281" t="e">
        <f>IF(SUMIF(#REF!,B31,#REF!)&gt;0,SUMIF(#REF!,B31,#REF!),"")</f>
        <v>#REF!</v>
      </c>
      <c r="K31" s="285" t="str">
        <f t="shared" si="2"/>
        <v/>
      </c>
      <c r="L31" s="285" t="str">
        <f t="shared" si="3"/>
        <v/>
      </c>
      <c r="M31" s="285" t="str">
        <f t="shared" si="4"/>
        <v/>
      </c>
      <c r="N31" s="285" t="str">
        <f t="shared" si="5"/>
        <v/>
      </c>
      <c r="Q31" s="124" t="e">
        <f t="shared" si="0"/>
        <v>#VALUE!</v>
      </c>
      <c r="R31" s="124" t="e">
        <f t="shared" si="1"/>
        <v>#VALUE!</v>
      </c>
    </row>
    <row r="32" spans="1:18" x14ac:dyDescent="0.2">
      <c r="A32" s="287" t="s">
        <v>64</v>
      </c>
      <c r="B32" s="288">
        <v>39</v>
      </c>
      <c r="C32" s="287" t="s">
        <v>66</v>
      </c>
      <c r="D32" s="287" t="s">
        <v>851</v>
      </c>
      <c r="E32" s="281" t="e">
        <f>IF(SUMIF(#REF!,B32,#REF!)&gt;0,SUMIF(#REF!,B32,#REF!),"")</f>
        <v>#REF!</v>
      </c>
      <c r="F32" s="281" t="e">
        <f>IF(SUMIF(#REF!,B32,#REF!)&gt;0,SUMIF(#REF!,B32,#REF!),"")</f>
        <v>#REF!</v>
      </c>
      <c r="G32" s="281" t="e">
        <f>IF(SUMIF(#REF!,B32,#REF!)&gt;0,SUMIF(#REF!,B32,#REF!),"")</f>
        <v>#REF!</v>
      </c>
      <c r="H32" s="281" t="e">
        <f>IF(SUMIF(#REF!,B32,#REF!)&gt;0,SUMIF(#REF!,B32,#REF!),"")</f>
        <v>#REF!</v>
      </c>
      <c r="K32" s="285" t="str">
        <f t="shared" si="2"/>
        <v/>
      </c>
      <c r="L32" s="285" t="str">
        <f t="shared" si="3"/>
        <v/>
      </c>
      <c r="M32" s="285" t="str">
        <f t="shared" si="4"/>
        <v/>
      </c>
      <c r="N32" s="285" t="str">
        <f t="shared" si="5"/>
        <v/>
      </c>
      <c r="Q32" s="124" t="e">
        <f t="shared" si="0"/>
        <v>#VALUE!</v>
      </c>
      <c r="R32" s="124" t="e">
        <f t="shared" si="1"/>
        <v>#VALUE!</v>
      </c>
    </row>
    <row r="33" spans="1:18" x14ac:dyDescent="0.2">
      <c r="A33" s="289" t="s">
        <v>771</v>
      </c>
      <c r="B33" s="290">
        <v>78</v>
      </c>
      <c r="C33" s="289" t="s">
        <v>70</v>
      </c>
      <c r="D33" s="289" t="s">
        <v>852</v>
      </c>
      <c r="E33" s="281" t="e">
        <f>IF(SUMIF(#REF!,B33,#REF!)&gt;0,SUMIF(#REF!,B33,#REF!),"")</f>
        <v>#REF!</v>
      </c>
      <c r="F33" s="281" t="e">
        <f>IF(SUMIF(#REF!,B33,#REF!)&gt;0,SUMIF(#REF!,B33,#REF!),"")</f>
        <v>#REF!</v>
      </c>
      <c r="G33" s="281" t="e">
        <f>IF(SUMIF(#REF!,B33,#REF!)&gt;0,SUMIF(#REF!,B33,#REF!),"")</f>
        <v>#REF!</v>
      </c>
      <c r="H33" s="281" t="e">
        <f>IF(SUMIF(#REF!,B33,#REF!)&gt;0,SUMIF(#REF!,B33,#REF!),"")</f>
        <v>#REF!</v>
      </c>
      <c r="K33" s="285" t="str">
        <f t="shared" si="2"/>
        <v/>
      </c>
      <c r="L33" s="285" t="str">
        <f t="shared" si="3"/>
        <v/>
      </c>
      <c r="M33" s="285" t="str">
        <f t="shared" si="4"/>
        <v/>
      </c>
      <c r="N33" s="285" t="str">
        <f t="shared" si="5"/>
        <v/>
      </c>
      <c r="Q33" s="124" t="e">
        <f t="shared" si="0"/>
        <v>#VALUE!</v>
      </c>
      <c r="R33" s="124" t="e">
        <f t="shared" si="1"/>
        <v>#VALUE!</v>
      </c>
    </row>
    <row r="34" spans="1:18" x14ac:dyDescent="0.2">
      <c r="A34" s="287" t="s">
        <v>886</v>
      </c>
      <c r="B34" s="288">
        <v>151</v>
      </c>
      <c r="C34" s="287" t="s">
        <v>55</v>
      </c>
      <c r="D34" s="287" t="s">
        <v>852</v>
      </c>
      <c r="E34" s="281" t="e">
        <f>IF(SUMIF(#REF!,B34,#REF!)&gt;0,SUMIF(#REF!,B34,#REF!),"")</f>
        <v>#REF!</v>
      </c>
      <c r="F34" s="281" t="e">
        <f>IF(SUMIF(#REF!,B34,#REF!)&gt;0,SUMIF(#REF!,B34,#REF!),"")</f>
        <v>#REF!</v>
      </c>
      <c r="G34" s="281" t="e">
        <f>IF(SUMIF(#REF!,B34,#REF!)&gt;0,SUMIF(#REF!,B34,#REF!),"")</f>
        <v>#REF!</v>
      </c>
      <c r="H34" s="281" t="e">
        <f>IF(SUMIF(#REF!,B34,#REF!)&gt;0,SUMIF(#REF!,B34,#REF!),"")</f>
        <v>#REF!</v>
      </c>
      <c r="K34" s="285" t="str">
        <f t="shared" si="2"/>
        <v/>
      </c>
      <c r="L34" s="285" t="str">
        <f t="shared" si="3"/>
        <v/>
      </c>
      <c r="M34" s="285" t="str">
        <f t="shared" si="4"/>
        <v/>
      </c>
      <c r="N34" s="285" t="str">
        <f t="shared" si="5"/>
        <v/>
      </c>
      <c r="Q34" s="124" t="e">
        <f t="shared" si="0"/>
        <v>#VALUE!</v>
      </c>
      <c r="R34" s="124" t="e">
        <f t="shared" si="1"/>
        <v>#VALUE!</v>
      </c>
    </row>
    <row r="35" spans="1:18" x14ac:dyDescent="0.2">
      <c r="A35" s="289" t="s">
        <v>763</v>
      </c>
      <c r="B35" s="290">
        <v>90</v>
      </c>
      <c r="C35" s="289" t="s">
        <v>74</v>
      </c>
      <c r="D35" s="289" t="s">
        <v>852</v>
      </c>
      <c r="E35" s="281" t="e">
        <f>IF(SUMIF(#REF!,B35,#REF!)&gt;0,SUMIF(#REF!,B35,#REF!),"")</f>
        <v>#REF!</v>
      </c>
      <c r="F35" s="281" t="e">
        <f>IF(SUMIF(#REF!,B35,#REF!)&gt;0,SUMIF(#REF!,B35,#REF!),"")</f>
        <v>#REF!</v>
      </c>
      <c r="G35" s="281" t="e">
        <f>IF(SUMIF(#REF!,B35,#REF!)&gt;0,SUMIF(#REF!,B35,#REF!),"")</f>
        <v>#REF!</v>
      </c>
      <c r="H35" s="281" t="e">
        <f>IF(SUMIF(#REF!,B35,#REF!)&gt;0,SUMIF(#REF!,B35,#REF!),"")</f>
        <v>#REF!</v>
      </c>
      <c r="K35" s="285" t="str">
        <f t="shared" si="2"/>
        <v/>
      </c>
      <c r="L35" s="285" t="str">
        <f t="shared" si="3"/>
        <v/>
      </c>
      <c r="M35" s="285" t="str">
        <f t="shared" si="4"/>
        <v/>
      </c>
      <c r="N35" s="285" t="str">
        <f t="shared" si="5"/>
        <v/>
      </c>
      <c r="Q35" s="124" t="e">
        <f t="shared" si="0"/>
        <v>#VALUE!</v>
      </c>
      <c r="R35" s="124" t="e">
        <f t="shared" si="1"/>
        <v>#VALUE!</v>
      </c>
    </row>
    <row r="36" spans="1:18" x14ac:dyDescent="0.2">
      <c r="A36" s="287" t="s">
        <v>76</v>
      </c>
      <c r="B36" s="288">
        <v>24</v>
      </c>
      <c r="C36" s="287" t="s">
        <v>70</v>
      </c>
      <c r="D36" s="287" t="s">
        <v>852</v>
      </c>
      <c r="E36" s="281" t="e">
        <f>IF(SUMIF(#REF!,B36,#REF!)&gt;0,SUMIF(#REF!,B36,#REF!),"")</f>
        <v>#REF!</v>
      </c>
      <c r="F36" s="281" t="e">
        <f>IF(SUMIF(#REF!,B36,#REF!)&gt;0,SUMIF(#REF!,B36,#REF!),"")</f>
        <v>#REF!</v>
      </c>
      <c r="G36" s="281" t="e">
        <f>IF(SUMIF(#REF!,B36,#REF!)&gt;0,SUMIF(#REF!,B36,#REF!),"")</f>
        <v>#REF!</v>
      </c>
      <c r="H36" s="281" t="e">
        <f>IF(SUMIF(#REF!,B36,#REF!)&gt;0,SUMIF(#REF!,B36,#REF!),"")</f>
        <v>#REF!</v>
      </c>
      <c r="K36" s="285" t="str">
        <f t="shared" si="2"/>
        <v/>
      </c>
      <c r="L36" s="285" t="str">
        <f t="shared" si="3"/>
        <v/>
      </c>
      <c r="M36" s="285" t="str">
        <f t="shared" si="4"/>
        <v/>
      </c>
      <c r="N36" s="285" t="str">
        <f t="shared" si="5"/>
        <v/>
      </c>
      <c r="Q36" s="124" t="e">
        <f t="shared" si="0"/>
        <v>#VALUE!</v>
      </c>
      <c r="R36" s="124" t="e">
        <f t="shared" si="1"/>
        <v>#VALUE!</v>
      </c>
    </row>
    <row r="37" spans="1:18" x14ac:dyDescent="0.2">
      <c r="A37" s="289" t="s">
        <v>765</v>
      </c>
      <c r="B37" s="290">
        <v>100</v>
      </c>
      <c r="C37" s="289" t="s">
        <v>21</v>
      </c>
      <c r="D37" s="289" t="s">
        <v>848</v>
      </c>
      <c r="E37" s="281" t="e">
        <f>IF(SUMIF(#REF!,B37,#REF!)&gt;0,SUMIF(#REF!,B37,#REF!),"")</f>
        <v>#REF!</v>
      </c>
      <c r="F37" s="281" t="e">
        <f>IF(SUMIF(#REF!,B37,#REF!)&gt;0,SUMIF(#REF!,B37,#REF!),"")</f>
        <v>#REF!</v>
      </c>
      <c r="G37" s="281" t="e">
        <f>IF(SUMIF(#REF!,B37,#REF!)&gt;0,SUMIF(#REF!,B37,#REF!),"")</f>
        <v>#REF!</v>
      </c>
      <c r="H37" s="281" t="e">
        <f>IF(SUMIF(#REF!,B37,#REF!)&gt;0,SUMIF(#REF!,B37,#REF!),"")</f>
        <v>#REF!</v>
      </c>
      <c r="K37" s="285" t="str">
        <f t="shared" si="2"/>
        <v/>
      </c>
      <c r="L37" s="285" t="str">
        <f t="shared" si="3"/>
        <v/>
      </c>
      <c r="M37" s="285" t="str">
        <f t="shared" si="4"/>
        <v/>
      </c>
      <c r="N37" s="285" t="str">
        <f t="shared" si="5"/>
        <v/>
      </c>
      <c r="Q37" s="124" t="e">
        <f t="shared" si="0"/>
        <v>#VALUE!</v>
      </c>
      <c r="R37" s="124" t="e">
        <f t="shared" si="1"/>
        <v>#VALUE!</v>
      </c>
    </row>
    <row r="38" spans="1:18" x14ac:dyDescent="0.2">
      <c r="A38" s="287" t="s">
        <v>764</v>
      </c>
      <c r="B38" s="288">
        <v>85</v>
      </c>
      <c r="C38" s="287" t="s">
        <v>84</v>
      </c>
      <c r="D38" s="287" t="s">
        <v>851</v>
      </c>
      <c r="E38" s="281" t="e">
        <f>IF(SUMIF(#REF!,B38,#REF!)&gt;0,SUMIF(#REF!,B38,#REF!),"")</f>
        <v>#REF!</v>
      </c>
      <c r="F38" s="281" t="e">
        <f>IF(SUMIF(#REF!,B38,#REF!)&gt;0,SUMIF(#REF!,B38,#REF!),"")</f>
        <v>#REF!</v>
      </c>
      <c r="G38" s="281" t="e">
        <f>IF(SUMIF(#REF!,B38,#REF!)&gt;0,SUMIF(#REF!,B38,#REF!),"")</f>
        <v>#REF!</v>
      </c>
      <c r="H38" s="281" t="e">
        <f>IF(SUMIF(#REF!,B38,#REF!)&gt;0,SUMIF(#REF!,B38,#REF!),"")</f>
        <v>#REF!</v>
      </c>
      <c r="K38" s="285" t="str">
        <f t="shared" si="2"/>
        <v/>
      </c>
      <c r="L38" s="285" t="str">
        <f t="shared" si="3"/>
        <v/>
      </c>
      <c r="M38" s="285" t="str">
        <f t="shared" si="4"/>
        <v/>
      </c>
      <c r="N38" s="285" t="str">
        <f t="shared" si="5"/>
        <v/>
      </c>
      <c r="Q38" s="124" t="e">
        <f t="shared" si="0"/>
        <v>#VALUE!</v>
      </c>
      <c r="R38" s="124" t="e">
        <f t="shared" si="1"/>
        <v>#VALUE!</v>
      </c>
    </row>
    <row r="39" spans="1:18" x14ac:dyDescent="0.2">
      <c r="A39" s="289" t="s">
        <v>791</v>
      </c>
      <c r="B39" s="290">
        <v>86</v>
      </c>
      <c r="C39" s="289" t="s">
        <v>88</v>
      </c>
      <c r="D39" s="289" t="s">
        <v>852</v>
      </c>
      <c r="E39" s="281" t="e">
        <f>IF(SUMIF(#REF!,B39,#REF!)&gt;0,SUMIF(#REF!,B39,#REF!),"")</f>
        <v>#REF!</v>
      </c>
      <c r="F39" s="281" t="e">
        <f>IF(SUMIF(#REF!,B39,#REF!)&gt;0,SUMIF(#REF!,B39,#REF!),"")</f>
        <v>#REF!</v>
      </c>
      <c r="G39" s="281" t="e">
        <f>IF(SUMIF(#REF!,B39,#REF!)&gt;0,SUMIF(#REF!,B39,#REF!),"")</f>
        <v>#REF!</v>
      </c>
      <c r="H39" s="281" t="e">
        <f>IF(SUMIF(#REF!,B39,#REF!)&gt;0,SUMIF(#REF!,B39,#REF!),"")</f>
        <v>#REF!</v>
      </c>
      <c r="K39" s="285" t="str">
        <f t="shared" si="2"/>
        <v/>
      </c>
      <c r="L39" s="285" t="str">
        <f t="shared" si="3"/>
        <v/>
      </c>
      <c r="M39" s="285" t="str">
        <f t="shared" si="4"/>
        <v/>
      </c>
      <c r="N39" s="285" t="str">
        <f t="shared" si="5"/>
        <v/>
      </c>
      <c r="Q39" s="124" t="e">
        <f t="shared" si="0"/>
        <v>#VALUE!</v>
      </c>
      <c r="R39" s="124" t="e">
        <f t="shared" si="1"/>
        <v>#VALUE!</v>
      </c>
    </row>
    <row r="40" spans="1:18" x14ac:dyDescent="0.2">
      <c r="A40" s="287" t="s">
        <v>766</v>
      </c>
      <c r="B40" s="288">
        <v>98</v>
      </c>
      <c r="C40" s="287" t="s">
        <v>21</v>
      </c>
      <c r="D40" s="287" t="s">
        <v>852</v>
      </c>
      <c r="E40" s="281" t="e">
        <f>IF(SUMIF(#REF!,B40,#REF!)&gt;0,SUMIF(#REF!,B40,#REF!),"")</f>
        <v>#REF!</v>
      </c>
      <c r="F40" s="281" t="e">
        <f>IF(SUMIF(#REF!,B40,#REF!)&gt;0,SUMIF(#REF!,B40,#REF!),"")</f>
        <v>#REF!</v>
      </c>
      <c r="G40" s="281" t="e">
        <f>IF(SUMIF(#REF!,B40,#REF!)&gt;0,SUMIF(#REF!,B40,#REF!),"")</f>
        <v>#REF!</v>
      </c>
      <c r="H40" s="281" t="e">
        <f>IF(SUMIF(#REF!,B40,#REF!)&gt;0,SUMIF(#REF!,B40,#REF!),"")</f>
        <v>#REF!</v>
      </c>
      <c r="K40" s="285" t="str">
        <f t="shared" si="2"/>
        <v/>
      </c>
      <c r="L40" s="285" t="str">
        <f t="shared" si="3"/>
        <v/>
      </c>
      <c r="M40" s="285" t="str">
        <f t="shared" si="4"/>
        <v/>
      </c>
      <c r="N40" s="285" t="str">
        <f t="shared" si="5"/>
        <v/>
      </c>
      <c r="Q40" s="124" t="e">
        <f t="shared" si="0"/>
        <v>#VALUE!</v>
      </c>
      <c r="R40" s="124" t="e">
        <f t="shared" si="1"/>
        <v>#VALUE!</v>
      </c>
    </row>
    <row r="41" spans="1:18" x14ac:dyDescent="0.2">
      <c r="A41" s="289"/>
      <c r="B41" s="290"/>
      <c r="C41" s="289"/>
      <c r="D41" s="289"/>
      <c r="E41" s="281" t="e">
        <f>IF(SUMIF(#REF!,B41,#REF!)&gt;0,SUMIF(#REF!,B41,#REF!),"")</f>
        <v>#REF!</v>
      </c>
      <c r="F41" s="281" t="e">
        <f>IF(SUMIF(#REF!,B41,#REF!)&gt;0,SUMIF(#REF!,B41,#REF!),"")</f>
        <v>#REF!</v>
      </c>
      <c r="G41" s="281" t="e">
        <f>IF(SUMIF(#REF!,B41,#REF!)&gt;0,SUMIF(#REF!,B41,#REF!),"")</f>
        <v>#REF!</v>
      </c>
      <c r="H41" s="281" t="e">
        <f>IF(SUMIF(#REF!,B41,#REF!)&gt;0,SUMIF(#REF!,B41,#REF!),"")</f>
        <v>#REF!</v>
      </c>
      <c r="K41" s="285" t="str">
        <f t="shared" si="2"/>
        <v/>
      </c>
      <c r="L41" s="285" t="str">
        <f t="shared" si="3"/>
        <v/>
      </c>
      <c r="M41" s="285" t="str">
        <f t="shared" si="4"/>
        <v/>
      </c>
      <c r="N41" s="285" t="str">
        <f t="shared" si="5"/>
        <v/>
      </c>
      <c r="Q41" s="124" t="e">
        <f t="shared" si="0"/>
        <v>#VALUE!</v>
      </c>
      <c r="R41" s="124" t="e">
        <f t="shared" si="1"/>
        <v>#VALUE!</v>
      </c>
    </row>
    <row r="42" spans="1:18" x14ac:dyDescent="0.2">
      <c r="A42" s="287" t="s">
        <v>767</v>
      </c>
      <c r="B42" s="288">
        <v>89</v>
      </c>
      <c r="C42" s="287" t="s">
        <v>99</v>
      </c>
      <c r="D42" s="287" t="s">
        <v>852</v>
      </c>
      <c r="E42" s="281" t="e">
        <f>IF(SUMIF(#REF!,B42,#REF!)&gt;0,SUMIF(#REF!,B42,#REF!),"")</f>
        <v>#REF!</v>
      </c>
      <c r="F42" s="281" t="e">
        <f>IF(SUMIF(#REF!,B42,#REF!)&gt;0,SUMIF(#REF!,B42,#REF!),"")</f>
        <v>#REF!</v>
      </c>
      <c r="G42" s="281" t="e">
        <f>IF(SUMIF(#REF!,B42,#REF!)&gt;0,SUMIF(#REF!,B42,#REF!),"")</f>
        <v>#REF!</v>
      </c>
      <c r="H42" s="281" t="e">
        <f>IF(SUMIF(#REF!,B42,#REF!)&gt;0,SUMIF(#REF!,B42,#REF!),"")</f>
        <v>#REF!</v>
      </c>
      <c r="K42" s="285" t="str">
        <f t="shared" si="2"/>
        <v/>
      </c>
      <c r="L42" s="285" t="str">
        <f t="shared" si="3"/>
        <v/>
      </c>
      <c r="M42" s="285" t="str">
        <f t="shared" si="4"/>
        <v/>
      </c>
      <c r="N42" s="285" t="str">
        <f t="shared" si="5"/>
        <v/>
      </c>
      <c r="Q42" s="124" t="e">
        <f t="shared" ref="Q42:Q73" si="6">M42/K42-E42</f>
        <v>#VALUE!</v>
      </c>
      <c r="R42" s="124" t="e">
        <f t="shared" ref="R42:R73" si="7">N42/L42-F42</f>
        <v>#VALUE!</v>
      </c>
    </row>
    <row r="43" spans="1:18" x14ac:dyDescent="0.2">
      <c r="A43" s="289" t="s">
        <v>887</v>
      </c>
      <c r="B43" s="290">
        <v>124</v>
      </c>
      <c r="C43" s="289" t="s">
        <v>70</v>
      </c>
      <c r="D43" s="289" t="s">
        <v>851</v>
      </c>
      <c r="E43" s="281" t="e">
        <f>IF(SUMIF(#REF!,B43,#REF!)&gt;0,SUMIF(#REF!,B43,#REF!),"")</f>
        <v>#REF!</v>
      </c>
      <c r="F43" s="281" t="e">
        <f>IF(SUMIF(#REF!,B43,#REF!)&gt;0,SUMIF(#REF!,B43,#REF!),"")</f>
        <v>#REF!</v>
      </c>
      <c r="G43" s="281" t="e">
        <f>IF(SUMIF(#REF!,B43,#REF!)&gt;0,SUMIF(#REF!,B43,#REF!),"")</f>
        <v>#REF!</v>
      </c>
      <c r="H43" s="281" t="e">
        <f>IF(SUMIF(#REF!,B43,#REF!)&gt;0,SUMIF(#REF!,B43,#REF!),"")</f>
        <v>#REF!</v>
      </c>
      <c r="K43" s="285" t="str">
        <f t="shared" si="2"/>
        <v/>
      </c>
      <c r="L43" s="285" t="str">
        <f t="shared" si="3"/>
        <v/>
      </c>
      <c r="M43" s="285" t="str">
        <f t="shared" si="4"/>
        <v/>
      </c>
      <c r="N43" s="285" t="str">
        <f t="shared" si="5"/>
        <v/>
      </c>
      <c r="Q43" s="124" t="e">
        <f t="shared" si="6"/>
        <v>#VALUE!</v>
      </c>
      <c r="R43" s="124" t="e">
        <f t="shared" si="7"/>
        <v>#VALUE!</v>
      </c>
    </row>
    <row r="44" spans="1:18" x14ac:dyDescent="0.2">
      <c r="A44" s="287"/>
      <c r="B44" s="288"/>
      <c r="C44" s="287"/>
      <c r="D44" s="287"/>
      <c r="E44" s="281" t="e">
        <f>IF(SUMIF(#REF!,B44,#REF!)&gt;0,SUMIF(#REF!,B44,#REF!),"")</f>
        <v>#REF!</v>
      </c>
      <c r="F44" s="281" t="e">
        <f>IF(SUMIF(#REF!,B44,#REF!)&gt;0,SUMIF(#REF!,B44,#REF!),"")</f>
        <v>#REF!</v>
      </c>
      <c r="G44" s="281" t="e">
        <f>IF(SUMIF(#REF!,B44,#REF!)&gt;0,SUMIF(#REF!,B44,#REF!),"")</f>
        <v>#REF!</v>
      </c>
      <c r="H44" s="281" t="e">
        <f>IF(SUMIF(#REF!,B44,#REF!)&gt;0,SUMIF(#REF!,B44,#REF!),"")</f>
        <v>#REF!</v>
      </c>
      <c r="K44" s="285" t="str">
        <f t="shared" si="2"/>
        <v/>
      </c>
      <c r="L44" s="285" t="str">
        <f t="shared" si="3"/>
        <v/>
      </c>
      <c r="M44" s="285" t="str">
        <f t="shared" si="4"/>
        <v/>
      </c>
      <c r="N44" s="285" t="str">
        <f t="shared" si="5"/>
        <v/>
      </c>
      <c r="Q44" s="124" t="e">
        <f t="shared" si="6"/>
        <v>#VALUE!</v>
      </c>
      <c r="R44" s="124" t="e">
        <f t="shared" si="7"/>
        <v>#VALUE!</v>
      </c>
    </row>
    <row r="45" spans="1:18" x14ac:dyDescent="0.2">
      <c r="A45" s="289" t="s">
        <v>856</v>
      </c>
      <c r="B45" s="290">
        <v>21</v>
      </c>
      <c r="C45" s="289" t="s">
        <v>66</v>
      </c>
      <c r="D45" s="289" t="s">
        <v>857</v>
      </c>
      <c r="E45" s="281" t="e">
        <f>IF(SUMIF(#REF!,B45,#REF!)&gt;0,SUMIF(#REF!,B45,#REF!),"")</f>
        <v>#REF!</v>
      </c>
      <c r="F45" s="281" t="e">
        <f>IF(SUMIF(#REF!,B45,#REF!)&gt;0,SUMIF(#REF!,B45,#REF!),"")</f>
        <v>#REF!</v>
      </c>
      <c r="G45" s="281" t="e">
        <f>IF(SUMIF(#REF!,B45,#REF!)&gt;0,SUMIF(#REF!,B45,#REF!),"")</f>
        <v>#REF!</v>
      </c>
      <c r="H45" s="281" t="e">
        <f>IF(SUMIF(#REF!,B45,#REF!)&gt;0,SUMIF(#REF!,B45,#REF!),"")</f>
        <v>#REF!</v>
      </c>
      <c r="K45" s="285" t="str">
        <f t="shared" si="2"/>
        <v/>
      </c>
      <c r="L45" s="285" t="str">
        <f t="shared" si="3"/>
        <v/>
      </c>
      <c r="M45" s="285" t="str">
        <f t="shared" si="4"/>
        <v/>
      </c>
      <c r="N45" s="285" t="str">
        <f t="shared" si="5"/>
        <v/>
      </c>
      <c r="Q45" s="124" t="e">
        <f t="shared" si="6"/>
        <v>#VALUE!</v>
      </c>
      <c r="R45" s="124" t="e">
        <f t="shared" si="7"/>
        <v>#VALUE!</v>
      </c>
    </row>
    <row r="46" spans="1:18" x14ac:dyDescent="0.2">
      <c r="A46" s="287" t="s">
        <v>104</v>
      </c>
      <c r="B46" s="288">
        <v>30</v>
      </c>
      <c r="C46" s="287" t="s">
        <v>66</v>
      </c>
      <c r="D46" s="287" t="s">
        <v>858</v>
      </c>
      <c r="E46" s="281" t="e">
        <f>IF(SUMIF(#REF!,B46,#REF!)&gt;0,SUMIF(#REF!,B46,#REF!),"")</f>
        <v>#REF!</v>
      </c>
      <c r="F46" s="281" t="e">
        <f>IF(SUMIF(#REF!,B46,#REF!)&gt;0,SUMIF(#REF!,B46,#REF!),"")</f>
        <v>#REF!</v>
      </c>
      <c r="G46" s="281" t="e">
        <f>IF(SUMIF(#REF!,B46,#REF!)&gt;0,SUMIF(#REF!,B46,#REF!),"")</f>
        <v>#REF!</v>
      </c>
      <c r="H46" s="281" t="e">
        <f>IF(SUMIF(#REF!,B46,#REF!)&gt;0,SUMIF(#REF!,B46,#REF!),"")</f>
        <v>#REF!</v>
      </c>
      <c r="K46" s="285" t="str">
        <f t="shared" si="2"/>
        <v/>
      </c>
      <c r="L46" s="285" t="str">
        <f t="shared" si="3"/>
        <v/>
      </c>
      <c r="M46" s="285" t="str">
        <f t="shared" si="4"/>
        <v/>
      </c>
      <c r="N46" s="285" t="str">
        <f t="shared" si="5"/>
        <v/>
      </c>
      <c r="Q46" s="124" t="e">
        <f t="shared" si="6"/>
        <v>#VALUE!</v>
      </c>
      <c r="R46" s="124" t="e">
        <f t="shared" si="7"/>
        <v>#VALUE!</v>
      </c>
    </row>
    <row r="47" spans="1:18" x14ac:dyDescent="0.2">
      <c r="A47" s="289" t="s">
        <v>804</v>
      </c>
      <c r="B47" s="290">
        <v>131</v>
      </c>
      <c r="C47" s="289" t="s">
        <v>70</v>
      </c>
      <c r="D47" s="289" t="s">
        <v>859</v>
      </c>
      <c r="E47" s="281" t="e">
        <f>IF(SUMIF(#REF!,B47,#REF!)&gt;0,SUMIF(#REF!,B47,#REF!),"")</f>
        <v>#REF!</v>
      </c>
      <c r="F47" s="281" t="e">
        <f>IF(SUMIF(#REF!,B47,#REF!)&gt;0,SUMIF(#REF!,B47,#REF!),"")</f>
        <v>#REF!</v>
      </c>
      <c r="G47" s="281" t="e">
        <f>IF(SUMIF(#REF!,B47,#REF!)&gt;0,SUMIF(#REF!,B47,#REF!),"")</f>
        <v>#REF!</v>
      </c>
      <c r="H47" s="281" t="e">
        <f>IF(SUMIF(#REF!,B47,#REF!)&gt;0,SUMIF(#REF!,B47,#REF!),"")</f>
        <v>#REF!</v>
      </c>
      <c r="K47" s="285" t="str">
        <f t="shared" si="2"/>
        <v/>
      </c>
      <c r="L47" s="285" t="str">
        <f t="shared" si="3"/>
        <v/>
      </c>
      <c r="M47" s="285" t="str">
        <f t="shared" si="4"/>
        <v/>
      </c>
      <c r="N47" s="285" t="str">
        <f t="shared" si="5"/>
        <v/>
      </c>
      <c r="Q47" s="124" t="e">
        <f t="shared" si="6"/>
        <v>#VALUE!</v>
      </c>
      <c r="R47" s="124" t="e">
        <f t="shared" si="7"/>
        <v>#VALUE!</v>
      </c>
    </row>
    <row r="48" spans="1:18" x14ac:dyDescent="0.2">
      <c r="A48" s="287" t="s">
        <v>807</v>
      </c>
      <c r="B48" s="288">
        <v>133</v>
      </c>
      <c r="C48" s="287" t="s">
        <v>809</v>
      </c>
      <c r="D48" s="287" t="s">
        <v>859</v>
      </c>
      <c r="E48" s="281" t="e">
        <f>IF(SUMIF(#REF!,B48,#REF!)&gt;0,SUMIF(#REF!,B48,#REF!),"")</f>
        <v>#REF!</v>
      </c>
      <c r="F48" s="281" t="e">
        <f>IF(SUMIF(#REF!,B48,#REF!)&gt;0,SUMIF(#REF!,B48,#REF!),"")</f>
        <v>#REF!</v>
      </c>
      <c r="G48" s="281" t="e">
        <f>IF(SUMIF(#REF!,B48,#REF!)&gt;0,SUMIF(#REF!,B48,#REF!),"")</f>
        <v>#REF!</v>
      </c>
      <c r="H48" s="281" t="e">
        <f>IF(SUMIF(#REF!,B48,#REF!)&gt;0,SUMIF(#REF!,B48,#REF!),"")</f>
        <v>#REF!</v>
      </c>
      <c r="K48" s="285" t="str">
        <f t="shared" si="2"/>
        <v/>
      </c>
      <c r="L48" s="285" t="str">
        <f t="shared" si="3"/>
        <v/>
      </c>
      <c r="M48" s="285" t="str">
        <f t="shared" si="4"/>
        <v/>
      </c>
      <c r="N48" s="285" t="str">
        <f t="shared" si="5"/>
        <v/>
      </c>
      <c r="Q48" s="124" t="e">
        <f t="shared" si="6"/>
        <v>#VALUE!</v>
      </c>
      <c r="R48" s="124" t="e">
        <f t="shared" si="7"/>
        <v>#VALUE!</v>
      </c>
    </row>
    <row r="49" spans="1:18" x14ac:dyDescent="0.2">
      <c r="A49" s="289" t="s">
        <v>108</v>
      </c>
      <c r="B49" s="290">
        <v>28</v>
      </c>
      <c r="C49" s="289" t="s">
        <v>110</v>
      </c>
      <c r="D49" s="289" t="s">
        <v>850</v>
      </c>
      <c r="E49" s="281" t="e">
        <f>IF(SUMIF(#REF!,B49,#REF!)&gt;0,SUMIF(#REF!,B49,#REF!),"")</f>
        <v>#REF!</v>
      </c>
      <c r="F49" s="281" t="e">
        <f>IF(SUMIF(#REF!,B49,#REF!)&gt;0,SUMIF(#REF!,B49,#REF!),"")</f>
        <v>#REF!</v>
      </c>
      <c r="G49" s="281" t="e">
        <f>IF(SUMIF(#REF!,B49,#REF!)&gt;0,SUMIF(#REF!,B49,#REF!),"")</f>
        <v>#REF!</v>
      </c>
      <c r="H49" s="281" t="e">
        <f>IF(SUMIF(#REF!,B49,#REF!)&gt;0,SUMIF(#REF!,B49,#REF!),"")</f>
        <v>#REF!</v>
      </c>
      <c r="K49" s="285" t="str">
        <f t="shared" si="2"/>
        <v/>
      </c>
      <c r="L49" s="285" t="str">
        <f t="shared" si="3"/>
        <v/>
      </c>
      <c r="M49" s="285" t="str">
        <f t="shared" si="4"/>
        <v/>
      </c>
      <c r="N49" s="285" t="str">
        <f t="shared" si="5"/>
        <v/>
      </c>
      <c r="Q49" s="124" t="e">
        <f t="shared" si="6"/>
        <v>#VALUE!</v>
      </c>
      <c r="R49" s="124" t="e">
        <f t="shared" si="7"/>
        <v>#VALUE!</v>
      </c>
    </row>
    <row r="50" spans="1:18" x14ac:dyDescent="0.2">
      <c r="A50" s="287" t="s">
        <v>860</v>
      </c>
      <c r="B50" s="288">
        <v>148</v>
      </c>
      <c r="C50" s="287" t="s">
        <v>70</v>
      </c>
      <c r="D50" s="287" t="s">
        <v>850</v>
      </c>
      <c r="E50" s="281" t="e">
        <f>IF(SUMIF(#REF!,B50,#REF!)&gt;0,SUMIF(#REF!,B50,#REF!),"")</f>
        <v>#REF!</v>
      </c>
      <c r="F50" s="281" t="e">
        <f>IF(SUMIF(#REF!,B50,#REF!)&gt;0,SUMIF(#REF!,B50,#REF!),"")</f>
        <v>#REF!</v>
      </c>
      <c r="G50" s="281" t="e">
        <f>IF(SUMIF(#REF!,B50,#REF!)&gt;0,SUMIF(#REF!,B50,#REF!),"")</f>
        <v>#REF!</v>
      </c>
      <c r="H50" s="281" t="e">
        <f>IF(SUMIF(#REF!,B50,#REF!)&gt;0,SUMIF(#REF!,B50,#REF!),"")</f>
        <v>#REF!</v>
      </c>
      <c r="K50" s="285" t="str">
        <f t="shared" si="2"/>
        <v/>
      </c>
      <c r="L50" s="285" t="str">
        <f t="shared" si="3"/>
        <v/>
      </c>
      <c r="M50" s="285" t="str">
        <f t="shared" si="4"/>
        <v/>
      </c>
      <c r="N50" s="285" t="str">
        <f t="shared" si="5"/>
        <v/>
      </c>
      <c r="Q50" s="124" t="e">
        <f t="shared" si="6"/>
        <v>#VALUE!</v>
      </c>
      <c r="R50" s="124" t="e">
        <f t="shared" si="7"/>
        <v>#VALUE!</v>
      </c>
    </row>
    <row r="51" spans="1:18" x14ac:dyDescent="0.2">
      <c r="A51" s="289" t="s">
        <v>112</v>
      </c>
      <c r="B51" s="290">
        <v>103</v>
      </c>
      <c r="C51" s="289" t="s">
        <v>114</v>
      </c>
      <c r="D51" s="289" t="s">
        <v>858</v>
      </c>
      <c r="E51" s="281" t="e">
        <f>IF(SUMIF(#REF!,B51,#REF!)&gt;0,SUMIF(#REF!,B51,#REF!),"")</f>
        <v>#REF!</v>
      </c>
      <c r="F51" s="281" t="e">
        <f>IF(SUMIF(#REF!,B51,#REF!)&gt;0,SUMIF(#REF!,B51,#REF!),"")</f>
        <v>#REF!</v>
      </c>
      <c r="G51" s="281" t="e">
        <f>IF(SUMIF(#REF!,B51,#REF!)&gt;0,SUMIF(#REF!,B51,#REF!),"")</f>
        <v>#REF!</v>
      </c>
      <c r="H51" s="281" t="e">
        <f>IF(SUMIF(#REF!,B51,#REF!)&gt;0,SUMIF(#REF!,B51,#REF!),"")</f>
        <v>#REF!</v>
      </c>
      <c r="K51" s="285" t="str">
        <f t="shared" si="2"/>
        <v/>
      </c>
      <c r="L51" s="285" t="str">
        <f t="shared" si="3"/>
        <v/>
      </c>
      <c r="M51" s="285" t="str">
        <f t="shared" si="4"/>
        <v/>
      </c>
      <c r="N51" s="285" t="str">
        <f t="shared" si="5"/>
        <v/>
      </c>
      <c r="Q51" s="124" t="e">
        <f t="shared" si="6"/>
        <v>#VALUE!</v>
      </c>
      <c r="R51" s="124" t="e">
        <f t="shared" si="7"/>
        <v>#VALUE!</v>
      </c>
    </row>
    <row r="52" spans="1:18" x14ac:dyDescent="0.2">
      <c r="A52" s="287" t="s">
        <v>116</v>
      </c>
      <c r="B52" s="288">
        <v>3</v>
      </c>
      <c r="C52" s="287" t="s">
        <v>66</v>
      </c>
      <c r="D52" s="287" t="s">
        <v>852</v>
      </c>
      <c r="E52" s="281" t="e">
        <f>IF(SUMIF(#REF!,B52,#REF!)&gt;0,SUMIF(#REF!,B52,#REF!),"")</f>
        <v>#REF!</v>
      </c>
      <c r="F52" s="281" t="e">
        <f>IF(SUMIF(#REF!,B52,#REF!)&gt;0,SUMIF(#REF!,B52,#REF!),"")</f>
        <v>#REF!</v>
      </c>
      <c r="G52" s="281" t="e">
        <f>IF(SUMIF(#REF!,B52,#REF!)&gt;0,SUMIF(#REF!,B52,#REF!),"")</f>
        <v>#REF!</v>
      </c>
      <c r="H52" s="281" t="e">
        <f>IF(SUMIF(#REF!,B52,#REF!)&gt;0,SUMIF(#REF!,B52,#REF!),"")</f>
        <v>#REF!</v>
      </c>
      <c r="K52" s="285" t="str">
        <f t="shared" si="2"/>
        <v/>
      </c>
      <c r="L52" s="285" t="str">
        <f t="shared" si="3"/>
        <v/>
      </c>
      <c r="M52" s="285" t="str">
        <f t="shared" si="4"/>
        <v/>
      </c>
      <c r="N52" s="285" t="str">
        <f t="shared" si="5"/>
        <v/>
      </c>
      <c r="Q52" s="124" t="e">
        <f t="shared" si="6"/>
        <v>#VALUE!</v>
      </c>
      <c r="R52" s="124" t="e">
        <f t="shared" si="7"/>
        <v>#VALUE!</v>
      </c>
    </row>
    <row r="53" spans="1:18" x14ac:dyDescent="0.2">
      <c r="A53" s="289" t="s">
        <v>810</v>
      </c>
      <c r="B53" s="290">
        <v>63</v>
      </c>
      <c r="C53" s="289" t="s">
        <v>66</v>
      </c>
      <c r="D53" s="289" t="s">
        <v>852</v>
      </c>
      <c r="E53" s="281" t="e">
        <f>IF(SUMIF(#REF!,B53,#REF!)&gt;0,SUMIF(#REF!,B53,#REF!),"")</f>
        <v>#REF!</v>
      </c>
      <c r="F53" s="281" t="e">
        <f>IF(SUMIF(#REF!,B53,#REF!)&gt;0,SUMIF(#REF!,B53,#REF!),"")</f>
        <v>#REF!</v>
      </c>
      <c r="G53" s="281" t="e">
        <f>IF(SUMIF(#REF!,B53,#REF!)&gt;0,SUMIF(#REF!,B53,#REF!),"")</f>
        <v>#REF!</v>
      </c>
      <c r="H53" s="281" t="e">
        <f>IF(SUMIF(#REF!,B53,#REF!)&gt;0,SUMIF(#REF!,B53,#REF!),"")</f>
        <v>#REF!</v>
      </c>
      <c r="K53" s="285" t="str">
        <f t="shared" si="2"/>
        <v/>
      </c>
      <c r="L53" s="285" t="str">
        <f t="shared" si="3"/>
        <v/>
      </c>
      <c r="M53" s="285" t="str">
        <f t="shared" si="4"/>
        <v/>
      </c>
      <c r="N53" s="285" t="str">
        <f t="shared" si="5"/>
        <v/>
      </c>
      <c r="Q53" s="124" t="e">
        <f t="shared" si="6"/>
        <v>#VALUE!</v>
      </c>
      <c r="R53" s="124" t="e">
        <f t="shared" si="7"/>
        <v>#VALUE!</v>
      </c>
    </row>
    <row r="54" spans="1:18" x14ac:dyDescent="0.2">
      <c r="A54" s="287" t="s">
        <v>122</v>
      </c>
      <c r="B54" s="288">
        <v>92</v>
      </c>
      <c r="C54" s="287" t="s">
        <v>110</v>
      </c>
      <c r="D54" s="287" t="s">
        <v>852</v>
      </c>
      <c r="E54" s="281" t="e">
        <f>IF(SUMIF(#REF!,B54,#REF!)&gt;0,SUMIF(#REF!,B54,#REF!),"")</f>
        <v>#REF!</v>
      </c>
      <c r="F54" s="281" t="e">
        <f>IF(SUMIF(#REF!,B54,#REF!)&gt;0,SUMIF(#REF!,B54,#REF!),"")</f>
        <v>#REF!</v>
      </c>
      <c r="G54" s="281" t="e">
        <f>IF(SUMIF(#REF!,B54,#REF!)&gt;0,SUMIF(#REF!,B54,#REF!),"")</f>
        <v>#REF!</v>
      </c>
      <c r="H54" s="281" t="e">
        <f>IF(SUMIF(#REF!,B54,#REF!)&gt;0,SUMIF(#REF!,B54,#REF!),"")</f>
        <v>#REF!</v>
      </c>
      <c r="K54" s="285" t="str">
        <f t="shared" si="2"/>
        <v/>
      </c>
      <c r="L54" s="285" t="str">
        <f t="shared" si="3"/>
        <v/>
      </c>
      <c r="M54" s="285" t="str">
        <f t="shared" si="4"/>
        <v/>
      </c>
      <c r="N54" s="285" t="str">
        <f t="shared" si="5"/>
        <v/>
      </c>
      <c r="Q54" s="124" t="e">
        <f t="shared" si="6"/>
        <v>#VALUE!</v>
      </c>
      <c r="R54" s="124" t="e">
        <f t="shared" si="7"/>
        <v>#VALUE!</v>
      </c>
    </row>
    <row r="55" spans="1:18" x14ac:dyDescent="0.2">
      <c r="A55" s="289" t="s">
        <v>129</v>
      </c>
      <c r="B55" s="290">
        <v>69</v>
      </c>
      <c r="C55" s="289" t="s">
        <v>131</v>
      </c>
      <c r="D55" s="289" t="s">
        <v>848</v>
      </c>
      <c r="E55" s="281" t="e">
        <f>IF(SUMIF(#REF!,B55,#REF!)&gt;0,SUMIF(#REF!,B55,#REF!),"")</f>
        <v>#REF!</v>
      </c>
      <c r="F55" s="281" t="e">
        <f>IF(SUMIF(#REF!,B55,#REF!)&gt;0,SUMIF(#REF!,B55,#REF!),"")</f>
        <v>#REF!</v>
      </c>
      <c r="G55" s="281" t="e">
        <f>IF(SUMIF(#REF!,B55,#REF!)&gt;0,SUMIF(#REF!,B55,#REF!),"")</f>
        <v>#REF!</v>
      </c>
      <c r="H55" s="281" t="e">
        <f>IF(SUMIF(#REF!,B55,#REF!)&gt;0,SUMIF(#REF!,B55,#REF!),"")</f>
        <v>#REF!</v>
      </c>
      <c r="K55" s="285" t="str">
        <f t="shared" si="2"/>
        <v/>
      </c>
      <c r="L55" s="285" t="str">
        <f t="shared" si="3"/>
        <v/>
      </c>
      <c r="M55" s="285" t="str">
        <f t="shared" si="4"/>
        <v/>
      </c>
      <c r="N55" s="285" t="str">
        <f t="shared" si="5"/>
        <v/>
      </c>
      <c r="Q55" s="124" t="e">
        <f t="shared" si="6"/>
        <v>#VALUE!</v>
      </c>
      <c r="R55" s="124" t="e">
        <f t="shared" si="7"/>
        <v>#VALUE!</v>
      </c>
    </row>
    <row r="56" spans="1:18" x14ac:dyDescent="0.2">
      <c r="A56" s="287" t="s">
        <v>133</v>
      </c>
      <c r="B56" s="288">
        <v>11</v>
      </c>
      <c r="C56" s="287" t="s">
        <v>34</v>
      </c>
      <c r="D56" s="287" t="s">
        <v>852</v>
      </c>
      <c r="E56" s="281" t="e">
        <f>IF(SUMIF(#REF!,B56,#REF!)&gt;0,SUMIF(#REF!,B56,#REF!),"")</f>
        <v>#REF!</v>
      </c>
      <c r="F56" s="281" t="e">
        <f>IF(SUMIF(#REF!,B56,#REF!)&gt;0,SUMIF(#REF!,B56,#REF!),"")</f>
        <v>#REF!</v>
      </c>
      <c r="G56" s="281" t="e">
        <f>IF(SUMIF(#REF!,B56,#REF!)&gt;0,SUMIF(#REF!,B56,#REF!),"")</f>
        <v>#REF!</v>
      </c>
      <c r="H56" s="281" t="e">
        <f>IF(SUMIF(#REF!,B56,#REF!)&gt;0,SUMIF(#REF!,B56,#REF!),"")</f>
        <v>#REF!</v>
      </c>
      <c r="K56" s="285" t="str">
        <f t="shared" si="2"/>
        <v/>
      </c>
      <c r="L56" s="285" t="str">
        <f t="shared" si="3"/>
        <v/>
      </c>
      <c r="M56" s="285" t="str">
        <f t="shared" si="4"/>
        <v/>
      </c>
      <c r="N56" s="285" t="str">
        <f t="shared" si="5"/>
        <v/>
      </c>
      <c r="Q56" s="124" t="e">
        <f t="shared" si="6"/>
        <v>#VALUE!</v>
      </c>
      <c r="R56" s="124" t="e">
        <f t="shared" si="7"/>
        <v>#VALUE!</v>
      </c>
    </row>
    <row r="57" spans="1:18" x14ac:dyDescent="0.2">
      <c r="A57" s="289" t="s">
        <v>139</v>
      </c>
      <c r="B57" s="290">
        <v>45</v>
      </c>
      <c r="C57" s="289" t="s">
        <v>141</v>
      </c>
      <c r="D57" s="289" t="s">
        <v>848</v>
      </c>
      <c r="E57" s="281" t="e">
        <f>IF(SUMIF(#REF!,B57,#REF!)&gt;0,SUMIF(#REF!,B57,#REF!),"")</f>
        <v>#REF!</v>
      </c>
      <c r="F57" s="281" t="e">
        <f>IF(SUMIF(#REF!,B57,#REF!)&gt;0,SUMIF(#REF!,B57,#REF!),"")</f>
        <v>#REF!</v>
      </c>
      <c r="G57" s="281" t="e">
        <f>IF(SUMIF(#REF!,B57,#REF!)&gt;0,SUMIF(#REF!,B57,#REF!),"")</f>
        <v>#REF!</v>
      </c>
      <c r="H57" s="281" t="e">
        <f>IF(SUMIF(#REF!,B57,#REF!)&gt;0,SUMIF(#REF!,B57,#REF!),"")</f>
        <v>#REF!</v>
      </c>
      <c r="K57" s="285" t="str">
        <f t="shared" si="2"/>
        <v/>
      </c>
      <c r="L57" s="285" t="str">
        <f t="shared" si="3"/>
        <v/>
      </c>
      <c r="M57" s="285" t="str">
        <f t="shared" si="4"/>
        <v/>
      </c>
      <c r="N57" s="285" t="str">
        <f t="shared" si="5"/>
        <v/>
      </c>
      <c r="Q57" s="124" t="e">
        <f t="shared" si="6"/>
        <v>#VALUE!</v>
      </c>
      <c r="R57" s="124" t="e">
        <f t="shared" si="7"/>
        <v>#VALUE!</v>
      </c>
    </row>
    <row r="58" spans="1:18" x14ac:dyDescent="0.2">
      <c r="A58" s="287" t="s">
        <v>143</v>
      </c>
      <c r="B58" s="288">
        <v>44</v>
      </c>
      <c r="C58" s="287" t="s">
        <v>145</v>
      </c>
      <c r="D58" s="287" t="s">
        <v>848</v>
      </c>
      <c r="E58" s="281" t="e">
        <f>IF(SUMIF(#REF!,B58,#REF!)&gt;0,SUMIF(#REF!,B58,#REF!),"")</f>
        <v>#REF!</v>
      </c>
      <c r="F58" s="281" t="e">
        <f>IF(SUMIF(#REF!,B58,#REF!)&gt;0,SUMIF(#REF!,B58,#REF!),"")</f>
        <v>#REF!</v>
      </c>
      <c r="G58" s="281" t="e">
        <f>IF(SUMIF(#REF!,B58,#REF!)&gt;0,SUMIF(#REF!,B58,#REF!),"")</f>
        <v>#REF!</v>
      </c>
      <c r="H58" s="281" t="e">
        <f>IF(SUMIF(#REF!,B58,#REF!)&gt;0,SUMIF(#REF!,B58,#REF!),"")</f>
        <v>#REF!</v>
      </c>
      <c r="K58" s="285" t="str">
        <f t="shared" si="2"/>
        <v/>
      </c>
      <c r="L58" s="285" t="str">
        <f t="shared" si="3"/>
        <v/>
      </c>
      <c r="M58" s="285" t="str">
        <f t="shared" si="4"/>
        <v/>
      </c>
      <c r="N58" s="285" t="str">
        <f t="shared" si="5"/>
        <v/>
      </c>
      <c r="Q58" s="124" t="e">
        <f t="shared" si="6"/>
        <v>#VALUE!</v>
      </c>
      <c r="R58" s="124" t="e">
        <f t="shared" si="7"/>
        <v>#VALUE!</v>
      </c>
    </row>
    <row r="59" spans="1:18" x14ac:dyDescent="0.2">
      <c r="A59" s="289" t="s">
        <v>147</v>
      </c>
      <c r="B59" s="290">
        <v>75</v>
      </c>
      <c r="C59" s="289" t="s">
        <v>66</v>
      </c>
      <c r="D59" s="289" t="s">
        <v>858</v>
      </c>
      <c r="E59" s="281" t="e">
        <f>IF(SUMIF(#REF!,B59,#REF!)&gt;0,SUMIF(#REF!,B59,#REF!),"")</f>
        <v>#REF!</v>
      </c>
      <c r="F59" s="281" t="e">
        <f>IF(SUMIF(#REF!,B59,#REF!)&gt;0,SUMIF(#REF!,B59,#REF!),"")</f>
        <v>#REF!</v>
      </c>
      <c r="G59" s="281" t="e">
        <f>IF(SUMIF(#REF!,B59,#REF!)&gt;0,SUMIF(#REF!,B59,#REF!),"")</f>
        <v>#REF!</v>
      </c>
      <c r="H59" s="281" t="e">
        <f>IF(SUMIF(#REF!,B59,#REF!)&gt;0,SUMIF(#REF!,B59,#REF!),"")</f>
        <v>#REF!</v>
      </c>
      <c r="K59" s="285" t="str">
        <f t="shared" si="2"/>
        <v/>
      </c>
      <c r="L59" s="285" t="str">
        <f t="shared" si="3"/>
        <v/>
      </c>
      <c r="M59" s="285" t="str">
        <f t="shared" si="4"/>
        <v/>
      </c>
      <c r="N59" s="285" t="str">
        <f t="shared" si="5"/>
        <v/>
      </c>
      <c r="Q59" s="124" t="e">
        <f t="shared" si="6"/>
        <v>#VALUE!</v>
      </c>
      <c r="R59" s="124" t="e">
        <f t="shared" si="7"/>
        <v>#VALUE!</v>
      </c>
    </row>
    <row r="60" spans="1:18" x14ac:dyDescent="0.2">
      <c r="A60" s="287" t="s">
        <v>813</v>
      </c>
      <c r="B60" s="288">
        <v>132</v>
      </c>
      <c r="C60" s="287" t="s">
        <v>809</v>
      </c>
      <c r="D60" s="287" t="s">
        <v>852</v>
      </c>
      <c r="E60" s="281" t="e">
        <f>IF(SUMIF(#REF!,B60,#REF!)&gt;0,SUMIF(#REF!,B60,#REF!),"")</f>
        <v>#REF!</v>
      </c>
      <c r="F60" s="281" t="e">
        <f>IF(SUMIF(#REF!,B60,#REF!)&gt;0,SUMIF(#REF!,B60,#REF!),"")</f>
        <v>#REF!</v>
      </c>
      <c r="G60" s="281" t="e">
        <f>IF(SUMIF(#REF!,B60,#REF!)&gt;0,SUMIF(#REF!,B60,#REF!),"")</f>
        <v>#REF!</v>
      </c>
      <c r="H60" s="281" t="e">
        <f>IF(SUMIF(#REF!,B60,#REF!)&gt;0,SUMIF(#REF!,B60,#REF!),"")</f>
        <v>#REF!</v>
      </c>
      <c r="K60" s="285" t="str">
        <f t="shared" si="2"/>
        <v/>
      </c>
      <c r="L60" s="285" t="str">
        <f t="shared" si="3"/>
        <v/>
      </c>
      <c r="M60" s="285" t="str">
        <f t="shared" si="4"/>
        <v/>
      </c>
      <c r="N60" s="285" t="str">
        <f t="shared" si="5"/>
        <v/>
      </c>
      <c r="Q60" s="124" t="e">
        <f t="shared" si="6"/>
        <v>#VALUE!</v>
      </c>
      <c r="R60" s="124" t="e">
        <f t="shared" si="7"/>
        <v>#VALUE!</v>
      </c>
    </row>
    <row r="61" spans="1:18" x14ac:dyDescent="0.2">
      <c r="A61" s="289" t="s">
        <v>150</v>
      </c>
      <c r="B61" s="290">
        <v>71</v>
      </c>
      <c r="C61" s="289" t="s">
        <v>152</v>
      </c>
      <c r="D61" s="289" t="s">
        <v>851</v>
      </c>
      <c r="E61" s="281" t="e">
        <f>IF(SUMIF(#REF!,B61,#REF!)&gt;0,SUMIF(#REF!,B61,#REF!),"")</f>
        <v>#REF!</v>
      </c>
      <c r="F61" s="281" t="e">
        <f>IF(SUMIF(#REF!,B61,#REF!)&gt;0,SUMIF(#REF!,B61,#REF!),"")</f>
        <v>#REF!</v>
      </c>
      <c r="G61" s="281" t="e">
        <f>IF(SUMIF(#REF!,B61,#REF!)&gt;0,SUMIF(#REF!,B61,#REF!),"")</f>
        <v>#REF!</v>
      </c>
      <c r="H61" s="281" t="e">
        <f>IF(SUMIF(#REF!,B61,#REF!)&gt;0,SUMIF(#REF!,B61,#REF!),"")</f>
        <v>#REF!</v>
      </c>
      <c r="K61" s="285" t="str">
        <f t="shared" si="2"/>
        <v/>
      </c>
      <c r="L61" s="285" t="str">
        <f t="shared" si="3"/>
        <v/>
      </c>
      <c r="M61" s="285" t="str">
        <f t="shared" si="4"/>
        <v/>
      </c>
      <c r="N61" s="285" t="str">
        <f t="shared" si="5"/>
        <v/>
      </c>
      <c r="Q61" s="124" t="e">
        <f t="shared" si="6"/>
        <v>#VALUE!</v>
      </c>
      <c r="R61" s="124" t="e">
        <f t="shared" si="7"/>
        <v>#VALUE!</v>
      </c>
    </row>
    <row r="62" spans="1:18" x14ac:dyDescent="0.2">
      <c r="A62" s="287" t="s">
        <v>154</v>
      </c>
      <c r="B62" s="288">
        <v>67</v>
      </c>
      <c r="C62" s="287" t="s">
        <v>156</v>
      </c>
      <c r="D62" s="287" t="s">
        <v>848</v>
      </c>
      <c r="E62" s="281" t="e">
        <f>IF(SUMIF(#REF!,B62,#REF!)&gt;0,SUMIF(#REF!,B62,#REF!),"")</f>
        <v>#REF!</v>
      </c>
      <c r="F62" s="281" t="e">
        <f>IF(SUMIF(#REF!,B62,#REF!)&gt;0,SUMIF(#REF!,B62,#REF!),"")</f>
        <v>#REF!</v>
      </c>
      <c r="G62" s="281" t="e">
        <f>IF(SUMIF(#REF!,B62,#REF!)&gt;0,SUMIF(#REF!,B62,#REF!),"")</f>
        <v>#REF!</v>
      </c>
      <c r="H62" s="281" t="e">
        <f>IF(SUMIF(#REF!,B62,#REF!)&gt;0,SUMIF(#REF!,B62,#REF!),"")</f>
        <v>#REF!</v>
      </c>
      <c r="K62" s="285" t="str">
        <f t="shared" si="2"/>
        <v/>
      </c>
      <c r="L62" s="285" t="str">
        <f t="shared" si="3"/>
        <v/>
      </c>
      <c r="M62" s="285" t="str">
        <f t="shared" si="4"/>
        <v/>
      </c>
      <c r="N62" s="285" t="str">
        <f t="shared" si="5"/>
        <v/>
      </c>
      <c r="Q62" s="124" t="e">
        <f t="shared" si="6"/>
        <v>#VALUE!</v>
      </c>
      <c r="R62" s="124" t="e">
        <f t="shared" si="7"/>
        <v>#VALUE!</v>
      </c>
    </row>
    <row r="63" spans="1:18" x14ac:dyDescent="0.2">
      <c r="A63" s="289" t="s">
        <v>158</v>
      </c>
      <c r="B63" s="290">
        <v>48</v>
      </c>
      <c r="C63" s="289" t="s">
        <v>70</v>
      </c>
      <c r="D63" s="289" t="s">
        <v>852</v>
      </c>
      <c r="E63" s="281" t="e">
        <f>IF(SUMIF(#REF!,B63,#REF!)&gt;0,SUMIF(#REF!,B63,#REF!),"")</f>
        <v>#REF!</v>
      </c>
      <c r="F63" s="281" t="e">
        <f>IF(SUMIF(#REF!,B63,#REF!)&gt;0,SUMIF(#REF!,B63,#REF!),"")</f>
        <v>#REF!</v>
      </c>
      <c r="G63" s="281" t="e">
        <f>IF(SUMIF(#REF!,B63,#REF!)&gt;0,SUMIF(#REF!,B63,#REF!),"")</f>
        <v>#REF!</v>
      </c>
      <c r="H63" s="281" t="e">
        <f>IF(SUMIF(#REF!,B63,#REF!)&gt;0,SUMIF(#REF!,B63,#REF!),"")</f>
        <v>#REF!</v>
      </c>
      <c r="K63" s="285" t="str">
        <f t="shared" si="2"/>
        <v/>
      </c>
      <c r="L63" s="285" t="str">
        <f t="shared" si="3"/>
        <v/>
      </c>
      <c r="M63" s="285" t="str">
        <f t="shared" si="4"/>
        <v/>
      </c>
      <c r="N63" s="285" t="str">
        <f t="shared" si="5"/>
        <v/>
      </c>
      <c r="Q63" s="124" t="e">
        <f t="shared" si="6"/>
        <v>#VALUE!</v>
      </c>
      <c r="R63" s="124" t="e">
        <f t="shared" si="7"/>
        <v>#VALUE!</v>
      </c>
    </row>
    <row r="64" spans="1:18" x14ac:dyDescent="0.2">
      <c r="A64" s="287" t="s">
        <v>861</v>
      </c>
      <c r="B64" s="288">
        <v>5</v>
      </c>
      <c r="C64" s="287" t="s">
        <v>55</v>
      </c>
      <c r="D64" s="287" t="s">
        <v>852</v>
      </c>
      <c r="E64" s="281" t="e">
        <f>IF(SUMIF(#REF!,B64,#REF!)&gt;0,SUMIF(#REF!,B64,#REF!),"")</f>
        <v>#REF!</v>
      </c>
      <c r="F64" s="281" t="e">
        <f>IF(SUMIF(#REF!,B64,#REF!)&gt;0,SUMIF(#REF!,B64,#REF!),"")</f>
        <v>#REF!</v>
      </c>
      <c r="G64" s="281" t="e">
        <f>IF(SUMIF(#REF!,B64,#REF!)&gt;0,SUMIF(#REF!,B64,#REF!),"")</f>
        <v>#REF!</v>
      </c>
      <c r="H64" s="281" t="e">
        <f>IF(SUMIF(#REF!,B64,#REF!)&gt;0,SUMIF(#REF!,B64,#REF!),"")</f>
        <v>#REF!</v>
      </c>
      <c r="K64" s="285" t="str">
        <f t="shared" si="2"/>
        <v/>
      </c>
      <c r="L64" s="285" t="str">
        <f t="shared" si="3"/>
        <v/>
      </c>
      <c r="M64" s="285" t="str">
        <f t="shared" si="4"/>
        <v/>
      </c>
      <c r="N64" s="285" t="str">
        <f t="shared" si="5"/>
        <v/>
      </c>
      <c r="Q64" s="124" t="e">
        <f t="shared" si="6"/>
        <v>#VALUE!</v>
      </c>
      <c r="R64" s="124" t="e">
        <f t="shared" si="7"/>
        <v>#VALUE!</v>
      </c>
    </row>
    <row r="65" spans="1:18" x14ac:dyDescent="0.2">
      <c r="A65" s="289" t="s">
        <v>161</v>
      </c>
      <c r="B65" s="290">
        <v>57</v>
      </c>
      <c r="C65" s="289" t="s">
        <v>70</v>
      </c>
      <c r="D65" s="289" t="s">
        <v>852</v>
      </c>
      <c r="E65" s="281" t="e">
        <f>IF(SUMIF(#REF!,B65,#REF!)&gt;0,SUMIF(#REF!,B65,#REF!),"")</f>
        <v>#REF!</v>
      </c>
      <c r="F65" s="281" t="e">
        <f>IF(SUMIF(#REF!,B65,#REF!)&gt;0,SUMIF(#REF!,B65,#REF!),"")</f>
        <v>#REF!</v>
      </c>
      <c r="G65" s="281" t="e">
        <f>IF(SUMIF(#REF!,B65,#REF!)&gt;0,SUMIF(#REF!,B65,#REF!),"")</f>
        <v>#REF!</v>
      </c>
      <c r="H65" s="281" t="e">
        <f>IF(SUMIF(#REF!,B65,#REF!)&gt;0,SUMIF(#REF!,B65,#REF!),"")</f>
        <v>#REF!</v>
      </c>
      <c r="K65" s="285" t="str">
        <f t="shared" si="2"/>
        <v/>
      </c>
      <c r="L65" s="285" t="str">
        <f t="shared" si="3"/>
        <v/>
      </c>
      <c r="M65" s="285" t="str">
        <f t="shared" si="4"/>
        <v/>
      </c>
      <c r="N65" s="285" t="str">
        <f t="shared" si="5"/>
        <v/>
      </c>
      <c r="Q65" s="124" t="e">
        <f t="shared" si="6"/>
        <v>#VALUE!</v>
      </c>
      <c r="R65" s="124" t="e">
        <f t="shared" si="7"/>
        <v>#VALUE!</v>
      </c>
    </row>
    <row r="66" spans="1:18" x14ac:dyDescent="0.2">
      <c r="A66" s="287" t="s">
        <v>164</v>
      </c>
      <c r="B66" s="288">
        <v>33</v>
      </c>
      <c r="C66" s="287" t="s">
        <v>95</v>
      </c>
      <c r="D66" s="287" t="s">
        <v>851</v>
      </c>
      <c r="E66" s="281" t="e">
        <f>IF(SUMIF(#REF!,B66,#REF!)&gt;0,SUMIF(#REF!,B66,#REF!),"")</f>
        <v>#REF!</v>
      </c>
      <c r="F66" s="281" t="e">
        <f>IF(SUMIF(#REF!,B66,#REF!)&gt;0,SUMIF(#REF!,B66,#REF!),"")</f>
        <v>#REF!</v>
      </c>
      <c r="G66" s="281" t="e">
        <f>IF(SUMIF(#REF!,B66,#REF!)&gt;0,SUMIF(#REF!,B66,#REF!),"")</f>
        <v>#REF!</v>
      </c>
      <c r="H66" s="281" t="e">
        <f>IF(SUMIF(#REF!,B66,#REF!)&gt;0,SUMIF(#REF!,B66,#REF!),"")</f>
        <v>#REF!</v>
      </c>
      <c r="K66" s="285" t="str">
        <f t="shared" si="2"/>
        <v/>
      </c>
      <c r="L66" s="285" t="str">
        <f t="shared" si="3"/>
        <v/>
      </c>
      <c r="M66" s="285" t="str">
        <f t="shared" si="4"/>
        <v/>
      </c>
      <c r="N66" s="285" t="str">
        <f t="shared" si="5"/>
        <v/>
      </c>
      <c r="Q66" s="124" t="e">
        <f t="shared" si="6"/>
        <v>#VALUE!</v>
      </c>
      <c r="R66" s="124" t="e">
        <f t="shared" si="7"/>
        <v>#VALUE!</v>
      </c>
    </row>
    <row r="67" spans="1:18" x14ac:dyDescent="0.2">
      <c r="A67" s="289" t="s">
        <v>167</v>
      </c>
      <c r="B67" s="290">
        <v>82</v>
      </c>
      <c r="C67" s="289" t="s">
        <v>169</v>
      </c>
      <c r="D67" s="289" t="s">
        <v>852</v>
      </c>
      <c r="E67" s="281" t="e">
        <f>IF(SUMIF(#REF!,B67,#REF!)&gt;0,SUMIF(#REF!,B67,#REF!),"")</f>
        <v>#REF!</v>
      </c>
      <c r="F67" s="281" t="e">
        <f>IF(SUMIF(#REF!,B67,#REF!)&gt;0,SUMIF(#REF!,B67,#REF!),"")</f>
        <v>#REF!</v>
      </c>
      <c r="G67" s="281" t="e">
        <f>IF(SUMIF(#REF!,B67,#REF!)&gt;0,SUMIF(#REF!,B67,#REF!),"")</f>
        <v>#REF!</v>
      </c>
      <c r="H67" s="281" t="e">
        <f>IF(SUMIF(#REF!,B67,#REF!)&gt;0,SUMIF(#REF!,B67,#REF!),"")</f>
        <v>#REF!</v>
      </c>
      <c r="K67" s="285" t="str">
        <f t="shared" si="2"/>
        <v/>
      </c>
      <c r="L67" s="285" t="str">
        <f t="shared" si="3"/>
        <v/>
      </c>
      <c r="M67" s="285" t="str">
        <f t="shared" si="4"/>
        <v/>
      </c>
      <c r="N67" s="285" t="str">
        <f t="shared" si="5"/>
        <v/>
      </c>
      <c r="Q67" s="124" t="e">
        <f t="shared" si="6"/>
        <v>#VALUE!</v>
      </c>
      <c r="R67" s="124" t="e">
        <f t="shared" si="7"/>
        <v>#VALUE!</v>
      </c>
    </row>
    <row r="68" spans="1:18" x14ac:dyDescent="0.2">
      <c r="A68" s="287" t="s">
        <v>171</v>
      </c>
      <c r="B68" s="288">
        <v>109</v>
      </c>
      <c r="C68" s="287" t="s">
        <v>169</v>
      </c>
      <c r="D68" s="287" t="s">
        <v>858</v>
      </c>
      <c r="E68" s="281" t="e">
        <f>IF(SUMIF(#REF!,B68,#REF!)&gt;0,SUMIF(#REF!,B68,#REF!),"")</f>
        <v>#REF!</v>
      </c>
      <c r="F68" s="281" t="e">
        <f>IF(SUMIF(#REF!,B68,#REF!)&gt;0,SUMIF(#REF!,B68,#REF!),"")</f>
        <v>#REF!</v>
      </c>
      <c r="G68" s="281" t="e">
        <f>IF(SUMIF(#REF!,B68,#REF!)&gt;0,SUMIF(#REF!,B68,#REF!),"")</f>
        <v>#REF!</v>
      </c>
      <c r="H68" s="281" t="e">
        <f>IF(SUMIF(#REF!,B68,#REF!)&gt;0,SUMIF(#REF!,B68,#REF!),"")</f>
        <v>#REF!</v>
      </c>
      <c r="K68" s="285" t="str">
        <f t="shared" si="2"/>
        <v/>
      </c>
      <c r="L68" s="285" t="str">
        <f t="shared" si="3"/>
        <v/>
      </c>
      <c r="M68" s="285" t="str">
        <f t="shared" si="4"/>
        <v/>
      </c>
      <c r="N68" s="285" t="str">
        <f t="shared" si="5"/>
        <v/>
      </c>
      <c r="Q68" s="124" t="e">
        <f t="shared" si="6"/>
        <v>#VALUE!</v>
      </c>
      <c r="R68" s="124" t="e">
        <f t="shared" si="7"/>
        <v>#VALUE!</v>
      </c>
    </row>
    <row r="69" spans="1:18" x14ac:dyDescent="0.2">
      <c r="A69" s="289" t="s">
        <v>174</v>
      </c>
      <c r="B69" s="290">
        <v>18</v>
      </c>
      <c r="C69" s="289" t="s">
        <v>16</v>
      </c>
      <c r="D69" s="289" t="s">
        <v>855</v>
      </c>
      <c r="E69" s="281" t="e">
        <f>IF(SUMIF(#REF!,B69,#REF!)&gt;0,SUMIF(#REF!,B69,#REF!),"")</f>
        <v>#REF!</v>
      </c>
      <c r="F69" s="281" t="e">
        <f>IF(SUMIF(#REF!,B69,#REF!)&gt;0,SUMIF(#REF!,B69,#REF!),"")</f>
        <v>#REF!</v>
      </c>
      <c r="G69" s="281" t="e">
        <f>IF(SUMIF(#REF!,B69,#REF!)&gt;0,SUMIF(#REF!,B69,#REF!),"")</f>
        <v>#REF!</v>
      </c>
      <c r="H69" s="281" t="e">
        <f>IF(SUMIF(#REF!,B69,#REF!)&gt;0,SUMIF(#REF!,B69,#REF!),"")</f>
        <v>#REF!</v>
      </c>
      <c r="K69" s="285" t="str">
        <f t="shared" si="2"/>
        <v/>
      </c>
      <c r="L69" s="285" t="str">
        <f t="shared" si="3"/>
        <v/>
      </c>
      <c r="M69" s="285" t="str">
        <f t="shared" si="4"/>
        <v/>
      </c>
      <c r="N69" s="285" t="str">
        <f t="shared" si="5"/>
        <v/>
      </c>
      <c r="Q69" s="124" t="e">
        <f t="shared" si="6"/>
        <v>#VALUE!</v>
      </c>
      <c r="R69" s="124" t="e">
        <f t="shared" si="7"/>
        <v>#VALUE!</v>
      </c>
    </row>
    <row r="70" spans="1:18" x14ac:dyDescent="0.2">
      <c r="A70" s="287" t="s">
        <v>177</v>
      </c>
      <c r="B70" s="288">
        <v>20</v>
      </c>
      <c r="C70" s="287" t="s">
        <v>66</v>
      </c>
      <c r="D70" s="287" t="s">
        <v>851</v>
      </c>
      <c r="E70" s="281" t="e">
        <f>IF(SUMIF(#REF!,B70,#REF!)&gt;0,SUMIF(#REF!,B70,#REF!),"")</f>
        <v>#REF!</v>
      </c>
      <c r="F70" s="281" t="e">
        <f>IF(SUMIF(#REF!,B70,#REF!)&gt;0,SUMIF(#REF!,B70,#REF!),"")</f>
        <v>#REF!</v>
      </c>
      <c r="G70" s="281" t="e">
        <f>IF(SUMIF(#REF!,B70,#REF!)&gt;0,SUMIF(#REF!,B70,#REF!),"")</f>
        <v>#REF!</v>
      </c>
      <c r="H70" s="281" t="e">
        <f>IF(SUMIF(#REF!,B70,#REF!)&gt;0,SUMIF(#REF!,B70,#REF!),"")</f>
        <v>#REF!</v>
      </c>
      <c r="K70" s="285" t="str">
        <f t="shared" si="2"/>
        <v/>
      </c>
      <c r="L70" s="285" t="str">
        <f t="shared" si="3"/>
        <v/>
      </c>
      <c r="M70" s="285" t="str">
        <f t="shared" si="4"/>
        <v/>
      </c>
      <c r="N70" s="285" t="str">
        <f t="shared" si="5"/>
        <v/>
      </c>
      <c r="Q70" s="124" t="e">
        <f t="shared" si="6"/>
        <v>#VALUE!</v>
      </c>
      <c r="R70" s="124" t="e">
        <f t="shared" si="7"/>
        <v>#VALUE!</v>
      </c>
    </row>
    <row r="71" spans="1:18" x14ac:dyDescent="0.2">
      <c r="A71" s="289" t="s">
        <v>180</v>
      </c>
      <c r="B71" s="290">
        <v>12</v>
      </c>
      <c r="C71" s="289" t="s">
        <v>34</v>
      </c>
      <c r="D71" s="289" t="s">
        <v>850</v>
      </c>
      <c r="E71" s="281" t="e">
        <f>IF(SUMIF(#REF!,B71,#REF!)&gt;0,SUMIF(#REF!,B71,#REF!),"")</f>
        <v>#REF!</v>
      </c>
      <c r="F71" s="281" t="e">
        <f>IF(SUMIF(#REF!,B71,#REF!)&gt;0,SUMIF(#REF!,B71,#REF!),"")</f>
        <v>#REF!</v>
      </c>
      <c r="G71" s="281" t="e">
        <f>IF(SUMIF(#REF!,B71,#REF!)&gt;0,SUMIF(#REF!,B71,#REF!),"")</f>
        <v>#REF!</v>
      </c>
      <c r="H71" s="281" t="e">
        <f>IF(SUMIF(#REF!,B71,#REF!)&gt;0,SUMIF(#REF!,B71,#REF!),"")</f>
        <v>#REF!</v>
      </c>
      <c r="K71" s="285" t="str">
        <f t="shared" si="2"/>
        <v/>
      </c>
      <c r="L71" s="285" t="str">
        <f t="shared" si="3"/>
        <v/>
      </c>
      <c r="M71" s="285" t="str">
        <f t="shared" si="4"/>
        <v/>
      </c>
      <c r="N71" s="285" t="str">
        <f t="shared" si="5"/>
        <v/>
      </c>
      <c r="Q71" s="124" t="e">
        <f t="shared" si="6"/>
        <v>#VALUE!</v>
      </c>
      <c r="R71" s="124" t="e">
        <f t="shared" si="7"/>
        <v>#VALUE!</v>
      </c>
    </row>
    <row r="72" spans="1:18" x14ac:dyDescent="0.2">
      <c r="A72" s="287" t="s">
        <v>817</v>
      </c>
      <c r="B72" s="288">
        <v>70</v>
      </c>
      <c r="C72" s="287" t="s">
        <v>110</v>
      </c>
      <c r="D72" s="287" t="s">
        <v>862</v>
      </c>
      <c r="E72" s="281" t="e">
        <f>IF(SUMIF(#REF!,B72,#REF!)&gt;0,SUMIF(#REF!,B72,#REF!),"")</f>
        <v>#REF!</v>
      </c>
      <c r="F72" s="281" t="e">
        <f>IF(SUMIF(#REF!,B72,#REF!)&gt;0,SUMIF(#REF!,B72,#REF!),"")</f>
        <v>#REF!</v>
      </c>
      <c r="G72" s="281" t="e">
        <f>IF(SUMIF(#REF!,B72,#REF!)&gt;0,SUMIF(#REF!,B72,#REF!),"")</f>
        <v>#REF!</v>
      </c>
      <c r="H72" s="281" t="e">
        <f>IF(SUMIF(#REF!,B72,#REF!)&gt;0,SUMIF(#REF!,B72,#REF!),"")</f>
        <v>#REF!</v>
      </c>
      <c r="K72" s="285" t="str">
        <f t="shared" si="2"/>
        <v/>
      </c>
      <c r="L72" s="285" t="str">
        <f t="shared" si="3"/>
        <v/>
      </c>
      <c r="M72" s="285" t="str">
        <f t="shared" si="4"/>
        <v/>
      </c>
      <c r="N72" s="285" t="str">
        <f t="shared" si="5"/>
        <v/>
      </c>
      <c r="Q72" s="124" t="e">
        <f t="shared" si="6"/>
        <v>#VALUE!</v>
      </c>
      <c r="R72" s="124" t="e">
        <f t="shared" si="7"/>
        <v>#VALUE!</v>
      </c>
    </row>
    <row r="73" spans="1:18" x14ac:dyDescent="0.2">
      <c r="A73" s="289" t="s">
        <v>183</v>
      </c>
      <c r="B73" s="290">
        <v>62</v>
      </c>
      <c r="C73" s="289" t="s">
        <v>66</v>
      </c>
      <c r="D73" s="289" t="s">
        <v>858</v>
      </c>
      <c r="E73" s="281" t="e">
        <f>IF(SUMIF(#REF!,B73,#REF!)&gt;0,SUMIF(#REF!,B73,#REF!),"")</f>
        <v>#REF!</v>
      </c>
      <c r="F73" s="281" t="e">
        <f>IF(SUMIF(#REF!,B73,#REF!)&gt;0,SUMIF(#REF!,B73,#REF!),"")</f>
        <v>#REF!</v>
      </c>
      <c r="G73" s="281" t="e">
        <f>IF(SUMIF(#REF!,B73,#REF!)&gt;0,SUMIF(#REF!,B73,#REF!),"")</f>
        <v>#REF!</v>
      </c>
      <c r="H73" s="281" t="e">
        <f>IF(SUMIF(#REF!,B73,#REF!)&gt;0,SUMIF(#REF!,B73,#REF!),"")</f>
        <v>#REF!</v>
      </c>
      <c r="K73" s="285" t="str">
        <f t="shared" si="2"/>
        <v/>
      </c>
      <c r="L73" s="285" t="str">
        <f t="shared" si="3"/>
        <v/>
      </c>
      <c r="M73" s="285" t="str">
        <f t="shared" si="4"/>
        <v/>
      </c>
      <c r="N73" s="285" t="str">
        <f t="shared" si="5"/>
        <v/>
      </c>
      <c r="Q73" s="124" t="e">
        <f t="shared" si="6"/>
        <v>#VALUE!</v>
      </c>
      <c r="R73" s="124" t="e">
        <f t="shared" si="7"/>
        <v>#VALUE!</v>
      </c>
    </row>
    <row r="74" spans="1:18" x14ac:dyDescent="0.2">
      <c r="A74" s="287" t="s">
        <v>186</v>
      </c>
      <c r="B74" s="288">
        <v>84</v>
      </c>
      <c r="C74" s="287" t="s">
        <v>34</v>
      </c>
      <c r="D74" s="287" t="s">
        <v>862</v>
      </c>
      <c r="E74" s="281" t="e">
        <f>IF(SUMIF(#REF!,B74,#REF!)&gt;0,SUMIF(#REF!,B74,#REF!),"")</f>
        <v>#REF!</v>
      </c>
      <c r="F74" s="281" t="e">
        <f>IF(SUMIF(#REF!,B74,#REF!)&gt;0,SUMIF(#REF!,B74,#REF!),"")</f>
        <v>#REF!</v>
      </c>
      <c r="G74" s="281" t="e">
        <f>IF(SUMIF(#REF!,B74,#REF!)&gt;0,SUMIF(#REF!,B74,#REF!),"")</f>
        <v>#REF!</v>
      </c>
      <c r="H74" s="281" t="e">
        <f>IF(SUMIF(#REF!,B74,#REF!)&gt;0,SUMIF(#REF!,B74,#REF!),"")</f>
        <v>#REF!</v>
      </c>
      <c r="K74" s="285" t="str">
        <f t="shared" si="2"/>
        <v/>
      </c>
      <c r="L74" s="285" t="str">
        <f t="shared" si="3"/>
        <v/>
      </c>
      <c r="M74" s="285" t="str">
        <f t="shared" si="4"/>
        <v/>
      </c>
      <c r="N74" s="285" t="str">
        <f t="shared" si="5"/>
        <v/>
      </c>
      <c r="Q74" s="124" t="e">
        <f t="shared" ref="Q74:Q105" si="8">M74/K74-E74</f>
        <v>#VALUE!</v>
      </c>
      <c r="R74" s="124" t="e">
        <f t="shared" ref="R74:R105" si="9">N74/L74-F74</f>
        <v>#VALUE!</v>
      </c>
    </row>
    <row r="75" spans="1:18" x14ac:dyDescent="0.2">
      <c r="A75" s="289" t="s">
        <v>863</v>
      </c>
      <c r="B75" s="290">
        <v>147</v>
      </c>
      <c r="C75" s="289" t="s">
        <v>55</v>
      </c>
      <c r="D75" s="289" t="s">
        <v>848</v>
      </c>
      <c r="E75" s="281" t="e">
        <f>IF(SUMIF(#REF!,B75,#REF!)&gt;0,SUMIF(#REF!,B75,#REF!),"")</f>
        <v>#REF!</v>
      </c>
      <c r="F75" s="281" t="e">
        <f>IF(SUMIF(#REF!,B75,#REF!)&gt;0,SUMIF(#REF!,B75,#REF!),"")</f>
        <v>#REF!</v>
      </c>
      <c r="G75" s="281" t="e">
        <f>IF(SUMIF(#REF!,B75,#REF!)&gt;0,SUMIF(#REF!,B75,#REF!),"")</f>
        <v>#REF!</v>
      </c>
      <c r="H75" s="281" t="e">
        <f>IF(SUMIF(#REF!,B75,#REF!)&gt;0,SUMIF(#REF!,B75,#REF!),"")</f>
        <v>#REF!</v>
      </c>
      <c r="K75" s="285" t="str">
        <f t="shared" ref="K75:K138" si="10">IF(COUNT(E75)&gt;0,G75,"")</f>
        <v/>
      </c>
      <c r="L75" s="285" t="str">
        <f t="shared" ref="L75:L138" si="11">IF(COUNT(F75)&gt;0,G75,"")</f>
        <v/>
      </c>
      <c r="M75" s="285" t="str">
        <f t="shared" ref="M75:M138" si="12">IF(COUNT(E75)&gt;0,G75*E75,"")</f>
        <v/>
      </c>
      <c r="N75" s="285" t="str">
        <f t="shared" ref="N75:N138" si="13">IF(COUNT(F75)&gt;0,G75*F75,"")</f>
        <v/>
      </c>
      <c r="Q75" s="124" t="e">
        <f t="shared" si="8"/>
        <v>#VALUE!</v>
      </c>
      <c r="R75" s="124" t="e">
        <f t="shared" si="9"/>
        <v>#VALUE!</v>
      </c>
    </row>
    <row r="76" spans="1:18" x14ac:dyDescent="0.2">
      <c r="A76" s="287" t="s">
        <v>196</v>
      </c>
      <c r="B76" s="288">
        <v>23</v>
      </c>
      <c r="C76" s="287" t="s">
        <v>55</v>
      </c>
      <c r="D76" s="287" t="s">
        <v>858</v>
      </c>
      <c r="E76" s="281" t="e">
        <f>IF(SUMIF(#REF!,B76,#REF!)&gt;0,SUMIF(#REF!,B76,#REF!),"")</f>
        <v>#REF!</v>
      </c>
      <c r="F76" s="281" t="e">
        <f>IF(SUMIF(#REF!,B76,#REF!)&gt;0,SUMIF(#REF!,B76,#REF!),"")</f>
        <v>#REF!</v>
      </c>
      <c r="G76" s="281" t="e">
        <f>IF(SUMIF(#REF!,B76,#REF!)&gt;0,SUMIF(#REF!,B76,#REF!),"")</f>
        <v>#REF!</v>
      </c>
      <c r="H76" s="281" t="e">
        <f>IF(SUMIF(#REF!,B76,#REF!)&gt;0,SUMIF(#REF!,B76,#REF!),"")</f>
        <v>#REF!</v>
      </c>
      <c r="K76" s="285" t="str">
        <f t="shared" si="10"/>
        <v/>
      </c>
      <c r="L76" s="285" t="str">
        <f t="shared" si="11"/>
        <v/>
      </c>
      <c r="M76" s="285" t="str">
        <f t="shared" si="12"/>
        <v/>
      </c>
      <c r="N76" s="285" t="str">
        <f t="shared" si="13"/>
        <v/>
      </c>
      <c r="Q76" s="124" t="e">
        <f t="shared" si="8"/>
        <v>#VALUE!</v>
      </c>
      <c r="R76" s="124" t="e">
        <f t="shared" si="9"/>
        <v>#VALUE!</v>
      </c>
    </row>
    <row r="77" spans="1:18" x14ac:dyDescent="0.2">
      <c r="A77" s="289" t="s">
        <v>190</v>
      </c>
      <c r="B77" s="290">
        <v>106</v>
      </c>
      <c r="C77" s="289" t="s">
        <v>55</v>
      </c>
      <c r="D77" s="289" t="s">
        <v>858</v>
      </c>
      <c r="E77" s="281" t="e">
        <f>IF(SUMIF(#REF!,B77,#REF!)&gt;0,SUMIF(#REF!,B77,#REF!),"")</f>
        <v>#REF!</v>
      </c>
      <c r="F77" s="281" t="e">
        <f>IF(SUMIF(#REF!,B77,#REF!)&gt;0,SUMIF(#REF!,B77,#REF!),"")</f>
        <v>#REF!</v>
      </c>
      <c r="G77" s="281" t="e">
        <f>IF(SUMIF(#REF!,B77,#REF!)&gt;0,SUMIF(#REF!,B77,#REF!),"")</f>
        <v>#REF!</v>
      </c>
      <c r="H77" s="281" t="e">
        <f>IF(SUMIF(#REF!,B77,#REF!)&gt;0,SUMIF(#REF!,B77,#REF!),"")</f>
        <v>#REF!</v>
      </c>
      <c r="K77" s="285" t="str">
        <f t="shared" si="10"/>
        <v/>
      </c>
      <c r="L77" s="285" t="str">
        <f t="shared" si="11"/>
        <v/>
      </c>
      <c r="M77" s="285" t="str">
        <f t="shared" si="12"/>
        <v/>
      </c>
      <c r="N77" s="285" t="str">
        <f t="shared" si="13"/>
        <v/>
      </c>
      <c r="Q77" s="124" t="e">
        <f t="shared" si="8"/>
        <v>#VALUE!</v>
      </c>
      <c r="R77" s="124" t="e">
        <f t="shared" si="9"/>
        <v>#VALUE!</v>
      </c>
    </row>
    <row r="78" spans="1:18" x14ac:dyDescent="0.2">
      <c r="A78" s="287" t="s">
        <v>193</v>
      </c>
      <c r="B78" s="288">
        <v>27</v>
      </c>
      <c r="C78" s="287" t="s">
        <v>114</v>
      </c>
      <c r="D78" s="287" t="s">
        <v>858</v>
      </c>
      <c r="E78" s="281" t="e">
        <f>IF(SUMIF(#REF!,B78,#REF!)&gt;0,SUMIF(#REF!,B78,#REF!),"")</f>
        <v>#REF!</v>
      </c>
      <c r="F78" s="281" t="e">
        <f>IF(SUMIF(#REF!,B78,#REF!)&gt;0,SUMIF(#REF!,B78,#REF!),"")</f>
        <v>#REF!</v>
      </c>
      <c r="G78" s="281" t="e">
        <f>IF(SUMIF(#REF!,B78,#REF!)&gt;0,SUMIF(#REF!,B78,#REF!),"")</f>
        <v>#REF!</v>
      </c>
      <c r="H78" s="281" t="e">
        <f>IF(SUMIF(#REF!,B78,#REF!)&gt;0,SUMIF(#REF!,B78,#REF!),"")</f>
        <v>#REF!</v>
      </c>
      <c r="K78" s="285" t="str">
        <f t="shared" si="10"/>
        <v/>
      </c>
      <c r="L78" s="285" t="str">
        <f t="shared" si="11"/>
        <v/>
      </c>
      <c r="M78" s="285" t="str">
        <f t="shared" si="12"/>
        <v/>
      </c>
      <c r="N78" s="285" t="str">
        <f t="shared" si="13"/>
        <v/>
      </c>
      <c r="Q78" s="124" t="e">
        <f t="shared" si="8"/>
        <v>#VALUE!</v>
      </c>
      <c r="R78" s="124" t="e">
        <f t="shared" si="9"/>
        <v>#VALUE!</v>
      </c>
    </row>
    <row r="79" spans="1:18" x14ac:dyDescent="0.2">
      <c r="A79" s="289" t="s">
        <v>199</v>
      </c>
      <c r="B79" s="290">
        <v>101</v>
      </c>
      <c r="C79" s="289" t="s">
        <v>55</v>
      </c>
      <c r="D79" s="289" t="s">
        <v>862</v>
      </c>
      <c r="E79" s="281" t="e">
        <f>IF(SUMIF(#REF!,B79,#REF!)&gt;0,SUMIF(#REF!,B79,#REF!),"")</f>
        <v>#REF!</v>
      </c>
      <c r="F79" s="281" t="e">
        <f>IF(SUMIF(#REF!,B79,#REF!)&gt;0,SUMIF(#REF!,B79,#REF!),"")</f>
        <v>#REF!</v>
      </c>
      <c r="G79" s="281" t="e">
        <f>IF(SUMIF(#REF!,B79,#REF!)&gt;0,SUMIF(#REF!,B79,#REF!),"")</f>
        <v>#REF!</v>
      </c>
      <c r="H79" s="281" t="e">
        <f>IF(SUMIF(#REF!,B79,#REF!)&gt;0,SUMIF(#REF!,B79,#REF!),"")</f>
        <v>#REF!</v>
      </c>
      <c r="K79" s="285" t="str">
        <f t="shared" si="10"/>
        <v/>
      </c>
      <c r="L79" s="285" t="str">
        <f t="shared" si="11"/>
        <v/>
      </c>
      <c r="M79" s="285" t="str">
        <f t="shared" si="12"/>
        <v/>
      </c>
      <c r="N79" s="285" t="str">
        <f t="shared" si="13"/>
        <v/>
      </c>
      <c r="Q79" s="124" t="e">
        <f t="shared" si="8"/>
        <v>#VALUE!</v>
      </c>
      <c r="R79" s="124" t="e">
        <f t="shared" si="9"/>
        <v>#VALUE!</v>
      </c>
    </row>
    <row r="80" spans="1:18" x14ac:dyDescent="0.2">
      <c r="A80" s="287" t="s">
        <v>820</v>
      </c>
      <c r="B80" s="288">
        <v>95</v>
      </c>
      <c r="C80" s="287" t="s">
        <v>110</v>
      </c>
      <c r="D80" s="287" t="s">
        <v>855</v>
      </c>
      <c r="E80" s="281" t="e">
        <f>IF(SUMIF(#REF!,B80,#REF!)&gt;0,SUMIF(#REF!,B80,#REF!),"")</f>
        <v>#REF!</v>
      </c>
      <c r="F80" s="281" t="e">
        <f>IF(SUMIF(#REF!,B80,#REF!)&gt;0,SUMIF(#REF!,B80,#REF!),"")</f>
        <v>#REF!</v>
      </c>
      <c r="G80" s="281" t="e">
        <f>IF(SUMIF(#REF!,B80,#REF!)&gt;0,SUMIF(#REF!,B80,#REF!),"")</f>
        <v>#REF!</v>
      </c>
      <c r="H80" s="281" t="e">
        <f>IF(SUMIF(#REF!,B80,#REF!)&gt;0,SUMIF(#REF!,B80,#REF!),"")</f>
        <v>#REF!</v>
      </c>
      <c r="K80" s="285" t="str">
        <f t="shared" si="10"/>
        <v/>
      </c>
      <c r="L80" s="285" t="str">
        <f t="shared" si="11"/>
        <v/>
      </c>
      <c r="M80" s="285" t="str">
        <f t="shared" si="12"/>
        <v/>
      </c>
      <c r="N80" s="285" t="str">
        <f t="shared" si="13"/>
        <v/>
      </c>
      <c r="Q80" s="124" t="e">
        <f t="shared" si="8"/>
        <v>#VALUE!</v>
      </c>
      <c r="R80" s="124" t="e">
        <f t="shared" si="9"/>
        <v>#VALUE!</v>
      </c>
    </row>
    <row r="81" spans="1:18" x14ac:dyDescent="0.2">
      <c r="A81" s="289" t="s">
        <v>822</v>
      </c>
      <c r="B81" s="290">
        <v>96</v>
      </c>
      <c r="C81" s="289" t="s">
        <v>16</v>
      </c>
      <c r="D81" s="289" t="s">
        <v>864</v>
      </c>
      <c r="E81" s="281" t="e">
        <f>IF(SUMIF(#REF!,B81,#REF!)&gt;0,SUMIF(#REF!,B81,#REF!),"")</f>
        <v>#REF!</v>
      </c>
      <c r="F81" s="281" t="e">
        <f>IF(SUMIF(#REF!,B81,#REF!)&gt;0,SUMIF(#REF!,B81,#REF!),"")</f>
        <v>#REF!</v>
      </c>
      <c r="G81" s="281" t="e">
        <f>IF(SUMIF(#REF!,B81,#REF!)&gt;0,SUMIF(#REF!,B81,#REF!),"")</f>
        <v>#REF!</v>
      </c>
      <c r="H81" s="281" t="e">
        <f>IF(SUMIF(#REF!,B81,#REF!)&gt;0,SUMIF(#REF!,B81,#REF!),"")</f>
        <v>#REF!</v>
      </c>
      <c r="K81" s="285" t="str">
        <f t="shared" si="10"/>
        <v/>
      </c>
      <c r="L81" s="285" t="str">
        <f t="shared" si="11"/>
        <v/>
      </c>
      <c r="M81" s="285" t="str">
        <f t="shared" si="12"/>
        <v/>
      </c>
      <c r="N81" s="285" t="str">
        <f t="shared" si="13"/>
        <v/>
      </c>
      <c r="Q81" s="124" t="e">
        <f t="shared" si="8"/>
        <v>#VALUE!</v>
      </c>
      <c r="R81" s="124" t="e">
        <f t="shared" si="9"/>
        <v>#VALUE!</v>
      </c>
    </row>
    <row r="82" spans="1:18" x14ac:dyDescent="0.2">
      <c r="A82" s="287" t="s">
        <v>888</v>
      </c>
      <c r="B82" s="288">
        <v>115</v>
      </c>
      <c r="C82" s="287" t="s">
        <v>273</v>
      </c>
      <c r="D82" s="287" t="s">
        <v>848</v>
      </c>
      <c r="E82" s="281" t="e">
        <f>IF(SUMIF(#REF!,B82,#REF!)&gt;0,SUMIF(#REF!,B82,#REF!),"")</f>
        <v>#REF!</v>
      </c>
      <c r="F82" s="281" t="e">
        <f>IF(SUMIF(#REF!,B82,#REF!)&gt;0,SUMIF(#REF!,B82,#REF!),"")</f>
        <v>#REF!</v>
      </c>
      <c r="G82" s="281" t="e">
        <f>IF(SUMIF(#REF!,B82,#REF!)&gt;0,SUMIF(#REF!,B82,#REF!),"")</f>
        <v>#REF!</v>
      </c>
      <c r="H82" s="281" t="e">
        <f>IF(SUMIF(#REF!,B82,#REF!)&gt;0,SUMIF(#REF!,B82,#REF!),"")</f>
        <v>#REF!</v>
      </c>
      <c r="K82" s="285" t="str">
        <f t="shared" si="10"/>
        <v/>
      </c>
      <c r="L82" s="285" t="str">
        <f t="shared" si="11"/>
        <v/>
      </c>
      <c r="M82" s="285" t="str">
        <f t="shared" si="12"/>
        <v/>
      </c>
      <c r="N82" s="285" t="str">
        <f t="shared" si="13"/>
        <v/>
      </c>
      <c r="Q82" s="124" t="e">
        <f t="shared" si="8"/>
        <v>#VALUE!</v>
      </c>
      <c r="R82" s="124" t="e">
        <f t="shared" si="9"/>
        <v>#VALUE!</v>
      </c>
    </row>
    <row r="83" spans="1:18" x14ac:dyDescent="0.2">
      <c r="A83" s="289" t="s">
        <v>202</v>
      </c>
      <c r="B83" s="290">
        <v>55</v>
      </c>
      <c r="C83" s="289" t="s">
        <v>55</v>
      </c>
      <c r="D83" s="289" t="s">
        <v>852</v>
      </c>
      <c r="E83" s="281" t="e">
        <f>IF(SUMIF(#REF!,B83,#REF!)&gt;0,SUMIF(#REF!,B83,#REF!),"")</f>
        <v>#REF!</v>
      </c>
      <c r="F83" s="281" t="e">
        <f>IF(SUMIF(#REF!,B83,#REF!)&gt;0,SUMIF(#REF!,B83,#REF!),"")</f>
        <v>#REF!</v>
      </c>
      <c r="G83" s="281" t="e">
        <f>IF(SUMIF(#REF!,B83,#REF!)&gt;0,SUMIF(#REF!,B83,#REF!),"")</f>
        <v>#REF!</v>
      </c>
      <c r="H83" s="281" t="e">
        <f>IF(SUMIF(#REF!,B83,#REF!)&gt;0,SUMIF(#REF!,B83,#REF!),"")</f>
        <v>#REF!</v>
      </c>
      <c r="K83" s="285" t="str">
        <f t="shared" si="10"/>
        <v/>
      </c>
      <c r="L83" s="285" t="str">
        <f t="shared" si="11"/>
        <v/>
      </c>
      <c r="M83" s="285" t="str">
        <f t="shared" si="12"/>
        <v/>
      </c>
      <c r="N83" s="285" t="str">
        <f t="shared" si="13"/>
        <v/>
      </c>
      <c r="Q83" s="124" t="e">
        <f t="shared" si="8"/>
        <v>#VALUE!</v>
      </c>
      <c r="R83" s="124" t="e">
        <f t="shared" si="9"/>
        <v>#VALUE!</v>
      </c>
    </row>
    <row r="84" spans="1:18" x14ac:dyDescent="0.2">
      <c r="A84" s="287" t="s">
        <v>205</v>
      </c>
      <c r="B84" s="288">
        <v>107</v>
      </c>
      <c r="C84" s="287" t="s">
        <v>66</v>
      </c>
      <c r="D84" s="287" t="s">
        <v>848</v>
      </c>
      <c r="E84" s="281" t="e">
        <f>IF(SUMIF(#REF!,B84,#REF!)&gt;0,SUMIF(#REF!,B84,#REF!),"")</f>
        <v>#REF!</v>
      </c>
      <c r="F84" s="281" t="e">
        <f>IF(SUMIF(#REF!,B84,#REF!)&gt;0,SUMIF(#REF!,B84,#REF!),"")</f>
        <v>#REF!</v>
      </c>
      <c r="G84" s="281" t="e">
        <f>IF(SUMIF(#REF!,B84,#REF!)&gt;0,SUMIF(#REF!,B84,#REF!),"")</f>
        <v>#REF!</v>
      </c>
      <c r="H84" s="281" t="e">
        <f>IF(SUMIF(#REF!,B84,#REF!)&gt;0,SUMIF(#REF!,B84,#REF!),"")</f>
        <v>#REF!</v>
      </c>
      <c r="K84" s="285" t="str">
        <f t="shared" si="10"/>
        <v/>
      </c>
      <c r="L84" s="285" t="str">
        <f t="shared" si="11"/>
        <v/>
      </c>
      <c r="M84" s="285" t="str">
        <f t="shared" si="12"/>
        <v/>
      </c>
      <c r="N84" s="285" t="str">
        <f t="shared" si="13"/>
        <v/>
      </c>
      <c r="Q84" s="124" t="e">
        <f t="shared" si="8"/>
        <v>#VALUE!</v>
      </c>
      <c r="R84" s="124" t="e">
        <f t="shared" si="9"/>
        <v>#VALUE!</v>
      </c>
    </row>
    <row r="85" spans="1:18" x14ac:dyDescent="0.2">
      <c r="A85" s="289" t="s">
        <v>208</v>
      </c>
      <c r="B85" s="290">
        <v>8</v>
      </c>
      <c r="C85" s="289" t="s">
        <v>34</v>
      </c>
      <c r="D85" s="289" t="s">
        <v>850</v>
      </c>
      <c r="E85" s="281" t="e">
        <f>IF(SUMIF(#REF!,B85,#REF!)&gt;0,SUMIF(#REF!,B85,#REF!),"")</f>
        <v>#REF!</v>
      </c>
      <c r="F85" s="281" t="e">
        <f>IF(SUMIF(#REF!,B85,#REF!)&gt;0,SUMIF(#REF!,B85,#REF!),"")</f>
        <v>#REF!</v>
      </c>
      <c r="G85" s="281" t="e">
        <f>IF(SUMIF(#REF!,B85,#REF!)&gt;0,SUMIF(#REF!,B85,#REF!),"")</f>
        <v>#REF!</v>
      </c>
      <c r="H85" s="281" t="e">
        <f>IF(SUMIF(#REF!,B85,#REF!)&gt;0,SUMIF(#REF!,B85,#REF!),"")</f>
        <v>#REF!</v>
      </c>
      <c r="K85" s="285" t="str">
        <f t="shared" si="10"/>
        <v/>
      </c>
      <c r="L85" s="285" t="str">
        <f t="shared" si="11"/>
        <v/>
      </c>
      <c r="M85" s="285" t="str">
        <f t="shared" si="12"/>
        <v/>
      </c>
      <c r="N85" s="285" t="str">
        <f t="shared" si="13"/>
        <v/>
      </c>
      <c r="Q85" s="124" t="e">
        <f t="shared" si="8"/>
        <v>#VALUE!</v>
      </c>
      <c r="R85" s="124" t="e">
        <f t="shared" si="9"/>
        <v>#VALUE!</v>
      </c>
    </row>
    <row r="86" spans="1:18" x14ac:dyDescent="0.2">
      <c r="A86" s="287" t="s">
        <v>211</v>
      </c>
      <c r="B86" s="288">
        <v>52</v>
      </c>
      <c r="C86" s="287" t="s">
        <v>34</v>
      </c>
      <c r="D86" s="287" t="s">
        <v>850</v>
      </c>
      <c r="E86" s="281" t="e">
        <f>IF(SUMIF(#REF!,B86,#REF!)&gt;0,SUMIF(#REF!,B86,#REF!),"")</f>
        <v>#REF!</v>
      </c>
      <c r="F86" s="281" t="e">
        <f>IF(SUMIF(#REF!,B86,#REF!)&gt;0,SUMIF(#REF!,B86,#REF!),"")</f>
        <v>#REF!</v>
      </c>
      <c r="G86" s="281" t="e">
        <f>IF(SUMIF(#REF!,B86,#REF!)&gt;0,SUMIF(#REF!,B86,#REF!),"")</f>
        <v>#REF!</v>
      </c>
      <c r="H86" s="281" t="e">
        <f>IF(SUMIF(#REF!,B86,#REF!)&gt;0,SUMIF(#REF!,B86,#REF!),"")</f>
        <v>#REF!</v>
      </c>
      <c r="K86" s="285" t="str">
        <f t="shared" si="10"/>
        <v/>
      </c>
      <c r="L86" s="285" t="str">
        <f t="shared" si="11"/>
        <v/>
      </c>
      <c r="M86" s="285" t="str">
        <f t="shared" si="12"/>
        <v/>
      </c>
      <c r="N86" s="285" t="str">
        <f t="shared" si="13"/>
        <v/>
      </c>
      <c r="Q86" s="124" t="e">
        <f t="shared" si="8"/>
        <v>#VALUE!</v>
      </c>
      <c r="R86" s="124" t="e">
        <f t="shared" si="9"/>
        <v>#VALUE!</v>
      </c>
    </row>
    <row r="87" spans="1:18" x14ac:dyDescent="0.2">
      <c r="A87" s="289" t="s">
        <v>214</v>
      </c>
      <c r="B87" s="290">
        <v>53</v>
      </c>
      <c r="C87" s="289" t="s">
        <v>34</v>
      </c>
      <c r="D87" s="289" t="s">
        <v>848</v>
      </c>
      <c r="E87" s="281" t="e">
        <f>IF(SUMIF(#REF!,B87,#REF!)&gt;0,SUMIF(#REF!,B87,#REF!),"")</f>
        <v>#REF!</v>
      </c>
      <c r="F87" s="281" t="e">
        <f>IF(SUMIF(#REF!,B87,#REF!)&gt;0,SUMIF(#REF!,B87,#REF!),"")</f>
        <v>#REF!</v>
      </c>
      <c r="G87" s="281" t="e">
        <f>IF(SUMIF(#REF!,B87,#REF!)&gt;0,SUMIF(#REF!,B87,#REF!),"")</f>
        <v>#REF!</v>
      </c>
      <c r="H87" s="281" t="e">
        <f>IF(SUMIF(#REF!,B87,#REF!)&gt;0,SUMIF(#REF!,B87,#REF!),"")</f>
        <v>#REF!</v>
      </c>
      <c r="K87" s="285" t="str">
        <f t="shared" si="10"/>
        <v/>
      </c>
      <c r="L87" s="285" t="str">
        <f t="shared" si="11"/>
        <v/>
      </c>
      <c r="M87" s="285" t="str">
        <f t="shared" si="12"/>
        <v/>
      </c>
      <c r="N87" s="285" t="str">
        <f t="shared" si="13"/>
        <v/>
      </c>
      <c r="Q87" s="124" t="e">
        <f t="shared" si="8"/>
        <v>#VALUE!</v>
      </c>
      <c r="R87" s="124" t="e">
        <f t="shared" si="9"/>
        <v>#VALUE!</v>
      </c>
    </row>
    <row r="88" spans="1:18" x14ac:dyDescent="0.2">
      <c r="A88" s="287" t="s">
        <v>217</v>
      </c>
      <c r="B88" s="288">
        <v>54</v>
      </c>
      <c r="C88" s="287" t="s">
        <v>70</v>
      </c>
      <c r="D88" s="287" t="s">
        <v>852</v>
      </c>
      <c r="E88" s="281" t="e">
        <f>IF(SUMIF(#REF!,B88,#REF!)&gt;0,SUMIF(#REF!,B88,#REF!),"")</f>
        <v>#REF!</v>
      </c>
      <c r="F88" s="281" t="e">
        <f>IF(SUMIF(#REF!,B88,#REF!)&gt;0,SUMIF(#REF!,B88,#REF!),"")</f>
        <v>#REF!</v>
      </c>
      <c r="G88" s="281" t="e">
        <f>IF(SUMIF(#REF!,B88,#REF!)&gt;0,SUMIF(#REF!,B88,#REF!),"")</f>
        <v>#REF!</v>
      </c>
      <c r="H88" s="281" t="e">
        <f>IF(SUMIF(#REF!,B88,#REF!)&gt;0,SUMIF(#REF!,B88,#REF!),"")</f>
        <v>#REF!</v>
      </c>
      <c r="K88" s="285" t="str">
        <f t="shared" si="10"/>
        <v/>
      </c>
      <c r="L88" s="285" t="str">
        <f t="shared" si="11"/>
        <v/>
      </c>
      <c r="M88" s="285" t="str">
        <f t="shared" si="12"/>
        <v/>
      </c>
      <c r="N88" s="285" t="str">
        <f t="shared" si="13"/>
        <v/>
      </c>
      <c r="Q88" s="124" t="e">
        <f t="shared" si="8"/>
        <v>#VALUE!</v>
      </c>
      <c r="R88" s="124" t="e">
        <f t="shared" si="9"/>
        <v>#VALUE!</v>
      </c>
    </row>
    <row r="89" spans="1:18" x14ac:dyDescent="0.2">
      <c r="A89" s="289" t="s">
        <v>220</v>
      </c>
      <c r="B89" s="290">
        <v>31</v>
      </c>
      <c r="C89" s="289" t="s">
        <v>16</v>
      </c>
      <c r="D89" s="289" t="s">
        <v>852</v>
      </c>
      <c r="E89" s="281" t="e">
        <f>IF(SUMIF(#REF!,B89,#REF!)&gt;0,SUMIF(#REF!,B89,#REF!),"")</f>
        <v>#REF!</v>
      </c>
      <c r="F89" s="281" t="e">
        <f>IF(SUMIF(#REF!,B89,#REF!)&gt;0,SUMIF(#REF!,B89,#REF!),"")</f>
        <v>#REF!</v>
      </c>
      <c r="G89" s="281" t="e">
        <f>IF(SUMIF(#REF!,B89,#REF!)&gt;0,SUMIF(#REF!,B89,#REF!),"")</f>
        <v>#REF!</v>
      </c>
      <c r="H89" s="281" t="e">
        <f>IF(SUMIF(#REF!,B89,#REF!)&gt;0,SUMIF(#REF!,B89,#REF!),"")</f>
        <v>#REF!</v>
      </c>
      <c r="K89" s="285" t="str">
        <f t="shared" si="10"/>
        <v/>
      </c>
      <c r="L89" s="285" t="str">
        <f t="shared" si="11"/>
        <v/>
      </c>
      <c r="M89" s="285" t="str">
        <f t="shared" si="12"/>
        <v/>
      </c>
      <c r="N89" s="285" t="str">
        <f t="shared" si="13"/>
        <v/>
      </c>
      <c r="Q89" s="124" t="e">
        <f t="shared" si="8"/>
        <v>#VALUE!</v>
      </c>
      <c r="R89" s="124" t="e">
        <f t="shared" si="9"/>
        <v>#VALUE!</v>
      </c>
    </row>
    <row r="90" spans="1:18" x14ac:dyDescent="0.2">
      <c r="A90" s="287" t="s">
        <v>865</v>
      </c>
      <c r="B90" s="288">
        <v>79</v>
      </c>
      <c r="C90" s="287" t="s">
        <v>70</v>
      </c>
      <c r="D90" s="287" t="s">
        <v>852</v>
      </c>
      <c r="E90" s="281" t="e">
        <f>IF(SUMIF(#REF!,B90,#REF!)&gt;0,SUMIF(#REF!,B90,#REF!),"")</f>
        <v>#REF!</v>
      </c>
      <c r="F90" s="281" t="e">
        <f>IF(SUMIF(#REF!,B90,#REF!)&gt;0,SUMIF(#REF!,B90,#REF!),"")</f>
        <v>#REF!</v>
      </c>
      <c r="G90" s="281" t="e">
        <f>IF(SUMIF(#REF!,B90,#REF!)&gt;0,SUMIF(#REF!,B90,#REF!),"")</f>
        <v>#REF!</v>
      </c>
      <c r="H90" s="281" t="e">
        <f>IF(SUMIF(#REF!,B90,#REF!)&gt;0,SUMIF(#REF!,B90,#REF!),"")</f>
        <v>#REF!</v>
      </c>
      <c r="K90" s="285" t="str">
        <f t="shared" si="10"/>
        <v/>
      </c>
      <c r="L90" s="285" t="str">
        <f t="shared" si="11"/>
        <v/>
      </c>
      <c r="M90" s="285" t="str">
        <f t="shared" si="12"/>
        <v/>
      </c>
      <c r="N90" s="285" t="str">
        <f t="shared" si="13"/>
        <v/>
      </c>
      <c r="Q90" s="124" t="e">
        <f t="shared" si="8"/>
        <v>#VALUE!</v>
      </c>
      <c r="R90" s="124" t="e">
        <f t="shared" si="9"/>
        <v>#VALUE!</v>
      </c>
    </row>
    <row r="91" spans="1:18" x14ac:dyDescent="0.2">
      <c r="A91" s="289" t="s">
        <v>226</v>
      </c>
      <c r="B91" s="290">
        <v>64</v>
      </c>
      <c r="C91" s="289" t="s">
        <v>228</v>
      </c>
      <c r="D91" s="289" t="s">
        <v>848</v>
      </c>
      <c r="E91" s="281" t="e">
        <f>IF(SUMIF(#REF!,B91,#REF!)&gt;0,SUMIF(#REF!,B91,#REF!),"")</f>
        <v>#REF!</v>
      </c>
      <c r="F91" s="281" t="e">
        <f>IF(SUMIF(#REF!,B91,#REF!)&gt;0,SUMIF(#REF!,B91,#REF!),"")</f>
        <v>#REF!</v>
      </c>
      <c r="G91" s="281" t="e">
        <f>IF(SUMIF(#REF!,B91,#REF!)&gt;0,SUMIF(#REF!,B91,#REF!),"")</f>
        <v>#REF!</v>
      </c>
      <c r="H91" s="281" t="e">
        <f>IF(SUMIF(#REF!,B91,#REF!)&gt;0,SUMIF(#REF!,B91,#REF!),"")</f>
        <v>#REF!</v>
      </c>
      <c r="K91" s="285" t="str">
        <f t="shared" si="10"/>
        <v/>
      </c>
      <c r="L91" s="285" t="str">
        <f t="shared" si="11"/>
        <v/>
      </c>
      <c r="M91" s="285" t="str">
        <f t="shared" si="12"/>
        <v/>
      </c>
      <c r="N91" s="285" t="str">
        <f t="shared" si="13"/>
        <v/>
      </c>
      <c r="Q91" s="124" t="e">
        <f t="shared" si="8"/>
        <v>#VALUE!</v>
      </c>
      <c r="R91" s="124" t="e">
        <f t="shared" si="9"/>
        <v>#VALUE!</v>
      </c>
    </row>
    <row r="92" spans="1:18" x14ac:dyDescent="0.2">
      <c r="A92" s="287" t="s">
        <v>230</v>
      </c>
      <c r="B92" s="288">
        <v>59</v>
      </c>
      <c r="C92" s="287" t="s">
        <v>228</v>
      </c>
      <c r="D92" s="287" t="s">
        <v>848</v>
      </c>
      <c r="E92" s="281" t="e">
        <f>IF(SUMIF(#REF!,B92,#REF!)&gt;0,SUMIF(#REF!,B92,#REF!),"")</f>
        <v>#REF!</v>
      </c>
      <c r="F92" s="281" t="e">
        <f>IF(SUMIF(#REF!,B92,#REF!)&gt;0,SUMIF(#REF!,B92,#REF!),"")</f>
        <v>#REF!</v>
      </c>
      <c r="G92" s="281" t="e">
        <f>IF(SUMIF(#REF!,B92,#REF!)&gt;0,SUMIF(#REF!,B92,#REF!),"")</f>
        <v>#REF!</v>
      </c>
      <c r="H92" s="281" t="e">
        <f>IF(SUMIF(#REF!,B92,#REF!)&gt;0,SUMIF(#REF!,B92,#REF!),"")</f>
        <v>#REF!</v>
      </c>
      <c r="K92" s="285" t="str">
        <f t="shared" si="10"/>
        <v/>
      </c>
      <c r="L92" s="285" t="str">
        <f t="shared" si="11"/>
        <v/>
      </c>
      <c r="M92" s="285" t="str">
        <f t="shared" si="12"/>
        <v/>
      </c>
      <c r="N92" s="285" t="str">
        <f t="shared" si="13"/>
        <v/>
      </c>
      <c r="Q92" s="124" t="e">
        <f t="shared" si="8"/>
        <v>#VALUE!</v>
      </c>
      <c r="R92" s="124" t="e">
        <f t="shared" si="9"/>
        <v>#VALUE!</v>
      </c>
    </row>
    <row r="93" spans="1:18" x14ac:dyDescent="0.2">
      <c r="A93" s="289" t="s">
        <v>233</v>
      </c>
      <c r="B93" s="290">
        <v>14</v>
      </c>
      <c r="C93" s="289" t="s">
        <v>70</v>
      </c>
      <c r="D93" s="289" t="s">
        <v>851</v>
      </c>
      <c r="E93" s="281" t="e">
        <f>IF(SUMIF(#REF!,B93,#REF!)&gt;0,SUMIF(#REF!,B93,#REF!),"")</f>
        <v>#REF!</v>
      </c>
      <c r="F93" s="281" t="e">
        <f>IF(SUMIF(#REF!,B93,#REF!)&gt;0,SUMIF(#REF!,B93,#REF!),"")</f>
        <v>#REF!</v>
      </c>
      <c r="G93" s="281" t="e">
        <f>IF(SUMIF(#REF!,B93,#REF!)&gt;0,SUMIF(#REF!,B93,#REF!),"")</f>
        <v>#REF!</v>
      </c>
      <c r="H93" s="281" t="e">
        <f>IF(SUMIF(#REF!,B93,#REF!)&gt;0,SUMIF(#REF!,B93,#REF!),"")</f>
        <v>#REF!</v>
      </c>
      <c r="K93" s="285" t="str">
        <f t="shared" si="10"/>
        <v/>
      </c>
      <c r="L93" s="285" t="str">
        <f t="shared" si="11"/>
        <v/>
      </c>
      <c r="M93" s="285" t="str">
        <f t="shared" si="12"/>
        <v/>
      </c>
      <c r="N93" s="285" t="str">
        <f t="shared" si="13"/>
        <v/>
      </c>
      <c r="Q93" s="124" t="e">
        <f t="shared" si="8"/>
        <v>#VALUE!</v>
      </c>
      <c r="R93" s="124" t="e">
        <f t="shared" si="9"/>
        <v>#VALUE!</v>
      </c>
    </row>
    <row r="94" spans="1:18" x14ac:dyDescent="0.2">
      <c r="A94" s="287" t="s">
        <v>236</v>
      </c>
      <c r="B94" s="288">
        <v>108</v>
      </c>
      <c r="C94" s="287" t="s">
        <v>66</v>
      </c>
      <c r="D94" s="287" t="s">
        <v>848</v>
      </c>
      <c r="E94" s="281" t="e">
        <f>IF(SUMIF(#REF!,B94,#REF!)&gt;0,SUMIF(#REF!,B94,#REF!),"")</f>
        <v>#REF!</v>
      </c>
      <c r="F94" s="281" t="e">
        <f>IF(SUMIF(#REF!,B94,#REF!)&gt;0,SUMIF(#REF!,B94,#REF!),"")</f>
        <v>#REF!</v>
      </c>
      <c r="G94" s="281" t="e">
        <f>IF(SUMIF(#REF!,B94,#REF!)&gt;0,SUMIF(#REF!,B94,#REF!),"")</f>
        <v>#REF!</v>
      </c>
      <c r="H94" s="281" t="e">
        <f>IF(SUMIF(#REF!,B94,#REF!)&gt;0,SUMIF(#REF!,B94,#REF!),"")</f>
        <v>#REF!</v>
      </c>
      <c r="K94" s="285" t="str">
        <f t="shared" si="10"/>
        <v/>
      </c>
      <c r="L94" s="285" t="str">
        <f t="shared" si="11"/>
        <v/>
      </c>
      <c r="M94" s="285" t="str">
        <f t="shared" si="12"/>
        <v/>
      </c>
      <c r="N94" s="285" t="str">
        <f t="shared" si="13"/>
        <v/>
      </c>
      <c r="Q94" s="124" t="e">
        <f t="shared" si="8"/>
        <v>#VALUE!</v>
      </c>
      <c r="R94" s="124" t="e">
        <f t="shared" si="9"/>
        <v>#VALUE!</v>
      </c>
    </row>
    <row r="95" spans="1:18" x14ac:dyDescent="0.2">
      <c r="A95" s="289" t="s">
        <v>239</v>
      </c>
      <c r="B95" s="290">
        <v>81</v>
      </c>
      <c r="C95" s="289" t="s">
        <v>55</v>
      </c>
      <c r="D95" s="289" t="s">
        <v>852</v>
      </c>
      <c r="E95" s="281" t="e">
        <f>IF(SUMIF(#REF!,B95,#REF!)&gt;0,SUMIF(#REF!,B95,#REF!),"")</f>
        <v>#REF!</v>
      </c>
      <c r="F95" s="281" t="e">
        <f>IF(SUMIF(#REF!,B95,#REF!)&gt;0,SUMIF(#REF!,B95,#REF!),"")</f>
        <v>#REF!</v>
      </c>
      <c r="G95" s="281" t="e">
        <f>IF(SUMIF(#REF!,B95,#REF!)&gt;0,SUMIF(#REF!,B95,#REF!),"")</f>
        <v>#REF!</v>
      </c>
      <c r="H95" s="281" t="e">
        <f>IF(SUMIF(#REF!,B95,#REF!)&gt;0,SUMIF(#REF!,B95,#REF!),"")</f>
        <v>#REF!</v>
      </c>
      <c r="K95" s="285" t="str">
        <f t="shared" si="10"/>
        <v/>
      </c>
      <c r="L95" s="285" t="str">
        <f t="shared" si="11"/>
        <v/>
      </c>
      <c r="M95" s="285" t="str">
        <f t="shared" si="12"/>
        <v/>
      </c>
      <c r="N95" s="285" t="str">
        <f t="shared" si="13"/>
        <v/>
      </c>
      <c r="Q95" s="124" t="e">
        <f t="shared" si="8"/>
        <v>#VALUE!</v>
      </c>
      <c r="R95" s="124" t="e">
        <f t="shared" si="9"/>
        <v>#VALUE!</v>
      </c>
    </row>
    <row r="96" spans="1:18" x14ac:dyDescent="0.2">
      <c r="A96" s="287" t="s">
        <v>242</v>
      </c>
      <c r="B96" s="288">
        <v>87</v>
      </c>
      <c r="C96" s="287" t="s">
        <v>244</v>
      </c>
      <c r="D96" s="287" t="s">
        <v>852</v>
      </c>
      <c r="E96" s="281" t="e">
        <f>IF(SUMIF(#REF!,B96,#REF!)&gt;0,SUMIF(#REF!,B96,#REF!),"")</f>
        <v>#REF!</v>
      </c>
      <c r="F96" s="281" t="e">
        <f>IF(SUMIF(#REF!,B96,#REF!)&gt;0,SUMIF(#REF!,B96,#REF!),"")</f>
        <v>#REF!</v>
      </c>
      <c r="G96" s="281" t="e">
        <f>IF(SUMIF(#REF!,B96,#REF!)&gt;0,SUMIF(#REF!,B96,#REF!),"")</f>
        <v>#REF!</v>
      </c>
      <c r="H96" s="281" t="e">
        <f>IF(SUMIF(#REF!,B96,#REF!)&gt;0,SUMIF(#REF!,B96,#REF!),"")</f>
        <v>#REF!</v>
      </c>
      <c r="K96" s="285" t="str">
        <f t="shared" si="10"/>
        <v/>
      </c>
      <c r="L96" s="285" t="str">
        <f t="shared" si="11"/>
        <v/>
      </c>
      <c r="M96" s="285" t="str">
        <f t="shared" si="12"/>
        <v/>
      </c>
      <c r="N96" s="285" t="str">
        <f t="shared" si="13"/>
        <v/>
      </c>
      <c r="Q96" s="124" t="e">
        <f t="shared" si="8"/>
        <v>#VALUE!</v>
      </c>
      <c r="R96" s="124" t="e">
        <f t="shared" si="9"/>
        <v>#VALUE!</v>
      </c>
    </row>
    <row r="97" spans="1:18" x14ac:dyDescent="0.2">
      <c r="A97" s="289" t="s">
        <v>246</v>
      </c>
      <c r="B97" s="290">
        <v>102</v>
      </c>
      <c r="C97" s="289" t="s">
        <v>70</v>
      </c>
      <c r="D97" s="289" t="s">
        <v>852</v>
      </c>
      <c r="E97" s="281" t="e">
        <f>IF(SUMIF(#REF!,B97,#REF!)&gt;0,SUMIF(#REF!,B97,#REF!),"")</f>
        <v>#REF!</v>
      </c>
      <c r="F97" s="281" t="e">
        <f>IF(SUMIF(#REF!,B97,#REF!)&gt;0,SUMIF(#REF!,B97,#REF!),"")</f>
        <v>#REF!</v>
      </c>
      <c r="G97" s="281" t="e">
        <f>IF(SUMIF(#REF!,B97,#REF!)&gt;0,SUMIF(#REF!,B97,#REF!),"")</f>
        <v>#REF!</v>
      </c>
      <c r="H97" s="281" t="e">
        <f>IF(SUMIF(#REF!,B97,#REF!)&gt;0,SUMIF(#REF!,B97,#REF!),"")</f>
        <v>#REF!</v>
      </c>
      <c r="K97" s="285" t="str">
        <f t="shared" si="10"/>
        <v/>
      </c>
      <c r="L97" s="285" t="str">
        <f t="shared" si="11"/>
        <v/>
      </c>
      <c r="M97" s="285" t="str">
        <f t="shared" si="12"/>
        <v/>
      </c>
      <c r="N97" s="285" t="str">
        <f t="shared" si="13"/>
        <v/>
      </c>
      <c r="Q97" s="124" t="e">
        <f t="shared" si="8"/>
        <v>#VALUE!</v>
      </c>
      <c r="R97" s="124" t="e">
        <f t="shared" si="9"/>
        <v>#VALUE!</v>
      </c>
    </row>
    <row r="98" spans="1:18" x14ac:dyDescent="0.2">
      <c r="A98" s="287" t="s">
        <v>826</v>
      </c>
      <c r="B98" s="288">
        <v>105</v>
      </c>
      <c r="C98" s="287" t="s">
        <v>169</v>
      </c>
      <c r="D98" s="287" t="s">
        <v>857</v>
      </c>
      <c r="E98" s="281" t="e">
        <f>IF(SUMIF(#REF!,B98,#REF!)&gt;0,SUMIF(#REF!,B98,#REF!),"")</f>
        <v>#REF!</v>
      </c>
      <c r="F98" s="281" t="e">
        <f>IF(SUMIF(#REF!,B98,#REF!)&gt;0,SUMIF(#REF!,B98,#REF!),"")</f>
        <v>#REF!</v>
      </c>
      <c r="G98" s="281" t="e">
        <f>IF(SUMIF(#REF!,B98,#REF!)&gt;0,SUMIF(#REF!,B98,#REF!),"")</f>
        <v>#REF!</v>
      </c>
      <c r="H98" s="281" t="e">
        <f>IF(SUMIF(#REF!,B98,#REF!)&gt;0,SUMIF(#REF!,B98,#REF!),"")</f>
        <v>#REF!</v>
      </c>
      <c r="K98" s="285" t="str">
        <f t="shared" si="10"/>
        <v/>
      </c>
      <c r="L98" s="285" t="str">
        <f t="shared" si="11"/>
        <v/>
      </c>
      <c r="M98" s="285" t="str">
        <f t="shared" si="12"/>
        <v/>
      </c>
      <c r="N98" s="285" t="str">
        <f t="shared" si="13"/>
        <v/>
      </c>
      <c r="Q98" s="124" t="e">
        <f t="shared" si="8"/>
        <v>#VALUE!</v>
      </c>
      <c r="R98" s="124" t="e">
        <f t="shared" si="9"/>
        <v>#VALUE!</v>
      </c>
    </row>
    <row r="99" spans="1:18" x14ac:dyDescent="0.2">
      <c r="A99" s="289" t="s">
        <v>253</v>
      </c>
      <c r="B99" s="290">
        <v>35</v>
      </c>
      <c r="C99" s="289" t="s">
        <v>55</v>
      </c>
      <c r="D99" s="289" t="s">
        <v>851</v>
      </c>
      <c r="E99" s="281" t="e">
        <f>IF(SUMIF(#REF!,B99,#REF!)&gt;0,SUMIF(#REF!,B99,#REF!),"")</f>
        <v>#REF!</v>
      </c>
      <c r="F99" s="281" t="e">
        <f>IF(SUMIF(#REF!,B99,#REF!)&gt;0,SUMIF(#REF!,B99,#REF!),"")</f>
        <v>#REF!</v>
      </c>
      <c r="G99" s="281" t="e">
        <f>IF(SUMIF(#REF!,B99,#REF!)&gt;0,SUMIF(#REF!,B99,#REF!),"")</f>
        <v>#REF!</v>
      </c>
      <c r="H99" s="281" t="e">
        <f>IF(SUMIF(#REF!,B99,#REF!)&gt;0,SUMIF(#REF!,B99,#REF!),"")</f>
        <v>#REF!</v>
      </c>
      <c r="K99" s="285" t="str">
        <f t="shared" si="10"/>
        <v/>
      </c>
      <c r="L99" s="285" t="str">
        <f t="shared" si="11"/>
        <v/>
      </c>
      <c r="M99" s="285" t="str">
        <f t="shared" si="12"/>
        <v/>
      </c>
      <c r="N99" s="285" t="str">
        <f t="shared" si="13"/>
        <v/>
      </c>
      <c r="Q99" s="124" t="e">
        <f t="shared" si="8"/>
        <v>#VALUE!</v>
      </c>
      <c r="R99" s="124" t="e">
        <f t="shared" si="9"/>
        <v>#VALUE!</v>
      </c>
    </row>
    <row r="100" spans="1:18" x14ac:dyDescent="0.2">
      <c r="A100" s="287" t="s">
        <v>343</v>
      </c>
      <c r="B100" s="288">
        <v>15</v>
      </c>
      <c r="C100" s="287" t="s">
        <v>70</v>
      </c>
      <c r="D100" s="287" t="s">
        <v>854</v>
      </c>
      <c r="E100" s="281" t="e">
        <f>IF(SUMIF(#REF!,B100,#REF!)&gt;0,SUMIF(#REF!,B100,#REF!),"")</f>
        <v>#REF!</v>
      </c>
      <c r="F100" s="281" t="e">
        <f>IF(SUMIF(#REF!,B100,#REF!)&gt;0,SUMIF(#REF!,B100,#REF!),"")</f>
        <v>#REF!</v>
      </c>
      <c r="G100" s="281" t="e">
        <f>IF(SUMIF(#REF!,B100,#REF!)&gt;0,SUMIF(#REF!,B100,#REF!),"")</f>
        <v>#REF!</v>
      </c>
      <c r="H100" s="281" t="e">
        <f>IF(SUMIF(#REF!,B100,#REF!)&gt;0,SUMIF(#REF!,B100,#REF!),"")</f>
        <v>#REF!</v>
      </c>
      <c r="K100" s="285" t="str">
        <f t="shared" si="10"/>
        <v/>
      </c>
      <c r="L100" s="285" t="str">
        <f t="shared" si="11"/>
        <v/>
      </c>
      <c r="M100" s="285" t="str">
        <f t="shared" si="12"/>
        <v/>
      </c>
      <c r="N100" s="285" t="str">
        <f t="shared" si="13"/>
        <v/>
      </c>
      <c r="Q100" s="124" t="e">
        <f t="shared" si="8"/>
        <v>#VALUE!</v>
      </c>
      <c r="R100" s="124" t="e">
        <f t="shared" si="9"/>
        <v>#VALUE!</v>
      </c>
    </row>
    <row r="101" spans="1:18" x14ac:dyDescent="0.2">
      <c r="A101" s="289" t="s">
        <v>256</v>
      </c>
      <c r="B101" s="290">
        <v>25</v>
      </c>
      <c r="C101" s="289" t="s">
        <v>228</v>
      </c>
      <c r="D101" s="289" t="s">
        <v>851</v>
      </c>
      <c r="E101" s="281" t="e">
        <f>IF(SUMIF(#REF!,B101,#REF!)&gt;0,SUMIF(#REF!,B101,#REF!),"")</f>
        <v>#REF!</v>
      </c>
      <c r="F101" s="281" t="e">
        <f>IF(SUMIF(#REF!,B101,#REF!)&gt;0,SUMIF(#REF!,B101,#REF!),"")</f>
        <v>#REF!</v>
      </c>
      <c r="G101" s="281" t="e">
        <f>IF(SUMIF(#REF!,B101,#REF!)&gt;0,SUMIF(#REF!,B101,#REF!),"")</f>
        <v>#REF!</v>
      </c>
      <c r="H101" s="281" t="e">
        <f>IF(SUMIF(#REF!,B101,#REF!)&gt;0,SUMIF(#REF!,B101,#REF!),"")</f>
        <v>#REF!</v>
      </c>
      <c r="K101" s="285" t="str">
        <f t="shared" si="10"/>
        <v/>
      </c>
      <c r="L101" s="285" t="str">
        <f t="shared" si="11"/>
        <v/>
      </c>
      <c r="M101" s="285" t="str">
        <f t="shared" si="12"/>
        <v/>
      </c>
      <c r="N101" s="285" t="str">
        <f t="shared" si="13"/>
        <v/>
      </c>
      <c r="Q101" s="124" t="e">
        <f t="shared" si="8"/>
        <v>#VALUE!</v>
      </c>
      <c r="R101" s="124" t="e">
        <f t="shared" si="9"/>
        <v>#VALUE!</v>
      </c>
    </row>
    <row r="102" spans="1:18" x14ac:dyDescent="0.2">
      <c r="A102" s="287" t="s">
        <v>889</v>
      </c>
      <c r="B102" s="288">
        <v>22</v>
      </c>
      <c r="C102" s="287" t="s">
        <v>169</v>
      </c>
      <c r="D102" s="287" t="s">
        <v>852</v>
      </c>
      <c r="E102" s="281" t="e">
        <f>IF(SUMIF(#REF!,B102,#REF!)&gt;0,SUMIF(#REF!,B102,#REF!),"")</f>
        <v>#REF!</v>
      </c>
      <c r="F102" s="281" t="e">
        <f>IF(SUMIF(#REF!,B102,#REF!)&gt;0,SUMIF(#REF!,B102,#REF!),"")</f>
        <v>#REF!</v>
      </c>
      <c r="G102" s="281" t="e">
        <f>IF(SUMIF(#REF!,B102,#REF!)&gt;0,SUMIF(#REF!,B102,#REF!),"")</f>
        <v>#REF!</v>
      </c>
      <c r="H102" s="281" t="e">
        <f>IF(SUMIF(#REF!,B102,#REF!)&gt;0,SUMIF(#REF!,B102,#REF!),"")</f>
        <v>#REF!</v>
      </c>
      <c r="K102" s="285" t="str">
        <f t="shared" si="10"/>
        <v/>
      </c>
      <c r="L102" s="285" t="str">
        <f t="shared" si="11"/>
        <v/>
      </c>
      <c r="M102" s="285" t="str">
        <f t="shared" si="12"/>
        <v/>
      </c>
      <c r="N102" s="285" t="str">
        <f t="shared" si="13"/>
        <v/>
      </c>
      <c r="Q102" s="124" t="e">
        <f t="shared" si="8"/>
        <v>#VALUE!</v>
      </c>
      <c r="R102" s="124" t="e">
        <f t="shared" si="9"/>
        <v>#VALUE!</v>
      </c>
    </row>
    <row r="103" spans="1:18" x14ac:dyDescent="0.2">
      <c r="A103" s="289" t="s">
        <v>259</v>
      </c>
      <c r="B103" s="290">
        <v>149</v>
      </c>
      <c r="C103" s="289" t="s">
        <v>127</v>
      </c>
      <c r="D103" s="289" t="s">
        <v>852</v>
      </c>
      <c r="E103" s="281" t="e">
        <f>IF(SUMIF(#REF!,B103,#REF!)&gt;0,SUMIF(#REF!,B103,#REF!),"")</f>
        <v>#REF!</v>
      </c>
      <c r="F103" s="281" t="e">
        <f>IF(SUMIF(#REF!,B103,#REF!)&gt;0,SUMIF(#REF!,B103,#REF!),"")</f>
        <v>#REF!</v>
      </c>
      <c r="G103" s="281" t="e">
        <f>IF(SUMIF(#REF!,B103,#REF!)&gt;0,SUMIF(#REF!,B103,#REF!),"")</f>
        <v>#REF!</v>
      </c>
      <c r="H103" s="281" t="e">
        <f>IF(SUMIF(#REF!,B103,#REF!)&gt;0,SUMIF(#REF!,B103,#REF!),"")</f>
        <v>#REF!</v>
      </c>
      <c r="K103" s="285" t="str">
        <f t="shared" si="10"/>
        <v/>
      </c>
      <c r="L103" s="285" t="str">
        <f t="shared" si="11"/>
        <v/>
      </c>
      <c r="M103" s="285" t="str">
        <f t="shared" si="12"/>
        <v/>
      </c>
      <c r="N103" s="285" t="str">
        <f t="shared" si="13"/>
        <v/>
      </c>
      <c r="Q103" s="124" t="e">
        <f t="shared" si="8"/>
        <v>#VALUE!</v>
      </c>
      <c r="R103" s="124" t="e">
        <f t="shared" si="9"/>
        <v>#VALUE!</v>
      </c>
    </row>
    <row r="104" spans="1:18" x14ac:dyDescent="0.2">
      <c r="A104" s="287" t="s">
        <v>262</v>
      </c>
      <c r="B104" s="288">
        <v>58</v>
      </c>
      <c r="C104" s="287" t="s">
        <v>34</v>
      </c>
      <c r="D104" s="287" t="s">
        <v>850</v>
      </c>
      <c r="E104" s="281" t="e">
        <f>IF(SUMIF(#REF!,B104,#REF!)&gt;0,SUMIF(#REF!,B104,#REF!),"")</f>
        <v>#REF!</v>
      </c>
      <c r="F104" s="281" t="e">
        <f>IF(SUMIF(#REF!,B104,#REF!)&gt;0,SUMIF(#REF!,B104,#REF!),"")</f>
        <v>#REF!</v>
      </c>
      <c r="G104" s="281" t="e">
        <f>IF(SUMIF(#REF!,B104,#REF!)&gt;0,SUMIF(#REF!,B104,#REF!),"")</f>
        <v>#REF!</v>
      </c>
      <c r="H104" s="281" t="e">
        <f>IF(SUMIF(#REF!,B104,#REF!)&gt;0,SUMIF(#REF!,B104,#REF!),"")</f>
        <v>#REF!</v>
      </c>
      <c r="K104" s="285" t="str">
        <f t="shared" si="10"/>
        <v/>
      </c>
      <c r="L104" s="285" t="str">
        <f t="shared" si="11"/>
        <v/>
      </c>
      <c r="M104" s="285" t="str">
        <f t="shared" si="12"/>
        <v/>
      </c>
      <c r="N104" s="285" t="str">
        <f t="shared" si="13"/>
        <v/>
      </c>
      <c r="Q104" s="124" t="e">
        <f t="shared" si="8"/>
        <v>#VALUE!</v>
      </c>
      <c r="R104" s="124" t="e">
        <f t="shared" si="9"/>
        <v>#VALUE!</v>
      </c>
    </row>
    <row r="105" spans="1:18" x14ac:dyDescent="0.2">
      <c r="A105" s="289" t="s">
        <v>265</v>
      </c>
      <c r="B105" s="290">
        <v>60</v>
      </c>
      <c r="C105" s="289" t="s">
        <v>55</v>
      </c>
      <c r="D105" s="289" t="s">
        <v>852</v>
      </c>
      <c r="E105" s="281" t="e">
        <f>IF(SUMIF(#REF!,B105,#REF!)&gt;0,SUMIF(#REF!,B105,#REF!),"")</f>
        <v>#REF!</v>
      </c>
      <c r="F105" s="281" t="e">
        <f>IF(SUMIF(#REF!,B105,#REF!)&gt;0,SUMIF(#REF!,B105,#REF!),"")</f>
        <v>#REF!</v>
      </c>
      <c r="G105" s="281" t="e">
        <f>IF(SUMIF(#REF!,B105,#REF!)&gt;0,SUMIF(#REF!,B105,#REF!),"")</f>
        <v>#REF!</v>
      </c>
      <c r="H105" s="281" t="e">
        <f>IF(SUMIF(#REF!,B105,#REF!)&gt;0,SUMIF(#REF!,B105,#REF!),"")</f>
        <v>#REF!</v>
      </c>
      <c r="K105" s="285" t="str">
        <f t="shared" si="10"/>
        <v/>
      </c>
      <c r="L105" s="285" t="str">
        <f t="shared" si="11"/>
        <v/>
      </c>
      <c r="M105" s="285" t="str">
        <f t="shared" si="12"/>
        <v/>
      </c>
      <c r="N105" s="285" t="str">
        <f t="shared" si="13"/>
        <v/>
      </c>
      <c r="Q105" s="124" t="e">
        <f t="shared" si="8"/>
        <v>#VALUE!</v>
      </c>
      <c r="R105" s="124" t="e">
        <f t="shared" si="9"/>
        <v>#VALUE!</v>
      </c>
    </row>
    <row r="106" spans="1:18" x14ac:dyDescent="0.2">
      <c r="A106" s="287" t="s">
        <v>268</v>
      </c>
      <c r="B106" s="288">
        <v>16</v>
      </c>
      <c r="C106" s="287" t="s">
        <v>70</v>
      </c>
      <c r="D106" s="287" t="s">
        <v>852</v>
      </c>
      <c r="E106" s="281" t="e">
        <f>IF(SUMIF(#REF!,B106,#REF!)&gt;0,SUMIF(#REF!,B106,#REF!),"")</f>
        <v>#REF!</v>
      </c>
      <c r="F106" s="281" t="e">
        <f>IF(SUMIF(#REF!,B106,#REF!)&gt;0,SUMIF(#REF!,B106,#REF!),"")</f>
        <v>#REF!</v>
      </c>
      <c r="G106" s="281" t="e">
        <f>IF(SUMIF(#REF!,B106,#REF!)&gt;0,SUMIF(#REF!,B106,#REF!),"")</f>
        <v>#REF!</v>
      </c>
      <c r="H106" s="281" t="e">
        <f>IF(SUMIF(#REF!,B106,#REF!)&gt;0,SUMIF(#REF!,B106,#REF!),"")</f>
        <v>#REF!</v>
      </c>
      <c r="K106" s="285" t="str">
        <f t="shared" si="10"/>
        <v/>
      </c>
      <c r="L106" s="285" t="str">
        <f t="shared" si="11"/>
        <v/>
      </c>
      <c r="M106" s="285" t="str">
        <f t="shared" si="12"/>
        <v/>
      </c>
      <c r="N106" s="285" t="str">
        <f t="shared" si="13"/>
        <v/>
      </c>
      <c r="Q106" s="124" t="e">
        <f t="shared" ref="Q106:Q129" si="14">M106/K106-E106</f>
        <v>#VALUE!</v>
      </c>
      <c r="R106" s="124" t="e">
        <f t="shared" ref="R106:R129" si="15">N106/L106-F106</f>
        <v>#VALUE!</v>
      </c>
    </row>
    <row r="107" spans="1:18" x14ac:dyDescent="0.2">
      <c r="A107" s="289" t="s">
        <v>271</v>
      </c>
      <c r="B107" s="290">
        <v>91</v>
      </c>
      <c r="C107" s="289" t="s">
        <v>273</v>
      </c>
      <c r="D107" s="289" t="s">
        <v>851</v>
      </c>
      <c r="E107" s="281" t="e">
        <f>IF(SUMIF(#REF!,B107,#REF!)&gt;0,SUMIF(#REF!,B107,#REF!),"")</f>
        <v>#REF!</v>
      </c>
      <c r="F107" s="281" t="e">
        <f>IF(SUMIF(#REF!,B107,#REF!)&gt;0,SUMIF(#REF!,B107,#REF!),"")</f>
        <v>#REF!</v>
      </c>
      <c r="G107" s="281" t="e">
        <f>IF(SUMIF(#REF!,B107,#REF!)&gt;0,SUMIF(#REF!,B107,#REF!),"")</f>
        <v>#REF!</v>
      </c>
      <c r="H107" s="281" t="e">
        <f>IF(SUMIF(#REF!,B107,#REF!)&gt;0,SUMIF(#REF!,B107,#REF!),"")</f>
        <v>#REF!</v>
      </c>
      <c r="K107" s="285" t="str">
        <f t="shared" si="10"/>
        <v/>
      </c>
      <c r="L107" s="285" t="str">
        <f t="shared" si="11"/>
        <v/>
      </c>
      <c r="M107" s="285" t="str">
        <f t="shared" si="12"/>
        <v/>
      </c>
      <c r="N107" s="285" t="str">
        <f t="shared" si="13"/>
        <v/>
      </c>
      <c r="Q107" s="124" t="e">
        <f t="shared" si="14"/>
        <v>#VALUE!</v>
      </c>
      <c r="R107" s="124" t="e">
        <f t="shared" si="15"/>
        <v>#VALUE!</v>
      </c>
    </row>
    <row r="108" spans="1:18" x14ac:dyDescent="0.2">
      <c r="A108" s="287" t="s">
        <v>275</v>
      </c>
      <c r="B108" s="288">
        <v>56</v>
      </c>
      <c r="C108" s="287" t="s">
        <v>55</v>
      </c>
      <c r="D108" s="287" t="s">
        <v>852</v>
      </c>
      <c r="E108" s="281" t="e">
        <f>IF(SUMIF(#REF!,B108,#REF!)&gt;0,SUMIF(#REF!,B108,#REF!),"")</f>
        <v>#REF!</v>
      </c>
      <c r="F108" s="281" t="e">
        <f>IF(SUMIF(#REF!,B108,#REF!)&gt;0,SUMIF(#REF!,B108,#REF!),"")</f>
        <v>#REF!</v>
      </c>
      <c r="G108" s="281" t="e">
        <f>IF(SUMIF(#REF!,B108,#REF!)&gt;0,SUMIF(#REF!,B108,#REF!),"")</f>
        <v>#REF!</v>
      </c>
      <c r="H108" s="281" t="e">
        <f>IF(SUMIF(#REF!,B108,#REF!)&gt;0,SUMIF(#REF!,B108,#REF!),"")</f>
        <v>#REF!</v>
      </c>
      <c r="K108" s="285" t="str">
        <f t="shared" si="10"/>
        <v/>
      </c>
      <c r="L108" s="285" t="str">
        <f t="shared" si="11"/>
        <v/>
      </c>
      <c r="M108" s="285" t="str">
        <f t="shared" si="12"/>
        <v/>
      </c>
      <c r="N108" s="285" t="str">
        <f t="shared" si="13"/>
        <v/>
      </c>
      <c r="Q108" s="124" t="e">
        <f t="shared" si="14"/>
        <v>#VALUE!</v>
      </c>
      <c r="R108" s="124" t="e">
        <f t="shared" si="15"/>
        <v>#VALUE!</v>
      </c>
    </row>
    <row r="109" spans="1:18" x14ac:dyDescent="0.2">
      <c r="A109" s="289" t="s">
        <v>278</v>
      </c>
      <c r="B109" s="290">
        <v>61</v>
      </c>
      <c r="C109" s="289" t="s">
        <v>70</v>
      </c>
      <c r="D109" s="289" t="s">
        <v>852</v>
      </c>
      <c r="E109" s="281" t="e">
        <f>IF(SUMIF(#REF!,B109,#REF!)&gt;0,SUMIF(#REF!,B109,#REF!),"")</f>
        <v>#REF!</v>
      </c>
      <c r="F109" s="281" t="e">
        <f>IF(SUMIF(#REF!,B109,#REF!)&gt;0,SUMIF(#REF!,B109,#REF!),"")</f>
        <v>#REF!</v>
      </c>
      <c r="G109" s="281" t="e">
        <f>IF(SUMIF(#REF!,B109,#REF!)&gt;0,SUMIF(#REF!,B109,#REF!),"")</f>
        <v>#REF!</v>
      </c>
      <c r="H109" s="281" t="e">
        <f>IF(SUMIF(#REF!,B109,#REF!)&gt;0,SUMIF(#REF!,B109,#REF!),"")</f>
        <v>#REF!</v>
      </c>
      <c r="K109" s="285" t="str">
        <f t="shared" si="10"/>
        <v/>
      </c>
      <c r="L109" s="285" t="str">
        <f t="shared" si="11"/>
        <v/>
      </c>
      <c r="M109" s="285" t="str">
        <f t="shared" si="12"/>
        <v/>
      </c>
      <c r="N109" s="285" t="str">
        <f t="shared" si="13"/>
        <v/>
      </c>
      <c r="Q109" s="124" t="e">
        <f t="shared" si="14"/>
        <v>#VALUE!</v>
      </c>
      <c r="R109" s="124" t="e">
        <f t="shared" si="15"/>
        <v>#VALUE!</v>
      </c>
    </row>
    <row r="110" spans="1:18" x14ac:dyDescent="0.2">
      <c r="A110" s="287" t="s">
        <v>281</v>
      </c>
      <c r="B110" s="288">
        <v>38</v>
      </c>
      <c r="C110" s="287" t="s">
        <v>70</v>
      </c>
      <c r="D110" s="287" t="s">
        <v>855</v>
      </c>
      <c r="E110" s="281" t="e">
        <f>IF(SUMIF(#REF!,B110,#REF!)&gt;0,SUMIF(#REF!,B110,#REF!),"")</f>
        <v>#REF!</v>
      </c>
      <c r="F110" s="281" t="e">
        <f>IF(SUMIF(#REF!,B110,#REF!)&gt;0,SUMIF(#REF!,B110,#REF!),"")</f>
        <v>#REF!</v>
      </c>
      <c r="G110" s="281" t="e">
        <f>IF(SUMIF(#REF!,B110,#REF!)&gt;0,SUMIF(#REF!,B110,#REF!),"")</f>
        <v>#REF!</v>
      </c>
      <c r="H110" s="281" t="e">
        <f>IF(SUMIF(#REF!,B110,#REF!)&gt;0,SUMIF(#REF!,B110,#REF!),"")</f>
        <v>#REF!</v>
      </c>
      <c r="K110" s="285" t="str">
        <f t="shared" si="10"/>
        <v/>
      </c>
      <c r="L110" s="285" t="str">
        <f t="shared" si="11"/>
        <v/>
      </c>
      <c r="M110" s="285" t="str">
        <f t="shared" si="12"/>
        <v/>
      </c>
      <c r="N110" s="285" t="str">
        <f t="shared" si="13"/>
        <v/>
      </c>
      <c r="Q110" s="124" t="e">
        <f t="shared" si="14"/>
        <v>#VALUE!</v>
      </c>
      <c r="R110" s="124" t="e">
        <f t="shared" si="15"/>
        <v>#VALUE!</v>
      </c>
    </row>
    <row r="111" spans="1:18" x14ac:dyDescent="0.2">
      <c r="A111" s="289" t="s">
        <v>828</v>
      </c>
      <c r="B111" s="290">
        <v>130</v>
      </c>
      <c r="C111" s="289" t="s">
        <v>16</v>
      </c>
      <c r="D111" s="289" t="s">
        <v>859</v>
      </c>
      <c r="E111" s="281" t="e">
        <f>IF(SUMIF(#REF!,B111,#REF!)&gt;0,SUMIF(#REF!,B111,#REF!),"")</f>
        <v>#REF!</v>
      </c>
      <c r="F111" s="281" t="e">
        <f>IF(SUMIF(#REF!,B111,#REF!)&gt;0,SUMIF(#REF!,B111,#REF!),"")</f>
        <v>#REF!</v>
      </c>
      <c r="G111" s="281" t="e">
        <f>IF(SUMIF(#REF!,B111,#REF!)&gt;0,SUMIF(#REF!,B111,#REF!),"")</f>
        <v>#REF!</v>
      </c>
      <c r="H111" s="281" t="e">
        <f>IF(SUMIF(#REF!,B111,#REF!)&gt;0,SUMIF(#REF!,B111,#REF!),"")</f>
        <v>#REF!</v>
      </c>
      <c r="K111" s="285" t="str">
        <f t="shared" si="10"/>
        <v/>
      </c>
      <c r="L111" s="285" t="str">
        <f t="shared" si="11"/>
        <v/>
      </c>
      <c r="M111" s="285" t="str">
        <f t="shared" si="12"/>
        <v/>
      </c>
      <c r="N111" s="285" t="str">
        <f t="shared" si="13"/>
        <v/>
      </c>
      <c r="Q111" s="124" t="e">
        <f t="shared" si="14"/>
        <v>#VALUE!</v>
      </c>
      <c r="R111" s="124" t="e">
        <f t="shared" si="15"/>
        <v>#VALUE!</v>
      </c>
    </row>
    <row r="112" spans="1:18" x14ac:dyDescent="0.2">
      <c r="A112" s="287" t="s">
        <v>284</v>
      </c>
      <c r="B112" s="288">
        <v>13</v>
      </c>
      <c r="C112" s="287" t="s">
        <v>55</v>
      </c>
      <c r="D112" s="287" t="s">
        <v>862</v>
      </c>
      <c r="E112" s="281" t="e">
        <f>IF(SUMIF(#REF!,B112,#REF!)&gt;0,SUMIF(#REF!,B112,#REF!),"")</f>
        <v>#REF!</v>
      </c>
      <c r="F112" s="281" t="e">
        <f>IF(SUMIF(#REF!,B112,#REF!)&gt;0,SUMIF(#REF!,B112,#REF!),"")</f>
        <v>#REF!</v>
      </c>
      <c r="G112" s="281" t="e">
        <f>IF(SUMIF(#REF!,B112,#REF!)&gt;0,SUMIF(#REF!,B112,#REF!),"")</f>
        <v>#REF!</v>
      </c>
      <c r="H112" s="281" t="e">
        <f>IF(SUMIF(#REF!,B112,#REF!)&gt;0,SUMIF(#REF!,B112,#REF!),"")</f>
        <v>#REF!</v>
      </c>
      <c r="K112" s="285" t="str">
        <f t="shared" si="10"/>
        <v/>
      </c>
      <c r="L112" s="285" t="str">
        <f t="shared" si="11"/>
        <v/>
      </c>
      <c r="M112" s="285" t="str">
        <f t="shared" si="12"/>
        <v/>
      </c>
      <c r="N112" s="285" t="str">
        <f t="shared" si="13"/>
        <v/>
      </c>
      <c r="Q112" s="124" t="e">
        <f t="shared" si="14"/>
        <v>#VALUE!</v>
      </c>
      <c r="R112" s="124" t="e">
        <f t="shared" si="15"/>
        <v>#VALUE!</v>
      </c>
    </row>
    <row r="113" spans="1:18" x14ac:dyDescent="0.2">
      <c r="A113" s="289" t="s">
        <v>829</v>
      </c>
      <c r="B113" s="290">
        <v>77</v>
      </c>
      <c r="C113" s="289" t="s">
        <v>16</v>
      </c>
      <c r="D113" s="289" t="s">
        <v>862</v>
      </c>
      <c r="E113" s="281" t="e">
        <f>IF(SUMIF(#REF!,B113,#REF!)&gt;0,SUMIF(#REF!,B113,#REF!),"")</f>
        <v>#REF!</v>
      </c>
      <c r="F113" s="281" t="e">
        <f>IF(SUMIF(#REF!,B113,#REF!)&gt;0,SUMIF(#REF!,B113,#REF!),"")</f>
        <v>#REF!</v>
      </c>
      <c r="G113" s="281" t="e">
        <f>IF(SUMIF(#REF!,B113,#REF!)&gt;0,SUMIF(#REF!,B113,#REF!),"")</f>
        <v>#REF!</v>
      </c>
      <c r="H113" s="281" t="e">
        <f>IF(SUMIF(#REF!,B113,#REF!)&gt;0,SUMIF(#REF!,B113,#REF!),"")</f>
        <v>#REF!</v>
      </c>
      <c r="K113" s="285" t="str">
        <f t="shared" si="10"/>
        <v/>
      </c>
      <c r="L113" s="285" t="str">
        <f t="shared" si="11"/>
        <v/>
      </c>
      <c r="M113" s="285" t="str">
        <f t="shared" si="12"/>
        <v/>
      </c>
      <c r="N113" s="285" t="str">
        <f t="shared" si="13"/>
        <v/>
      </c>
      <c r="Q113" s="124" t="e">
        <f t="shared" si="14"/>
        <v>#VALUE!</v>
      </c>
      <c r="R113" s="124" t="e">
        <f t="shared" si="15"/>
        <v>#VALUE!</v>
      </c>
    </row>
    <row r="114" spans="1:18" x14ac:dyDescent="0.2">
      <c r="A114" s="287"/>
      <c r="B114" s="288"/>
      <c r="C114" s="287"/>
      <c r="D114" s="287"/>
      <c r="E114" s="281" t="e">
        <f>IF(SUMIF(#REF!,B114,#REF!)&gt;0,SUMIF(#REF!,B114,#REF!),"")</f>
        <v>#REF!</v>
      </c>
      <c r="F114" s="281" t="e">
        <f>IF(SUMIF(#REF!,B114,#REF!)&gt;0,SUMIF(#REF!,B114,#REF!),"")</f>
        <v>#REF!</v>
      </c>
      <c r="G114" s="281" t="e">
        <f>IF(SUMIF(#REF!,B114,#REF!)&gt;0,SUMIF(#REF!,B114,#REF!),"")</f>
        <v>#REF!</v>
      </c>
      <c r="H114" s="281" t="e">
        <f>IF(SUMIF(#REF!,B114,#REF!)&gt;0,SUMIF(#REF!,B114,#REF!),"")</f>
        <v>#REF!</v>
      </c>
      <c r="K114" s="285" t="str">
        <f t="shared" si="10"/>
        <v/>
      </c>
      <c r="L114" s="285" t="str">
        <f t="shared" si="11"/>
        <v/>
      </c>
      <c r="M114" s="285" t="str">
        <f t="shared" si="12"/>
        <v/>
      </c>
      <c r="N114" s="285" t="str">
        <f t="shared" si="13"/>
        <v/>
      </c>
      <c r="Q114" s="124" t="e">
        <f t="shared" si="14"/>
        <v>#VALUE!</v>
      </c>
      <c r="R114" s="124" t="e">
        <f t="shared" si="15"/>
        <v>#VALUE!</v>
      </c>
    </row>
    <row r="115" spans="1:18" x14ac:dyDescent="0.2">
      <c r="A115" s="289"/>
      <c r="B115" s="290"/>
      <c r="C115" s="289"/>
      <c r="D115" s="289"/>
      <c r="E115" s="281" t="e">
        <f>IF(SUMIF(#REF!,B115,#REF!)&gt;0,SUMIF(#REF!,B115,#REF!),"")</f>
        <v>#REF!</v>
      </c>
      <c r="F115" s="281" t="e">
        <f>IF(SUMIF(#REF!,B115,#REF!)&gt;0,SUMIF(#REF!,B115,#REF!),"")</f>
        <v>#REF!</v>
      </c>
      <c r="G115" s="281" t="e">
        <f>IF(SUMIF(#REF!,B115,#REF!)&gt;0,SUMIF(#REF!,B115,#REF!),"")</f>
        <v>#REF!</v>
      </c>
      <c r="H115" s="281" t="e">
        <f>IF(SUMIF(#REF!,B115,#REF!)&gt;0,SUMIF(#REF!,B115,#REF!),"")</f>
        <v>#REF!</v>
      </c>
      <c r="K115" s="285" t="str">
        <f t="shared" si="10"/>
        <v/>
      </c>
      <c r="L115" s="285" t="str">
        <f t="shared" si="11"/>
        <v/>
      </c>
      <c r="M115" s="285" t="str">
        <f t="shared" si="12"/>
        <v/>
      </c>
      <c r="N115" s="285" t="str">
        <f t="shared" si="13"/>
        <v/>
      </c>
      <c r="Q115" s="124" t="e">
        <f t="shared" si="14"/>
        <v>#VALUE!</v>
      </c>
      <c r="R115" s="124" t="e">
        <f t="shared" si="15"/>
        <v>#VALUE!</v>
      </c>
    </row>
    <row r="116" spans="1:18" x14ac:dyDescent="0.2">
      <c r="A116" s="287" t="s">
        <v>299</v>
      </c>
      <c r="B116" s="288">
        <v>68</v>
      </c>
      <c r="C116" s="287" t="s">
        <v>66</v>
      </c>
      <c r="D116" s="287" t="s">
        <v>848</v>
      </c>
      <c r="E116" s="281" t="e">
        <f>IF(SUMIF(#REF!,B116,#REF!)&gt;0,SUMIF(#REF!,B116,#REF!),"")</f>
        <v>#REF!</v>
      </c>
      <c r="F116" s="281" t="e">
        <f>IF(SUMIF(#REF!,B116,#REF!)&gt;0,SUMIF(#REF!,B116,#REF!),"")</f>
        <v>#REF!</v>
      </c>
      <c r="G116" s="281" t="e">
        <f>IF(SUMIF(#REF!,B116,#REF!)&gt;0,SUMIF(#REF!,B116,#REF!),"")</f>
        <v>#REF!</v>
      </c>
      <c r="H116" s="281" t="e">
        <f>IF(SUMIF(#REF!,B116,#REF!)&gt;0,SUMIF(#REF!,B116,#REF!),"")</f>
        <v>#REF!</v>
      </c>
      <c r="K116" s="285" t="str">
        <f t="shared" si="10"/>
        <v/>
      </c>
      <c r="L116" s="285" t="str">
        <f t="shared" si="11"/>
        <v/>
      </c>
      <c r="M116" s="285" t="str">
        <f t="shared" si="12"/>
        <v/>
      </c>
      <c r="N116" s="285" t="str">
        <f t="shared" si="13"/>
        <v/>
      </c>
      <c r="Q116" s="124" t="e">
        <f t="shared" si="14"/>
        <v>#VALUE!</v>
      </c>
      <c r="R116" s="124" t="e">
        <f t="shared" si="15"/>
        <v>#VALUE!</v>
      </c>
    </row>
    <row r="117" spans="1:18" x14ac:dyDescent="0.2">
      <c r="A117" s="289" t="s">
        <v>347</v>
      </c>
      <c r="B117" s="290">
        <v>7</v>
      </c>
      <c r="C117" s="290"/>
      <c r="D117" s="289" t="s">
        <v>857</v>
      </c>
      <c r="E117" s="281" t="e">
        <f>IF(SUMIF(#REF!,B117,#REF!)&gt;0,SUMIF(#REF!,B117,#REF!),"")</f>
        <v>#REF!</v>
      </c>
      <c r="F117" s="281" t="e">
        <f>IF(SUMIF(#REF!,B117,#REF!)&gt;0,SUMIF(#REF!,B117,#REF!),"")</f>
        <v>#REF!</v>
      </c>
      <c r="G117" s="281" t="e">
        <f>IF(SUMIF(#REF!,B117,#REF!)&gt;0,SUMIF(#REF!,B117,#REF!),"")</f>
        <v>#REF!</v>
      </c>
      <c r="H117" s="281" t="e">
        <f>IF(SUMIF(#REF!,B117,#REF!)&gt;0,SUMIF(#REF!,B117,#REF!),"")</f>
        <v>#REF!</v>
      </c>
      <c r="K117" s="285" t="str">
        <f t="shared" si="10"/>
        <v/>
      </c>
      <c r="L117" s="285" t="str">
        <f t="shared" si="11"/>
        <v/>
      </c>
      <c r="M117" s="285" t="str">
        <f t="shared" si="12"/>
        <v/>
      </c>
      <c r="N117" s="285" t="str">
        <f t="shared" si="13"/>
        <v/>
      </c>
      <c r="Q117" s="124" t="e">
        <f t="shared" si="14"/>
        <v>#VALUE!</v>
      </c>
      <c r="R117" s="124" t="e">
        <f t="shared" si="15"/>
        <v>#VALUE!</v>
      </c>
    </row>
    <row r="118" spans="1:18" x14ac:dyDescent="0.2">
      <c r="A118" s="287" t="s">
        <v>438</v>
      </c>
      <c r="B118" s="288">
        <v>17</v>
      </c>
      <c r="C118" s="288"/>
      <c r="D118" s="287" t="s">
        <v>852</v>
      </c>
      <c r="E118" s="281" t="e">
        <f>IF(SUMIF(#REF!,B118,#REF!)&gt;0,SUMIF(#REF!,B118,#REF!),"")</f>
        <v>#REF!</v>
      </c>
      <c r="F118" s="281" t="e">
        <f>IF(SUMIF(#REF!,B118,#REF!)&gt;0,SUMIF(#REF!,B118,#REF!),"")</f>
        <v>#REF!</v>
      </c>
      <c r="G118" s="281" t="e">
        <f>IF(SUMIF(#REF!,B118,#REF!)&gt;0,SUMIF(#REF!,B118,#REF!),"")</f>
        <v>#REF!</v>
      </c>
      <c r="H118" s="281" t="e">
        <f>IF(SUMIF(#REF!,B118,#REF!)&gt;0,SUMIF(#REF!,B118,#REF!),"")</f>
        <v>#REF!</v>
      </c>
      <c r="K118" s="285" t="str">
        <f t="shared" si="10"/>
        <v/>
      </c>
      <c r="L118" s="285" t="str">
        <f t="shared" si="11"/>
        <v/>
      </c>
      <c r="M118" s="285" t="str">
        <f t="shared" si="12"/>
        <v/>
      </c>
      <c r="N118" s="285" t="str">
        <f t="shared" si="13"/>
        <v/>
      </c>
      <c r="Q118" s="124" t="e">
        <f t="shared" si="14"/>
        <v>#VALUE!</v>
      </c>
      <c r="R118" s="124" t="e">
        <f t="shared" si="15"/>
        <v>#VALUE!</v>
      </c>
    </row>
    <row r="119" spans="1:18" x14ac:dyDescent="0.2">
      <c r="A119" s="289" t="s">
        <v>866</v>
      </c>
      <c r="B119" s="290">
        <v>32</v>
      </c>
      <c r="C119" s="290"/>
      <c r="D119" s="289" t="s">
        <v>857</v>
      </c>
      <c r="E119" s="281" t="e">
        <f>IF(SUMIF(#REF!,B119,#REF!)&gt;0,SUMIF(#REF!,B119,#REF!),"")</f>
        <v>#REF!</v>
      </c>
      <c r="F119" s="281" t="e">
        <f>IF(SUMIF(#REF!,B119,#REF!)&gt;0,SUMIF(#REF!,B119,#REF!),"")</f>
        <v>#REF!</v>
      </c>
      <c r="G119" s="281" t="e">
        <f>IF(SUMIF(#REF!,B119,#REF!)&gt;0,SUMIF(#REF!,B119,#REF!),"")</f>
        <v>#REF!</v>
      </c>
      <c r="H119" s="281" t="e">
        <f>IF(SUMIF(#REF!,B119,#REF!)&gt;0,SUMIF(#REF!,B119,#REF!),"")</f>
        <v>#REF!</v>
      </c>
      <c r="K119" s="285" t="str">
        <f t="shared" si="10"/>
        <v/>
      </c>
      <c r="L119" s="285" t="str">
        <f t="shared" si="11"/>
        <v/>
      </c>
      <c r="M119" s="285" t="str">
        <f t="shared" si="12"/>
        <v/>
      </c>
      <c r="N119" s="285" t="str">
        <f t="shared" si="13"/>
        <v/>
      </c>
      <c r="Q119" s="124" t="e">
        <f t="shared" si="14"/>
        <v>#VALUE!</v>
      </c>
      <c r="R119" s="124" t="e">
        <f t="shared" si="15"/>
        <v>#VALUE!</v>
      </c>
    </row>
    <row r="120" spans="1:18" x14ac:dyDescent="0.2">
      <c r="A120" s="287" t="s">
        <v>867</v>
      </c>
      <c r="B120" s="288">
        <v>41</v>
      </c>
      <c r="C120" s="288"/>
      <c r="D120" s="287" t="s">
        <v>857</v>
      </c>
      <c r="E120" s="281" t="e">
        <f>IF(SUMIF(#REF!,B120,#REF!)&gt;0,SUMIF(#REF!,B120,#REF!),"")</f>
        <v>#REF!</v>
      </c>
      <c r="F120" s="281" t="e">
        <f>IF(SUMIF(#REF!,B120,#REF!)&gt;0,SUMIF(#REF!,B120,#REF!),"")</f>
        <v>#REF!</v>
      </c>
      <c r="G120" s="281" t="e">
        <f>IF(SUMIF(#REF!,B120,#REF!)&gt;0,SUMIF(#REF!,B120,#REF!),"")</f>
        <v>#REF!</v>
      </c>
      <c r="H120" s="281" t="e">
        <f>IF(SUMIF(#REF!,B120,#REF!)&gt;0,SUMIF(#REF!,B120,#REF!),"")</f>
        <v>#REF!</v>
      </c>
      <c r="K120" s="285" t="str">
        <f t="shared" si="10"/>
        <v/>
      </c>
      <c r="L120" s="285" t="str">
        <f t="shared" si="11"/>
        <v/>
      </c>
      <c r="M120" s="285" t="str">
        <f t="shared" si="12"/>
        <v/>
      </c>
      <c r="N120" s="285" t="str">
        <f t="shared" si="13"/>
        <v/>
      </c>
      <c r="Q120" s="124" t="e">
        <f t="shared" si="14"/>
        <v>#VALUE!</v>
      </c>
      <c r="R120" s="124" t="e">
        <f t="shared" si="15"/>
        <v>#VALUE!</v>
      </c>
    </row>
    <row r="121" spans="1:18" x14ac:dyDescent="0.2">
      <c r="A121" s="289" t="s">
        <v>417</v>
      </c>
      <c r="B121" s="290">
        <v>74</v>
      </c>
      <c r="C121" s="290"/>
      <c r="D121" s="289" t="s">
        <v>850</v>
      </c>
      <c r="E121" s="281" t="e">
        <f>IF(SUMIF(#REF!,B121,#REF!)&gt;0,SUMIF(#REF!,B121,#REF!),"")</f>
        <v>#REF!</v>
      </c>
      <c r="F121" s="281" t="e">
        <f>IF(SUMIF(#REF!,B121,#REF!)&gt;0,SUMIF(#REF!,B121,#REF!),"")</f>
        <v>#REF!</v>
      </c>
      <c r="G121" s="281" t="e">
        <f>IF(SUMIF(#REF!,B121,#REF!)&gt;0,SUMIF(#REF!,B121,#REF!),"")</f>
        <v>#REF!</v>
      </c>
      <c r="H121" s="292" t="e">
        <f>IF(SUMIF(#REF!,B121,#REF!)&gt;0,SUMIF(#REF!,B121,#REF!),"")</f>
        <v>#REF!</v>
      </c>
      <c r="K121" s="285" t="str">
        <f t="shared" si="10"/>
        <v/>
      </c>
      <c r="L121" s="285" t="str">
        <f t="shared" si="11"/>
        <v/>
      </c>
      <c r="M121" s="285" t="str">
        <f t="shared" si="12"/>
        <v/>
      </c>
      <c r="N121" s="285" t="str">
        <f t="shared" si="13"/>
        <v/>
      </c>
      <c r="Q121" s="124" t="e">
        <f t="shared" si="14"/>
        <v>#VALUE!</v>
      </c>
      <c r="R121" s="124" t="e">
        <f t="shared" si="15"/>
        <v>#VALUE!</v>
      </c>
    </row>
    <row r="122" spans="1:18" x14ac:dyDescent="0.2">
      <c r="A122" s="287" t="s">
        <v>868</v>
      </c>
      <c r="B122" s="288">
        <v>93</v>
      </c>
      <c r="C122" s="288"/>
      <c r="D122" s="287" t="s">
        <v>850</v>
      </c>
      <c r="E122" s="281" t="e">
        <f>IF(SUMIF(#REF!,B122,#REF!)&gt;0,SUMIF(#REF!,B122,#REF!),"")</f>
        <v>#REF!</v>
      </c>
      <c r="F122" s="281" t="e">
        <f>IF(SUMIF(#REF!,B122,#REF!)&gt;0,SUMIF(#REF!,B122,#REF!),"")</f>
        <v>#REF!</v>
      </c>
      <c r="G122" s="281" t="e">
        <f>IF(SUMIF(#REF!,B122,#REF!)&gt;0,SUMIF(#REF!,B122,#REF!),"")</f>
        <v>#REF!</v>
      </c>
      <c r="H122" s="295" t="e">
        <f>IF(SUMIF(#REF!,B122,#REF!)&gt;0,SUMIF(#REF!,B122,#REF!),"")</f>
        <v>#REF!</v>
      </c>
      <c r="K122" s="285" t="str">
        <f t="shared" si="10"/>
        <v/>
      </c>
      <c r="L122" s="285" t="str">
        <f t="shared" si="11"/>
        <v/>
      </c>
      <c r="M122" s="285" t="str">
        <f t="shared" si="12"/>
        <v/>
      </c>
      <c r="N122" s="285" t="str">
        <f t="shared" si="13"/>
        <v/>
      </c>
      <c r="Q122" s="124" t="e">
        <f t="shared" si="14"/>
        <v>#VALUE!</v>
      </c>
      <c r="R122" s="124" t="e">
        <f t="shared" si="15"/>
        <v>#VALUE!</v>
      </c>
    </row>
    <row r="123" spans="1:18" x14ac:dyDescent="0.2">
      <c r="A123" s="289" t="s">
        <v>869</v>
      </c>
      <c r="B123" s="290">
        <v>94</v>
      </c>
      <c r="C123" s="290"/>
      <c r="D123" s="289" t="s">
        <v>864</v>
      </c>
      <c r="E123" s="281" t="e">
        <f>IF(SUMIF(#REF!,B123,#REF!)&gt;0,SUMIF(#REF!,B123,#REF!),"")</f>
        <v>#REF!</v>
      </c>
      <c r="F123" s="281" t="e">
        <f>IF(SUMIF(#REF!,B123,#REF!)&gt;0,SUMIF(#REF!,B123,#REF!),"")</f>
        <v>#REF!</v>
      </c>
      <c r="G123" s="281" t="e">
        <f>IF(SUMIF(#REF!,B123,#REF!)&gt;0,SUMIF(#REF!,B123,#REF!),"")</f>
        <v>#REF!</v>
      </c>
      <c r="H123" s="281" t="e">
        <f>IF(SUMIF(#REF!,B123,#REF!)&gt;0,SUMIF(#REF!,B123,#REF!),"")</f>
        <v>#REF!</v>
      </c>
      <c r="K123" s="285" t="str">
        <f t="shared" si="10"/>
        <v/>
      </c>
      <c r="L123" s="285" t="str">
        <f t="shared" si="11"/>
        <v/>
      </c>
      <c r="M123" s="285" t="str">
        <f t="shared" si="12"/>
        <v/>
      </c>
      <c r="N123" s="285" t="str">
        <f t="shared" si="13"/>
        <v/>
      </c>
      <c r="Q123" s="124" t="e">
        <f t="shared" si="14"/>
        <v>#VALUE!</v>
      </c>
      <c r="R123" s="124" t="e">
        <f t="shared" si="15"/>
        <v>#VALUE!</v>
      </c>
    </row>
    <row r="124" spans="1:18" x14ac:dyDescent="0.2">
      <c r="A124" s="287" t="s">
        <v>870</v>
      </c>
      <c r="B124" s="288">
        <v>97</v>
      </c>
      <c r="C124" s="288"/>
      <c r="D124" s="287" t="s">
        <v>864</v>
      </c>
      <c r="E124" s="281" t="e">
        <f>IF(SUMIF(#REF!,B124,#REF!)&gt;0,SUMIF(#REF!,B124,#REF!),"")</f>
        <v>#REF!</v>
      </c>
      <c r="F124" s="281" t="e">
        <f>IF(SUMIF(#REF!,B124,#REF!)&gt;0,SUMIF(#REF!,B124,#REF!),"")</f>
        <v>#REF!</v>
      </c>
      <c r="G124" s="281" t="e">
        <f>IF(SUMIF(#REF!,B124,#REF!)&gt;0,SUMIF(#REF!,B124,#REF!),"")</f>
        <v>#REF!</v>
      </c>
      <c r="H124" s="281" t="e">
        <f>IF(SUMIF(#REF!,B124,#REF!)&gt;0,SUMIF(#REF!,B124,#REF!),"")</f>
        <v>#REF!</v>
      </c>
      <c r="K124" s="285" t="str">
        <f t="shared" si="10"/>
        <v/>
      </c>
      <c r="L124" s="285" t="str">
        <f t="shared" si="11"/>
        <v/>
      </c>
      <c r="M124" s="285" t="str">
        <f t="shared" si="12"/>
        <v/>
      </c>
      <c r="N124" s="285" t="str">
        <f t="shared" si="13"/>
        <v/>
      </c>
      <c r="Q124" s="124" t="e">
        <f t="shared" si="14"/>
        <v>#VALUE!</v>
      </c>
      <c r="R124" s="124" t="e">
        <f t="shared" si="15"/>
        <v>#VALUE!</v>
      </c>
    </row>
    <row r="125" spans="1:18" x14ac:dyDescent="0.2">
      <c r="A125" s="289" t="s">
        <v>871</v>
      </c>
      <c r="B125" s="290">
        <v>111</v>
      </c>
      <c r="C125" s="290"/>
      <c r="D125" s="289" t="s">
        <v>864</v>
      </c>
      <c r="E125" s="281" t="e">
        <f>IF(SUMIF(#REF!,B125,#REF!)&gt;0,SUMIF(#REF!,B125,#REF!),"")</f>
        <v>#REF!</v>
      </c>
      <c r="F125" s="281" t="e">
        <f>IF(SUMIF(#REF!,B125,#REF!)&gt;0,SUMIF(#REF!,B125,#REF!),"")</f>
        <v>#REF!</v>
      </c>
      <c r="G125" s="281" t="e">
        <f>IF(SUMIF(#REF!,B125,#REF!)&gt;0,SUMIF(#REF!,B125,#REF!),"")</f>
        <v>#REF!</v>
      </c>
      <c r="H125" s="281" t="e">
        <f>IF(SUMIF(#REF!,B125,#REF!)&gt;0,SUMIF(#REF!,B125,#REF!),"")</f>
        <v>#REF!</v>
      </c>
      <c r="K125" s="285" t="str">
        <f t="shared" si="10"/>
        <v/>
      </c>
      <c r="L125" s="285" t="str">
        <f t="shared" si="11"/>
        <v/>
      </c>
      <c r="M125" s="285" t="str">
        <f t="shared" si="12"/>
        <v/>
      </c>
      <c r="N125" s="285" t="str">
        <f t="shared" si="13"/>
        <v/>
      </c>
      <c r="Q125" s="124" t="e">
        <f t="shared" si="14"/>
        <v>#VALUE!</v>
      </c>
      <c r="R125" s="124" t="e">
        <f t="shared" si="15"/>
        <v>#VALUE!</v>
      </c>
    </row>
    <row r="126" spans="1:18" x14ac:dyDescent="0.2">
      <c r="A126" s="287" t="s">
        <v>872</v>
      </c>
      <c r="B126" s="288">
        <v>112</v>
      </c>
      <c r="C126" s="288"/>
      <c r="D126" s="287" t="s">
        <v>864</v>
      </c>
      <c r="E126" s="281" t="e">
        <f>IF(SUMIF(#REF!,B126,#REF!)&gt;0,SUMIF(#REF!,B126,#REF!),"")</f>
        <v>#REF!</v>
      </c>
      <c r="F126" s="281" t="e">
        <f>IF(SUMIF(#REF!,B126,#REF!)&gt;0,SUMIF(#REF!,B126,#REF!),"")</f>
        <v>#REF!</v>
      </c>
      <c r="G126" s="281" t="e">
        <f>IF(SUMIF(#REF!,B126,#REF!)&gt;0,SUMIF(#REF!,B126,#REF!),"")</f>
        <v>#REF!</v>
      </c>
      <c r="H126" s="281" t="e">
        <f>IF(SUMIF(#REF!,B126,#REF!)&gt;0,SUMIF(#REF!,B126,#REF!),"")</f>
        <v>#REF!</v>
      </c>
      <c r="K126" s="285" t="str">
        <f t="shared" si="10"/>
        <v/>
      </c>
      <c r="L126" s="285" t="str">
        <f t="shared" si="11"/>
        <v/>
      </c>
      <c r="M126" s="285" t="str">
        <f t="shared" si="12"/>
        <v/>
      </c>
      <c r="N126" s="285" t="str">
        <f t="shared" si="13"/>
        <v/>
      </c>
      <c r="Q126" s="124" t="e">
        <f t="shared" si="14"/>
        <v>#VALUE!</v>
      </c>
      <c r="R126" s="124" t="e">
        <f t="shared" si="15"/>
        <v>#VALUE!</v>
      </c>
    </row>
    <row r="127" spans="1:18" x14ac:dyDescent="0.2">
      <c r="A127" s="289" t="s">
        <v>873</v>
      </c>
      <c r="B127" s="290">
        <v>114</v>
      </c>
      <c r="C127" s="290"/>
      <c r="D127" s="289" t="s">
        <v>864</v>
      </c>
      <c r="E127" s="281" t="e">
        <f>IF(SUMIF(#REF!,B127,#REF!)&gt;0,SUMIF(#REF!,B127,#REF!),"")</f>
        <v>#REF!</v>
      </c>
      <c r="F127" s="281" t="e">
        <f>IF(SUMIF(#REF!,B127,#REF!)&gt;0,SUMIF(#REF!,B127,#REF!),"")</f>
        <v>#REF!</v>
      </c>
      <c r="G127" s="281" t="e">
        <f>IF(SUMIF(#REF!,B127,#REF!)&gt;0,SUMIF(#REF!,B127,#REF!),"")</f>
        <v>#REF!</v>
      </c>
      <c r="H127" s="281" t="e">
        <f>IF(SUMIF(#REF!,B127,#REF!)&gt;0,SUMIF(#REF!,B127,#REF!),"")</f>
        <v>#REF!</v>
      </c>
      <c r="K127" s="285" t="str">
        <f t="shared" si="10"/>
        <v/>
      </c>
      <c r="L127" s="285" t="str">
        <f t="shared" si="11"/>
        <v/>
      </c>
      <c r="M127" s="285" t="str">
        <f t="shared" si="12"/>
        <v/>
      </c>
      <c r="N127" s="285" t="str">
        <f t="shared" si="13"/>
        <v/>
      </c>
      <c r="Q127" s="124" t="e">
        <f t="shared" si="14"/>
        <v>#VALUE!</v>
      </c>
      <c r="R127" s="124" t="e">
        <f t="shared" si="15"/>
        <v>#VALUE!</v>
      </c>
    </row>
    <row r="128" spans="1:18" x14ac:dyDescent="0.2">
      <c r="A128" s="287" t="s">
        <v>874</v>
      </c>
      <c r="B128" s="288">
        <v>120</v>
      </c>
      <c r="C128" s="288"/>
      <c r="D128" s="287" t="s">
        <v>858</v>
      </c>
      <c r="E128" s="281" t="e">
        <f>IF(SUMIF(#REF!,B128,#REF!)&gt;0,SUMIF(#REF!,B128,#REF!),"")</f>
        <v>#REF!</v>
      </c>
      <c r="F128" s="281" t="e">
        <f>IF(SUMIF(#REF!,B128,#REF!)&gt;0,SUMIF(#REF!,B128,#REF!),"")</f>
        <v>#REF!</v>
      </c>
      <c r="G128" s="281" t="e">
        <f>IF(SUMIF(#REF!,B128,#REF!)&gt;0,SUMIF(#REF!,B128,#REF!),"")</f>
        <v>#REF!</v>
      </c>
      <c r="H128" s="281" t="e">
        <f>IF(SUMIF(#REF!,B128,#REF!)&gt;0,SUMIF(#REF!,B128,#REF!),"")</f>
        <v>#REF!</v>
      </c>
      <c r="K128" s="285" t="str">
        <f t="shared" si="10"/>
        <v/>
      </c>
      <c r="L128" s="285" t="str">
        <f t="shared" si="11"/>
        <v/>
      </c>
      <c r="M128" s="285" t="str">
        <f t="shared" si="12"/>
        <v/>
      </c>
      <c r="N128" s="285" t="str">
        <f t="shared" si="13"/>
        <v/>
      </c>
      <c r="Q128" s="124" t="e">
        <f t="shared" si="14"/>
        <v>#VALUE!</v>
      </c>
      <c r="R128" s="124" t="e">
        <f t="shared" si="15"/>
        <v>#VALUE!</v>
      </c>
    </row>
    <row r="129" spans="1:18" x14ac:dyDescent="0.2">
      <c r="A129" s="289" t="s">
        <v>875</v>
      </c>
      <c r="B129" s="290">
        <v>143</v>
      </c>
      <c r="C129" s="290"/>
      <c r="D129" s="289" t="s">
        <v>876</v>
      </c>
      <c r="E129" s="281" t="e">
        <f>IF(SUMIF(#REF!,B129,#REF!)&gt;0,SUMIF(#REF!,B129,#REF!),"")</f>
        <v>#REF!</v>
      </c>
      <c r="F129" s="281" t="e">
        <f>IF(SUMIF(#REF!,B129,#REF!)&gt;0,SUMIF(#REF!,B129,#REF!),"")</f>
        <v>#REF!</v>
      </c>
      <c r="G129" s="281" t="e">
        <f>IF(SUMIF(#REF!,B129,#REF!)&gt;0,SUMIF(#REF!,B129,#REF!),"")</f>
        <v>#REF!</v>
      </c>
      <c r="H129" s="281" t="e">
        <f>IF(SUMIF(#REF!,B129,#REF!)&gt;0,SUMIF(#REF!,B129,#REF!),"")</f>
        <v>#REF!</v>
      </c>
      <c r="K129" s="285" t="str">
        <f t="shared" si="10"/>
        <v/>
      </c>
      <c r="L129" s="285" t="str">
        <f t="shared" si="11"/>
        <v/>
      </c>
      <c r="M129" s="285" t="str">
        <f t="shared" si="12"/>
        <v/>
      </c>
      <c r="N129" s="285" t="str">
        <f t="shared" si="13"/>
        <v/>
      </c>
      <c r="Q129" s="124" t="e">
        <f t="shared" si="14"/>
        <v>#VALUE!</v>
      </c>
      <c r="R129" s="124" t="e">
        <f t="shared" si="15"/>
        <v>#VALUE!</v>
      </c>
    </row>
    <row r="130" spans="1:18" x14ac:dyDescent="0.2">
      <c r="A130" s="280"/>
      <c r="B130" s="280"/>
      <c r="C130" s="280"/>
      <c r="D130" s="280"/>
      <c r="E130" s="281" t="e">
        <f>IF(SUMIF(#REF!,B130,#REF!)&gt;0,SUMIF(#REF!,B130,#REF!),"")</f>
        <v>#REF!</v>
      </c>
      <c r="F130" s="281" t="e">
        <f>IF(SUMIF(#REF!,B130,#REF!)&gt;0,SUMIF(#REF!,B130,#REF!),"")</f>
        <v>#REF!</v>
      </c>
      <c r="G130" s="281" t="e">
        <f>IF(SUMIF(#REF!,B130,#REF!)&gt;0,SUMIF(#REF!,B130,#REF!),"")</f>
        <v>#REF!</v>
      </c>
      <c r="H130" s="281" t="e">
        <f>IF(SUMIF(#REF!,B130,#REF!)&gt;0,SUMIF(#REF!,B130,#REF!),"")</f>
        <v>#REF!</v>
      </c>
      <c r="K130" s="285" t="str">
        <f t="shared" si="10"/>
        <v/>
      </c>
      <c r="L130" s="285" t="str">
        <f t="shared" si="11"/>
        <v/>
      </c>
      <c r="M130" s="285" t="str">
        <f t="shared" si="12"/>
        <v/>
      </c>
      <c r="N130" s="285" t="str">
        <f t="shared" si="13"/>
        <v/>
      </c>
    </row>
    <row r="131" spans="1:18" x14ac:dyDescent="0.2">
      <c r="A131" s="280"/>
      <c r="B131" s="280"/>
      <c r="C131" s="280"/>
      <c r="D131" s="280"/>
      <c r="E131" s="281" t="e">
        <f>IF(SUMIF(#REF!,B131,#REF!)&gt;0,SUMIF(#REF!,B131,#REF!),"")</f>
        <v>#REF!</v>
      </c>
      <c r="F131" s="281" t="e">
        <f>IF(SUMIF(#REF!,B131,#REF!)&gt;0,SUMIF(#REF!,B131,#REF!),"")</f>
        <v>#REF!</v>
      </c>
      <c r="G131" s="281" t="e">
        <f>IF(SUMIF(#REF!,B131,#REF!)&gt;0,SUMIF(#REF!,B131,#REF!),"")</f>
        <v>#REF!</v>
      </c>
      <c r="H131" s="281" t="e">
        <f>IF(SUMIF(#REF!,B131,#REF!)&gt;0,SUMIF(#REF!,B131,#REF!),"")</f>
        <v>#REF!</v>
      </c>
      <c r="K131" s="285" t="str">
        <f t="shared" si="10"/>
        <v/>
      </c>
      <c r="L131" s="285" t="str">
        <f t="shared" si="11"/>
        <v/>
      </c>
      <c r="M131" s="285" t="str">
        <f t="shared" si="12"/>
        <v/>
      </c>
      <c r="N131" s="285" t="str">
        <f t="shared" si="13"/>
        <v/>
      </c>
    </row>
    <row r="132" spans="1:18" x14ac:dyDescent="0.2">
      <c r="A132" s="280"/>
      <c r="B132" s="280"/>
      <c r="C132" s="280"/>
      <c r="D132" s="280"/>
      <c r="E132" s="281" t="e">
        <f>IF(SUMIF(#REF!,B132,#REF!)&gt;0,SUMIF(#REF!,B132,#REF!),"")</f>
        <v>#REF!</v>
      </c>
      <c r="F132" s="281" t="e">
        <f>IF(SUMIF(#REF!,B132,#REF!)&gt;0,SUMIF(#REF!,B132,#REF!),"")</f>
        <v>#REF!</v>
      </c>
      <c r="G132" s="281" t="e">
        <f>IF(SUMIF(#REF!,B132,#REF!)&gt;0,SUMIF(#REF!,B132,#REF!),"")</f>
        <v>#REF!</v>
      </c>
      <c r="H132" s="281" t="e">
        <f>IF(SUMIF(#REF!,B132,#REF!)&gt;0,SUMIF(#REF!,B132,#REF!),"")</f>
        <v>#REF!</v>
      </c>
      <c r="K132" s="285" t="str">
        <f t="shared" si="10"/>
        <v/>
      </c>
      <c r="L132" s="285" t="str">
        <f t="shared" si="11"/>
        <v/>
      </c>
      <c r="M132" s="285" t="str">
        <f t="shared" si="12"/>
        <v/>
      </c>
      <c r="N132" s="285" t="str">
        <f t="shared" si="13"/>
        <v/>
      </c>
    </row>
    <row r="133" spans="1:18" x14ac:dyDescent="0.2">
      <c r="A133" s="280"/>
      <c r="B133" s="280"/>
      <c r="C133" s="280"/>
      <c r="D133" s="280"/>
      <c r="E133" s="281" t="e">
        <f>IF(SUMIF(#REF!,B133,#REF!)&gt;0,SUMIF(#REF!,B133,#REF!),"")</f>
        <v>#REF!</v>
      </c>
      <c r="F133" s="281" t="e">
        <f>IF(SUMIF(#REF!,B133,#REF!)&gt;0,SUMIF(#REF!,B133,#REF!),"")</f>
        <v>#REF!</v>
      </c>
      <c r="G133" s="281" t="e">
        <f>IF(SUMIF(#REF!,B133,#REF!)&gt;0,SUMIF(#REF!,B133,#REF!),"")</f>
        <v>#REF!</v>
      </c>
      <c r="H133" s="281" t="e">
        <f>IF(SUMIF(#REF!,B133,#REF!)&gt;0,SUMIF(#REF!,B133,#REF!),"")</f>
        <v>#REF!</v>
      </c>
      <c r="K133" s="285" t="str">
        <f t="shared" si="10"/>
        <v/>
      </c>
      <c r="L133" s="285" t="str">
        <f t="shared" si="11"/>
        <v/>
      </c>
      <c r="M133" s="285" t="str">
        <f t="shared" si="12"/>
        <v/>
      </c>
      <c r="N133" s="285" t="str">
        <f t="shared" si="13"/>
        <v/>
      </c>
    </row>
    <row r="134" spans="1:18" x14ac:dyDescent="0.2">
      <c r="A134" s="280"/>
      <c r="B134" s="280"/>
      <c r="C134" s="280"/>
      <c r="D134" s="280"/>
      <c r="E134" s="281" t="e">
        <f>IF(SUMIF(#REF!,B134,#REF!)&gt;0,SUMIF(#REF!,B134,#REF!),"")</f>
        <v>#REF!</v>
      </c>
      <c r="F134" s="281" t="e">
        <f>IF(SUMIF(#REF!,B134,#REF!)&gt;0,SUMIF(#REF!,B134,#REF!),"")</f>
        <v>#REF!</v>
      </c>
      <c r="G134" s="281" t="e">
        <f>IF(SUMIF(#REF!,B134,#REF!)&gt;0,SUMIF(#REF!,B134,#REF!),"")</f>
        <v>#REF!</v>
      </c>
      <c r="H134" s="281" t="e">
        <f>IF(SUMIF(#REF!,B134,#REF!)&gt;0,SUMIF(#REF!,B134,#REF!),"")</f>
        <v>#REF!</v>
      </c>
      <c r="K134" s="285" t="str">
        <f t="shared" si="10"/>
        <v/>
      </c>
      <c r="L134" s="285" t="str">
        <f t="shared" si="11"/>
        <v/>
      </c>
      <c r="M134" s="285" t="str">
        <f t="shared" si="12"/>
        <v/>
      </c>
      <c r="N134" s="285" t="str">
        <f t="shared" si="13"/>
        <v/>
      </c>
    </row>
    <row r="135" spans="1:18" x14ac:dyDescent="0.2">
      <c r="A135" s="280"/>
      <c r="B135" s="280"/>
      <c r="C135" s="280"/>
      <c r="D135" s="280"/>
      <c r="E135" s="281" t="e">
        <f>IF(SUMIF(#REF!,B135,#REF!)&gt;0,SUMIF(#REF!,B135,#REF!),"")</f>
        <v>#REF!</v>
      </c>
      <c r="F135" s="281" t="e">
        <f>IF(SUMIF(#REF!,B135,#REF!)&gt;0,SUMIF(#REF!,B135,#REF!),"")</f>
        <v>#REF!</v>
      </c>
      <c r="G135" s="281" t="e">
        <f>IF(SUMIF(#REF!,B135,#REF!)&gt;0,SUMIF(#REF!,B135,#REF!),"")</f>
        <v>#REF!</v>
      </c>
      <c r="H135" s="281" t="e">
        <f>IF(SUMIF(#REF!,B135,#REF!)&gt;0,SUMIF(#REF!,B135,#REF!),"")</f>
        <v>#REF!</v>
      </c>
      <c r="K135" s="285" t="str">
        <f t="shared" si="10"/>
        <v/>
      </c>
      <c r="L135" s="285" t="str">
        <f t="shared" si="11"/>
        <v/>
      </c>
      <c r="M135" s="285" t="str">
        <f t="shared" si="12"/>
        <v/>
      </c>
      <c r="N135" s="285" t="str">
        <f t="shared" si="13"/>
        <v/>
      </c>
    </row>
    <row r="136" spans="1:18" x14ac:dyDescent="0.2">
      <c r="A136" s="280"/>
      <c r="B136" s="280"/>
      <c r="C136" s="280"/>
      <c r="D136" s="280"/>
      <c r="E136" s="281" t="e">
        <f>IF(SUMIF(#REF!,B136,#REF!)&gt;0,SUMIF(#REF!,B136,#REF!),"")</f>
        <v>#REF!</v>
      </c>
      <c r="F136" s="281" t="e">
        <f>IF(SUMIF(#REF!,B136,#REF!)&gt;0,SUMIF(#REF!,B136,#REF!),"")</f>
        <v>#REF!</v>
      </c>
      <c r="G136" s="281" t="e">
        <f>IF(SUMIF(#REF!,B136,#REF!)&gt;0,SUMIF(#REF!,B136,#REF!),"")</f>
        <v>#REF!</v>
      </c>
      <c r="H136" s="281" t="e">
        <f>IF(SUMIF(#REF!,B136,#REF!)&gt;0,SUMIF(#REF!,B136,#REF!),"")</f>
        <v>#REF!</v>
      </c>
      <c r="K136" s="285" t="str">
        <f t="shared" si="10"/>
        <v/>
      </c>
      <c r="L136" s="285" t="str">
        <f t="shared" si="11"/>
        <v/>
      </c>
      <c r="M136" s="285" t="str">
        <f t="shared" si="12"/>
        <v/>
      </c>
      <c r="N136" s="285" t="str">
        <f t="shared" si="13"/>
        <v/>
      </c>
    </row>
    <row r="137" spans="1:18" x14ac:dyDescent="0.2">
      <c r="A137" s="280"/>
      <c r="B137" s="280"/>
      <c r="C137" s="280"/>
      <c r="D137" s="280"/>
      <c r="E137" s="281" t="e">
        <f>IF(SUMIF(#REF!,B137,#REF!)&gt;0,SUMIF(#REF!,B137,#REF!),"")</f>
        <v>#REF!</v>
      </c>
      <c r="F137" s="281" t="e">
        <f>IF(SUMIF(#REF!,B137,#REF!)&gt;0,SUMIF(#REF!,B137,#REF!),"")</f>
        <v>#REF!</v>
      </c>
      <c r="G137" s="281" t="e">
        <f>IF(SUMIF(#REF!,B137,#REF!)&gt;0,SUMIF(#REF!,B137,#REF!),"")</f>
        <v>#REF!</v>
      </c>
      <c r="H137" s="281" t="e">
        <f>IF(SUMIF(#REF!,B137,#REF!)&gt;0,SUMIF(#REF!,B137,#REF!),"")</f>
        <v>#REF!</v>
      </c>
      <c r="K137" s="285" t="str">
        <f t="shared" si="10"/>
        <v/>
      </c>
      <c r="L137" s="285" t="str">
        <f t="shared" si="11"/>
        <v/>
      </c>
      <c r="M137" s="285" t="str">
        <f t="shared" si="12"/>
        <v/>
      </c>
      <c r="N137" s="285" t="str">
        <f t="shared" si="13"/>
        <v/>
      </c>
    </row>
    <row r="138" spans="1:18" x14ac:dyDescent="0.2">
      <c r="A138" s="280"/>
      <c r="B138" s="280"/>
      <c r="C138" s="280"/>
      <c r="D138" s="280"/>
      <c r="E138" s="281" t="e">
        <f>IF(SUMIF(#REF!,B138,#REF!)&gt;0,SUMIF(#REF!,B138,#REF!),"")</f>
        <v>#REF!</v>
      </c>
      <c r="F138" s="281" t="e">
        <f>IF(SUMIF(#REF!,B138,#REF!)&gt;0,SUMIF(#REF!,B138,#REF!),"")</f>
        <v>#REF!</v>
      </c>
      <c r="G138" s="281" t="e">
        <f>IF(SUMIF(#REF!,B138,#REF!)&gt;0,SUMIF(#REF!,B138,#REF!),"")</f>
        <v>#REF!</v>
      </c>
      <c r="H138" s="281" t="e">
        <f>IF(SUMIF(#REF!,B138,#REF!)&gt;0,SUMIF(#REF!,B138,#REF!),"")</f>
        <v>#REF!</v>
      </c>
      <c r="K138" s="285" t="str">
        <f t="shared" si="10"/>
        <v/>
      </c>
      <c r="L138" s="285" t="str">
        <f t="shared" si="11"/>
        <v/>
      </c>
      <c r="M138" s="285" t="str">
        <f t="shared" si="12"/>
        <v/>
      </c>
      <c r="N138" s="285" t="str">
        <f t="shared" si="13"/>
        <v/>
      </c>
    </row>
    <row r="139" spans="1:18" x14ac:dyDescent="0.2">
      <c r="A139" s="280"/>
      <c r="B139" s="280"/>
      <c r="C139" s="280"/>
      <c r="D139" s="280"/>
      <c r="E139" s="281" t="e">
        <f>IF(SUMIF(#REF!,B139,#REF!)&gt;0,SUMIF(#REF!,B139,#REF!),"")</f>
        <v>#REF!</v>
      </c>
      <c r="F139" s="281" t="e">
        <f>IF(SUMIF(#REF!,B139,#REF!)&gt;0,SUMIF(#REF!,B139,#REF!),"")</f>
        <v>#REF!</v>
      </c>
      <c r="G139" s="281" t="e">
        <f>IF(SUMIF(#REF!,B139,#REF!)&gt;0,SUMIF(#REF!,B139,#REF!),"")</f>
        <v>#REF!</v>
      </c>
      <c r="H139" s="281" t="e">
        <f>IF(SUMIF(#REF!,B139,#REF!)&gt;0,SUMIF(#REF!,B139,#REF!),"")</f>
        <v>#REF!</v>
      </c>
      <c r="K139" s="285" t="str">
        <f t="shared" ref="K139:K142" si="16">IF(COUNT(E139)&gt;0,G139,"")</f>
        <v/>
      </c>
      <c r="L139" s="285" t="str">
        <f t="shared" ref="L139:L142" si="17">IF(COUNT(F139)&gt;0,G139,"")</f>
        <v/>
      </c>
      <c r="M139" s="285" t="str">
        <f t="shared" ref="M139:M142" si="18">IF(COUNT(E139)&gt;0,G139*E139,"")</f>
        <v/>
      </c>
      <c r="N139" s="285" t="str">
        <f t="shared" ref="N139:N142" si="19">IF(COUNT(F139)&gt;0,G139*F139,"")</f>
        <v/>
      </c>
    </row>
    <row r="140" spans="1:18" x14ac:dyDescent="0.2">
      <c r="A140" s="280"/>
      <c r="B140" s="280"/>
      <c r="C140" s="280"/>
      <c r="D140" s="280"/>
      <c r="E140" s="281" t="e">
        <f>IF(SUMIF(#REF!,B140,#REF!)&gt;0,SUMIF(#REF!,B140,#REF!),"")</f>
        <v>#REF!</v>
      </c>
      <c r="F140" s="281" t="e">
        <f>IF(SUMIF(#REF!,B140,#REF!)&gt;0,SUMIF(#REF!,B140,#REF!),"")</f>
        <v>#REF!</v>
      </c>
      <c r="G140" s="281" t="e">
        <f>IF(SUMIF(#REF!,B140,#REF!)&gt;0,SUMIF(#REF!,B140,#REF!),"")</f>
        <v>#REF!</v>
      </c>
      <c r="H140" s="281" t="e">
        <f>IF(SUMIF(#REF!,B140,#REF!)&gt;0,SUMIF(#REF!,B140,#REF!),"")</f>
        <v>#REF!</v>
      </c>
      <c r="K140" s="285" t="str">
        <f t="shared" si="16"/>
        <v/>
      </c>
      <c r="L140" s="285" t="str">
        <f t="shared" si="17"/>
        <v/>
      </c>
      <c r="M140" s="285" t="str">
        <f t="shared" si="18"/>
        <v/>
      </c>
      <c r="N140" s="285" t="str">
        <f t="shared" si="19"/>
        <v/>
      </c>
    </row>
    <row r="141" spans="1:18" x14ac:dyDescent="0.2">
      <c r="A141" s="280"/>
      <c r="B141" s="280"/>
      <c r="C141" s="280"/>
      <c r="D141" s="280"/>
      <c r="E141" s="281" t="e">
        <f>IF(SUMIF(#REF!,B141,#REF!)&gt;0,SUMIF(#REF!,B141,#REF!),"")</f>
        <v>#REF!</v>
      </c>
      <c r="F141" s="281" t="e">
        <f>IF(SUMIF(#REF!,B141,#REF!)&gt;0,SUMIF(#REF!,B141,#REF!),"")</f>
        <v>#REF!</v>
      </c>
      <c r="G141" s="281" t="e">
        <f>IF(SUMIF(#REF!,B141,#REF!)&gt;0,SUMIF(#REF!,B141,#REF!),"")</f>
        <v>#REF!</v>
      </c>
      <c r="H141" s="292" t="e">
        <f>IF(SUMIF(#REF!,B141,#REF!)&gt;0,SUMIF(#REF!,B141,#REF!),"")</f>
        <v>#REF!</v>
      </c>
      <c r="K141" s="285" t="str">
        <f t="shared" si="16"/>
        <v/>
      </c>
      <c r="L141" s="285" t="str">
        <f t="shared" si="17"/>
        <v/>
      </c>
      <c r="M141" s="285" t="str">
        <f t="shared" si="18"/>
        <v/>
      </c>
      <c r="N141" s="285" t="str">
        <f t="shared" si="19"/>
        <v/>
      </c>
    </row>
    <row r="142" spans="1:18" x14ac:dyDescent="0.2">
      <c r="A142" s="280"/>
      <c r="B142" s="280"/>
      <c r="C142" s="280"/>
      <c r="D142" s="280"/>
      <c r="E142" s="292" t="e">
        <f>IF(SUMIF(#REF!,B142,#REF!)&gt;0,SUMIF(#REF!,B142,#REF!),"")</f>
        <v>#REF!</v>
      </c>
      <c r="F142" s="292" t="e">
        <f>IF(SUMIF(#REF!,B142,#REF!)&gt;0,SUMIF(#REF!,B142,#REF!),"")</f>
        <v>#REF!</v>
      </c>
      <c r="G142" s="292" t="e">
        <f>IF(SUMIF(#REF!,B142,#REF!)&gt;0,SUMIF(#REF!,B142,#REF!),"")</f>
        <v>#REF!</v>
      </c>
      <c r="H142" s="296" t="s">
        <v>894</v>
      </c>
      <c r="K142" s="285" t="str">
        <f t="shared" si="16"/>
        <v/>
      </c>
      <c r="L142" s="285" t="str">
        <f t="shared" si="17"/>
        <v/>
      </c>
      <c r="M142" s="285" t="str">
        <f t="shared" si="18"/>
        <v/>
      </c>
      <c r="N142" s="285" t="str">
        <f t="shared" si="19"/>
        <v/>
      </c>
    </row>
    <row r="143" spans="1:18" x14ac:dyDescent="0.2">
      <c r="A143" s="293" t="s">
        <v>406</v>
      </c>
      <c r="B143" s="293"/>
      <c r="C143" s="293"/>
      <c r="D143" s="293"/>
      <c r="E143" s="293"/>
      <c r="F143" s="293"/>
      <c r="G143" s="294" t="e">
        <f>SUM(G10:G142)</f>
        <v>#REF!</v>
      </c>
      <c r="H143" s="294" t="e">
        <f>SUM(H10:H142)</f>
        <v>#REF!</v>
      </c>
      <c r="K143" s="285">
        <f>SUM(K10:K142)</f>
        <v>0</v>
      </c>
      <c r="L143" s="285">
        <f t="shared" ref="L143:N143" si="20">SUM(L10:L142)</f>
        <v>0</v>
      </c>
      <c r="M143" s="285">
        <f t="shared" si="20"/>
        <v>0</v>
      </c>
      <c r="N143" s="285">
        <f t="shared" si="20"/>
        <v>0</v>
      </c>
    </row>
    <row r="144" spans="1:18" ht="30" customHeight="1" x14ac:dyDescent="0.2">
      <c r="B144" s="23" t="s">
        <v>877</v>
      </c>
      <c r="E144" s="66"/>
      <c r="F144" s="66"/>
      <c r="G144" s="66"/>
      <c r="H144" s="291" t="s">
        <v>894</v>
      </c>
    </row>
    <row r="145" spans="1:8" ht="10.5" x14ac:dyDescent="0.25">
      <c r="A145" s="48" t="s">
        <v>407</v>
      </c>
      <c r="B145" s="49"/>
      <c r="C145" s="49"/>
      <c r="D145" s="49"/>
      <c r="E145" s="49">
        <f>COUNT(E5:E137)</f>
        <v>0</v>
      </c>
      <c r="F145" s="49">
        <f>COUNT(F5:F137)</f>
        <v>0</v>
      </c>
      <c r="G145" s="291" t="s">
        <v>894</v>
      </c>
      <c r="H145" s="291" t="s">
        <v>894</v>
      </c>
    </row>
    <row r="146" spans="1:8" ht="10.5" x14ac:dyDescent="0.25">
      <c r="A146" s="44" t="s">
        <v>712</v>
      </c>
      <c r="B146" s="45"/>
      <c r="C146" s="46"/>
      <c r="D146" s="46"/>
      <c r="E146" s="47">
        <f>K143</f>
        <v>0</v>
      </c>
      <c r="F146" s="47">
        <f>L143</f>
        <v>0</v>
      </c>
      <c r="G146" s="291" t="s">
        <v>894</v>
      </c>
      <c r="H146" s="291" t="s">
        <v>894</v>
      </c>
    </row>
    <row r="147" spans="1:8" ht="10.5" x14ac:dyDescent="0.25">
      <c r="A147" s="48" t="s">
        <v>350</v>
      </c>
      <c r="B147" s="49"/>
      <c r="C147" s="49"/>
      <c r="D147" s="49"/>
      <c r="E147" s="147" t="e">
        <f>SMALL(E10:E142,1)</f>
        <v>#REF!</v>
      </c>
      <c r="F147" s="147" t="e">
        <f>SMALL(F10:F142,1)</f>
        <v>#REF!</v>
      </c>
      <c r="G147" s="291" t="s">
        <v>894</v>
      </c>
      <c r="H147" s="291" t="s">
        <v>894</v>
      </c>
    </row>
    <row r="148" spans="1:8" ht="10.5" x14ac:dyDescent="0.25">
      <c r="A148" s="51" t="s">
        <v>357</v>
      </c>
      <c r="B148" s="45"/>
      <c r="C148" s="46"/>
      <c r="D148" s="46"/>
      <c r="E148" s="47" t="e">
        <f>QUARTILE(E10:E142,1)</f>
        <v>#REF!</v>
      </c>
      <c r="F148" s="47" t="e">
        <f>QUARTILE(F10:F142,1)</f>
        <v>#REF!</v>
      </c>
      <c r="G148" s="291" t="s">
        <v>894</v>
      </c>
      <c r="H148" s="291" t="s">
        <v>894</v>
      </c>
    </row>
    <row r="149" spans="1:8" ht="10.5" x14ac:dyDescent="0.25">
      <c r="A149" s="48" t="s">
        <v>776</v>
      </c>
      <c r="B149" s="49"/>
      <c r="C149" s="49"/>
      <c r="D149" s="49"/>
      <c r="E149" s="147" t="e">
        <f>_xlfn.PERCENTILE.INC(E10:E142,0.4)</f>
        <v>#REF!</v>
      </c>
      <c r="F149" s="147" t="e">
        <f>_xlfn.PERCENTILE.INC(F10:F142,0.4)</f>
        <v>#REF!</v>
      </c>
      <c r="G149" s="291"/>
      <c r="H149" s="291" t="s">
        <v>894</v>
      </c>
    </row>
    <row r="150" spans="1:8" ht="10.5" x14ac:dyDescent="0.25">
      <c r="A150" s="44" t="s">
        <v>364</v>
      </c>
      <c r="B150" s="45"/>
      <c r="C150" s="46"/>
      <c r="D150" s="46"/>
      <c r="E150" s="47" t="e">
        <f>SUM(E10:E142)/E145</f>
        <v>#REF!</v>
      </c>
      <c r="F150" s="47" t="e">
        <f>SUM(F10:F142)/F145</f>
        <v>#REF!</v>
      </c>
      <c r="G150" s="291" t="s">
        <v>894</v>
      </c>
      <c r="H150" s="291" t="s">
        <v>894</v>
      </c>
    </row>
    <row r="151" spans="1:8" ht="10.5" x14ac:dyDescent="0.25">
      <c r="A151" s="48" t="s">
        <v>371</v>
      </c>
      <c r="B151" s="49"/>
      <c r="C151" s="49"/>
      <c r="D151" s="49"/>
      <c r="E151" s="147" t="e">
        <f>MEDIAN(E10:E142)</f>
        <v>#REF!</v>
      </c>
      <c r="F151" s="147" t="e">
        <f>MEDIAN(F10:F142)</f>
        <v>#REF!</v>
      </c>
      <c r="G151" s="291" t="s">
        <v>894</v>
      </c>
      <c r="H151" s="291" t="s">
        <v>894</v>
      </c>
    </row>
    <row r="152" spans="1:8" ht="10.5" x14ac:dyDescent="0.25">
      <c r="A152" s="51" t="s">
        <v>378</v>
      </c>
      <c r="B152" s="45"/>
      <c r="C152" s="46"/>
      <c r="D152" s="46"/>
      <c r="E152" s="47" t="e">
        <f>QUARTILE(E10:E142,3)</f>
        <v>#REF!</v>
      </c>
      <c r="F152" s="47" t="e">
        <f>QUARTILE(F10:F142,3)</f>
        <v>#REF!</v>
      </c>
      <c r="G152" s="291" t="s">
        <v>894</v>
      </c>
      <c r="H152" s="291" t="s">
        <v>894</v>
      </c>
    </row>
    <row r="153" spans="1:8" ht="10.5" x14ac:dyDescent="0.25">
      <c r="A153" s="48" t="s">
        <v>385</v>
      </c>
      <c r="B153" s="49"/>
      <c r="C153" s="49"/>
      <c r="D153" s="49"/>
      <c r="E153" s="147" t="e">
        <f>LARGE(E10:E142,1)</f>
        <v>#REF!</v>
      </c>
      <c r="F153" s="147" t="e">
        <f>LARGE(F10:F142,1)</f>
        <v>#REF!</v>
      </c>
      <c r="G153" s="291" t="s">
        <v>894</v>
      </c>
      <c r="H153" s="291" t="s">
        <v>894</v>
      </c>
    </row>
    <row r="154" spans="1:8" ht="10.5" x14ac:dyDescent="0.25">
      <c r="A154" s="51" t="s">
        <v>430</v>
      </c>
      <c r="B154" s="45"/>
      <c r="C154" s="46"/>
      <c r="D154" s="46"/>
      <c r="E154" s="47" t="e">
        <f>M143/K143</f>
        <v>#DIV/0!</v>
      </c>
      <c r="F154" s="47" t="e">
        <f>N143/L143</f>
        <v>#DIV/0!</v>
      </c>
      <c r="G154" s="291" t="s">
        <v>894</v>
      </c>
      <c r="H154" s="291" t="s">
        <v>894</v>
      </c>
    </row>
    <row r="155" spans="1:8" x14ac:dyDescent="0.2">
      <c r="E155" s="66"/>
      <c r="F155" s="66"/>
      <c r="G155" s="66"/>
      <c r="H155" s="291" t="s">
        <v>894</v>
      </c>
    </row>
    <row r="156" spans="1:8" x14ac:dyDescent="0.2">
      <c r="A156" s="23" t="s">
        <v>895</v>
      </c>
      <c r="E156" s="66"/>
      <c r="F156" s="66"/>
      <c r="G156" s="66"/>
      <c r="H156" s="291" t="s">
        <v>894</v>
      </c>
    </row>
    <row r="157" spans="1:8" x14ac:dyDescent="0.2">
      <c r="E157" s="66"/>
      <c r="F157" s="66"/>
      <c r="G157" s="66"/>
    </row>
    <row r="158" spans="1:8" x14ac:dyDescent="0.2">
      <c r="E158" s="66"/>
      <c r="F158" s="66"/>
      <c r="G158" s="66"/>
    </row>
    <row r="159" spans="1:8" x14ac:dyDescent="0.2">
      <c r="E159" s="66"/>
      <c r="F159" s="66"/>
      <c r="G159" s="66"/>
    </row>
    <row r="160" spans="1:8" x14ac:dyDescent="0.2">
      <c r="E160" s="66"/>
      <c r="F160" s="66"/>
      <c r="G160" s="66"/>
    </row>
    <row r="161" spans="1:14" x14ac:dyDescent="0.2">
      <c r="E161" s="66"/>
      <c r="F161" s="66"/>
      <c r="G161" s="66"/>
    </row>
    <row r="162" spans="1:14" x14ac:dyDescent="0.2">
      <c r="E162" s="66"/>
      <c r="F162" s="66"/>
      <c r="G162" s="66"/>
    </row>
    <row r="163" spans="1:14" x14ac:dyDescent="0.2">
      <c r="E163" s="66"/>
      <c r="F163" s="66"/>
      <c r="G163" s="66"/>
    </row>
    <row r="164" spans="1:14" s="66" customFormat="1" x14ac:dyDescent="0.2">
      <c r="A164" s="23"/>
      <c r="B164" s="23"/>
      <c r="C164" s="23"/>
      <c r="D164" s="23"/>
      <c r="K164" s="284"/>
      <c r="L164" s="284"/>
      <c r="M164" s="284"/>
      <c r="N164" s="284"/>
    </row>
    <row r="165" spans="1:14" s="66" customFormat="1" x14ac:dyDescent="0.2">
      <c r="A165" s="23"/>
      <c r="B165" s="23"/>
      <c r="C165" s="23"/>
      <c r="D165" s="23"/>
      <c r="K165" s="284"/>
      <c r="L165" s="284"/>
      <c r="M165" s="284"/>
      <c r="N165" s="284"/>
    </row>
    <row r="166" spans="1:14" s="66" customFormat="1" x14ac:dyDescent="0.2">
      <c r="A166" s="23"/>
      <c r="B166" s="23"/>
      <c r="C166" s="23"/>
      <c r="D166" s="23"/>
      <c r="K166" s="284"/>
      <c r="L166" s="284"/>
      <c r="M166" s="284"/>
      <c r="N166" s="284"/>
    </row>
  </sheetData>
  <autoFilter ref="A9:S154"/>
  <pageMargins left="0.78740157480314965" right="0.78740157480314965" top="0.59055118110236227" bottom="0.78740157480314965" header="0.51181102362204722" footer="0.51181102362204722"/>
  <pageSetup paperSize="9" scale="75" orientation="portrait" r:id="rId1"/>
  <headerFooter>
    <oddFooter>&amp;CSeite &amp;P von &amp;N</oddFooter>
  </headerFooter>
  <rowBreaks count="1" manualBreakCount="1">
    <brk id="105" max="7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23"/>
  <sheetViews>
    <sheetView tabSelected="1" zoomScaleNormal="100" zoomScaleSheetLayoutView="115" workbookViewId="0">
      <selection activeCell="L21" sqref="L21"/>
    </sheetView>
  </sheetViews>
  <sheetFormatPr baseColWidth="10" defaultColWidth="9.1796875" defaultRowHeight="10" x14ac:dyDescent="0.2"/>
  <cols>
    <col min="1" max="1" width="42.54296875" style="297" customWidth="1"/>
    <col min="2" max="2" width="7" style="314" customWidth="1"/>
    <col min="3" max="3" width="24.453125" style="297" customWidth="1"/>
    <col min="4" max="4" width="11.7265625" style="297" customWidth="1"/>
    <col min="5" max="5" width="10.26953125" style="330" customWidth="1"/>
    <col min="6" max="6" width="11.26953125" style="297" customWidth="1"/>
    <col min="7" max="7" width="8.1796875" style="298" customWidth="1"/>
    <col min="8" max="8" width="8.54296875" style="298" customWidth="1"/>
    <col min="9" max="16384" width="9.1796875" style="297"/>
  </cols>
  <sheetData>
    <row r="1" spans="1:8" ht="13" x14ac:dyDescent="0.3">
      <c r="E1" s="326" t="s">
        <v>915</v>
      </c>
      <c r="F1" s="321"/>
      <c r="G1" s="321"/>
    </row>
    <row r="2" spans="1:8" x14ac:dyDescent="0.2">
      <c r="E2" s="327"/>
      <c r="F2" s="298"/>
    </row>
    <row r="3" spans="1:8" x14ac:dyDescent="0.2">
      <c r="E3" s="327"/>
      <c r="F3" s="298"/>
    </row>
    <row r="4" spans="1:8" ht="10.5" x14ac:dyDescent="0.25">
      <c r="A4" s="315"/>
      <c r="C4" s="315"/>
      <c r="D4" s="315"/>
      <c r="E4" s="328"/>
      <c r="F4" s="301" t="s">
        <v>407</v>
      </c>
      <c r="G4" s="56">
        <v>97</v>
      </c>
    </row>
    <row r="5" spans="1:8" s="317" customFormat="1" ht="15.75" customHeight="1" thickBot="1" x14ac:dyDescent="0.25">
      <c r="A5" s="300"/>
      <c r="B5" s="316"/>
      <c r="C5" s="300"/>
      <c r="D5" s="300"/>
      <c r="E5" s="329"/>
      <c r="F5" s="298"/>
      <c r="G5" s="298"/>
      <c r="H5" s="298"/>
    </row>
    <row r="6" spans="1:8" ht="22.5" customHeight="1" thickBot="1" x14ac:dyDescent="0.35">
      <c r="A6" s="299" t="s">
        <v>913</v>
      </c>
      <c r="B6" s="316"/>
      <c r="C6" s="321"/>
      <c r="D6" s="321"/>
      <c r="F6" s="341" t="s">
        <v>898</v>
      </c>
      <c r="G6" s="342"/>
      <c r="H6" s="343"/>
    </row>
    <row r="7" spans="1:8" ht="10.5" x14ac:dyDescent="0.25">
      <c r="A7" s="302"/>
      <c r="B7" s="316"/>
      <c r="C7" s="300"/>
      <c r="D7" s="300"/>
      <c r="E7" s="331"/>
      <c r="F7" s="300"/>
      <c r="G7" s="303"/>
    </row>
    <row r="8" spans="1:8" x14ac:dyDescent="0.2">
      <c r="A8" s="304"/>
      <c r="B8" s="304"/>
      <c r="C8" s="324" t="s">
        <v>397</v>
      </c>
      <c r="D8" s="332" t="s">
        <v>705</v>
      </c>
      <c r="E8" s="332" t="s">
        <v>691</v>
      </c>
      <c r="F8" s="305" t="s">
        <v>690</v>
      </c>
      <c r="G8" s="305" t="s">
        <v>688</v>
      </c>
      <c r="H8" s="305" t="s">
        <v>689</v>
      </c>
    </row>
    <row r="9" spans="1:8" ht="48.75" customHeight="1" x14ac:dyDescent="0.25">
      <c r="A9" s="306" t="s">
        <v>2</v>
      </c>
      <c r="B9" s="306" t="s">
        <v>4</v>
      </c>
      <c r="C9" s="306" t="s">
        <v>5</v>
      </c>
      <c r="D9" s="333" t="s">
        <v>899</v>
      </c>
      <c r="E9" s="333" t="s">
        <v>891</v>
      </c>
      <c r="F9" s="307" t="s">
        <v>684</v>
      </c>
      <c r="G9" s="308" t="s">
        <v>683</v>
      </c>
      <c r="H9" s="308" t="s">
        <v>11</v>
      </c>
    </row>
    <row r="10" spans="1:8" x14ac:dyDescent="0.2">
      <c r="A10" s="1" t="s">
        <v>881</v>
      </c>
      <c r="B10" s="1" t="s">
        <v>114</v>
      </c>
      <c r="C10" s="313" t="s">
        <v>848</v>
      </c>
      <c r="D10" s="335">
        <v>10027.692350165</v>
      </c>
      <c r="E10" s="335">
        <v>10532.623232489001</v>
      </c>
      <c r="F10" s="335">
        <v>10832.324871194</v>
      </c>
      <c r="G10" s="334">
        <v>3418.4151999999999</v>
      </c>
      <c r="H10" s="334">
        <v>3849</v>
      </c>
    </row>
    <row r="11" spans="1:8" x14ac:dyDescent="0.2">
      <c r="A11" s="1" t="s">
        <v>14</v>
      </c>
      <c r="B11" s="1" t="s">
        <v>16</v>
      </c>
      <c r="C11" s="313" t="s">
        <v>848</v>
      </c>
      <c r="D11" s="335">
        <v>9391.6107202643998</v>
      </c>
      <c r="E11" s="335">
        <v>10522.676826184001</v>
      </c>
      <c r="F11" s="335">
        <v>10740.841917573</v>
      </c>
      <c r="G11" s="334">
        <v>4955.2506000001003</v>
      </c>
      <c r="H11" s="334">
        <v>6806</v>
      </c>
    </row>
    <row r="12" spans="1:8" x14ac:dyDescent="0.2">
      <c r="A12" s="1" t="s">
        <v>849</v>
      </c>
      <c r="B12" s="1" t="s">
        <v>34</v>
      </c>
      <c r="C12" s="313" t="s">
        <v>850</v>
      </c>
      <c r="D12" s="335">
        <v>10813.39396691</v>
      </c>
      <c r="E12" s="335">
        <v>12016.771279552</v>
      </c>
      <c r="F12" s="335">
        <v>12186.611554595</v>
      </c>
      <c r="G12" s="334">
        <v>257.53019999999998</v>
      </c>
      <c r="H12" s="334">
        <v>408</v>
      </c>
    </row>
    <row r="13" spans="1:8" x14ac:dyDescent="0.2">
      <c r="A13" s="1" t="s">
        <v>24</v>
      </c>
      <c r="B13" s="1" t="s">
        <v>26</v>
      </c>
      <c r="C13" s="313" t="s">
        <v>851</v>
      </c>
      <c r="D13" s="335">
        <v>8944.7506969246006</v>
      </c>
      <c r="E13" s="335">
        <v>9641.6738226084999</v>
      </c>
      <c r="F13" s="335">
        <v>9895.8450498384991</v>
      </c>
      <c r="G13" s="334">
        <v>7108.6803</v>
      </c>
      <c r="H13" s="334">
        <v>6599</v>
      </c>
    </row>
    <row r="14" spans="1:8" x14ac:dyDescent="0.2">
      <c r="A14" s="1" t="s">
        <v>29</v>
      </c>
      <c r="B14" s="1" t="s">
        <v>26</v>
      </c>
      <c r="C14" s="313" t="s">
        <v>848</v>
      </c>
      <c r="D14" s="335">
        <v>8675.8755883492995</v>
      </c>
      <c r="E14" s="335">
        <v>9182.7891057572997</v>
      </c>
      <c r="F14" s="335">
        <v>9359.3323264892006</v>
      </c>
      <c r="G14" s="334">
        <v>2820.4600999999998</v>
      </c>
      <c r="H14" s="334">
        <v>3515</v>
      </c>
    </row>
    <row r="15" spans="1:8" x14ac:dyDescent="0.2">
      <c r="A15" s="1" t="s">
        <v>900</v>
      </c>
      <c r="B15" s="1" t="s">
        <v>99</v>
      </c>
      <c r="C15" s="313" t="s">
        <v>848</v>
      </c>
      <c r="D15" s="335">
        <v>8686.6699700780991</v>
      </c>
      <c r="E15" s="335">
        <v>9545.5397799573002</v>
      </c>
      <c r="F15" s="335">
        <v>9637.2912762433007</v>
      </c>
      <c r="G15" s="334">
        <v>2203.88</v>
      </c>
      <c r="H15" s="334">
        <v>1799</v>
      </c>
    </row>
    <row r="16" spans="1:8" x14ac:dyDescent="0.2">
      <c r="A16" s="1" t="s">
        <v>903</v>
      </c>
      <c r="B16" s="1" t="s">
        <v>95</v>
      </c>
      <c r="C16" s="313" t="s">
        <v>848</v>
      </c>
      <c r="D16" s="335">
        <v>11019.934349525</v>
      </c>
      <c r="E16" s="335">
        <v>12132.166002016</v>
      </c>
      <c r="F16" s="335">
        <v>12171.000225053</v>
      </c>
      <c r="G16" s="334">
        <v>3483.5048000000002</v>
      </c>
      <c r="H16" s="334">
        <v>3518</v>
      </c>
    </row>
    <row r="17" spans="1:8" x14ac:dyDescent="0.2">
      <c r="A17" s="1" t="s">
        <v>40</v>
      </c>
      <c r="B17" s="1" t="s">
        <v>21</v>
      </c>
      <c r="C17" s="313" t="s">
        <v>851</v>
      </c>
      <c r="D17" s="335">
        <v>9157.9406775687003</v>
      </c>
      <c r="E17" s="335">
        <v>9737.7561319514007</v>
      </c>
      <c r="F17" s="335">
        <v>9827.3878597646999</v>
      </c>
      <c r="G17" s="334">
        <v>7894.28</v>
      </c>
      <c r="H17" s="334">
        <v>8961</v>
      </c>
    </row>
    <row r="18" spans="1:8" x14ac:dyDescent="0.2">
      <c r="A18" s="1" t="s">
        <v>47</v>
      </c>
      <c r="B18" s="1" t="s">
        <v>26</v>
      </c>
      <c r="C18" s="313" t="s">
        <v>852</v>
      </c>
      <c r="D18" s="335">
        <v>9333.6156615222008</v>
      </c>
      <c r="E18" s="335">
        <v>9727.9944988490006</v>
      </c>
      <c r="F18" s="335">
        <v>10359.349375804</v>
      </c>
      <c r="G18" s="334">
        <v>36302.404300000002</v>
      </c>
      <c r="H18" s="334">
        <v>35680</v>
      </c>
    </row>
    <row r="19" spans="1:8" x14ac:dyDescent="0.2">
      <c r="A19" s="1" t="s">
        <v>43</v>
      </c>
      <c r="B19" s="1" t="s">
        <v>21</v>
      </c>
      <c r="C19" s="313" t="s">
        <v>852</v>
      </c>
      <c r="D19" s="335">
        <v>9486.4336730030009</v>
      </c>
      <c r="E19" s="335">
        <v>10049.963803974</v>
      </c>
      <c r="F19" s="335">
        <v>10298.662320144</v>
      </c>
      <c r="G19" s="334">
        <v>9705.9599999999991</v>
      </c>
      <c r="H19" s="334">
        <v>11416</v>
      </c>
    </row>
    <row r="20" spans="1:8" x14ac:dyDescent="0.2">
      <c r="A20" s="1" t="s">
        <v>853</v>
      </c>
      <c r="B20" s="1" t="s">
        <v>16</v>
      </c>
      <c r="C20" s="313" t="s">
        <v>854</v>
      </c>
      <c r="D20" s="335">
        <v>8815.6829306755008</v>
      </c>
      <c r="E20" s="335" t="s">
        <v>916</v>
      </c>
      <c r="F20" s="335">
        <v>10108.873837020001</v>
      </c>
      <c r="G20" s="334">
        <v>3541.37</v>
      </c>
      <c r="H20" s="334">
        <v>2427</v>
      </c>
    </row>
    <row r="21" spans="1:8" x14ac:dyDescent="0.2">
      <c r="A21" s="1" t="s">
        <v>801</v>
      </c>
      <c r="B21" s="1" t="s">
        <v>26</v>
      </c>
      <c r="C21" s="313" t="s">
        <v>850</v>
      </c>
      <c r="D21" s="335">
        <v>11215.104641845999</v>
      </c>
      <c r="E21" s="335" t="s">
        <v>916</v>
      </c>
      <c r="F21" s="335">
        <v>11767.533529808001</v>
      </c>
      <c r="G21" s="334">
        <v>5226.26</v>
      </c>
      <c r="H21" s="334">
        <v>2670</v>
      </c>
    </row>
    <row r="22" spans="1:8" x14ac:dyDescent="0.2">
      <c r="A22" s="1" t="s">
        <v>64</v>
      </c>
      <c r="B22" s="1" t="s">
        <v>66</v>
      </c>
      <c r="C22" s="313" t="s">
        <v>851</v>
      </c>
      <c r="D22" s="335">
        <v>9117.9174939856002</v>
      </c>
      <c r="E22" s="335">
        <v>9750.3053441428001</v>
      </c>
      <c r="F22" s="335">
        <v>10363.364248784999</v>
      </c>
      <c r="G22" s="334">
        <v>5673.0277999999998</v>
      </c>
      <c r="H22" s="334">
        <v>7156</v>
      </c>
    </row>
    <row r="23" spans="1:8" x14ac:dyDescent="0.2">
      <c r="A23" s="1" t="s">
        <v>32</v>
      </c>
      <c r="B23" s="1" t="s">
        <v>34</v>
      </c>
      <c r="C23" s="313" t="s">
        <v>850</v>
      </c>
      <c r="D23" s="335">
        <v>8439.0508396016994</v>
      </c>
      <c r="E23" s="335">
        <v>9898.2975975304998</v>
      </c>
      <c r="F23" s="335">
        <v>10503.049082781999</v>
      </c>
      <c r="G23" s="334">
        <v>865.2</v>
      </c>
      <c r="H23" s="334">
        <v>1035</v>
      </c>
    </row>
    <row r="24" spans="1:8" x14ac:dyDescent="0.2">
      <c r="A24" s="1" t="s">
        <v>57</v>
      </c>
      <c r="B24" s="1" t="s">
        <v>21</v>
      </c>
      <c r="C24" s="313" t="s">
        <v>851</v>
      </c>
      <c r="D24" s="335">
        <v>9728.3276920306998</v>
      </c>
      <c r="E24" s="335">
        <v>10662.437684876</v>
      </c>
      <c r="F24" s="335">
        <v>10857.585537610001</v>
      </c>
      <c r="G24" s="334">
        <v>5724.1214</v>
      </c>
      <c r="H24" s="334">
        <v>6731</v>
      </c>
    </row>
    <row r="25" spans="1:8" x14ac:dyDescent="0.2">
      <c r="A25" s="1" t="s">
        <v>901</v>
      </c>
      <c r="B25" s="1" t="s">
        <v>88</v>
      </c>
      <c r="C25" s="313" t="s">
        <v>848</v>
      </c>
      <c r="D25" s="335">
        <v>8877.0535900287996</v>
      </c>
      <c r="E25" s="335">
        <v>9670.6627023202</v>
      </c>
      <c r="F25" s="335" t="s">
        <v>916</v>
      </c>
      <c r="G25" s="334">
        <v>2861.9904000000001</v>
      </c>
      <c r="H25" s="334">
        <v>2322</v>
      </c>
    </row>
    <row r="26" spans="1:8" x14ac:dyDescent="0.2">
      <c r="A26" s="1" t="s">
        <v>771</v>
      </c>
      <c r="B26" s="1" t="s">
        <v>70</v>
      </c>
      <c r="C26" s="313" t="s">
        <v>852</v>
      </c>
      <c r="D26" s="335">
        <v>9404.2573852675996</v>
      </c>
      <c r="E26" s="335">
        <v>10043.511714521999</v>
      </c>
      <c r="F26" s="335" t="s">
        <v>916</v>
      </c>
      <c r="G26" s="334">
        <v>8662</v>
      </c>
      <c r="H26" s="334">
        <v>9847</v>
      </c>
    </row>
    <row r="27" spans="1:8" x14ac:dyDescent="0.2">
      <c r="A27" s="1" t="s">
        <v>886</v>
      </c>
      <c r="B27" s="1" t="s">
        <v>55</v>
      </c>
      <c r="C27" s="313" t="s">
        <v>852</v>
      </c>
      <c r="D27" s="335">
        <v>9281.3855649347006</v>
      </c>
      <c r="E27" s="335">
        <v>9851.0974806375998</v>
      </c>
      <c r="F27" s="335">
        <v>10088.850751562</v>
      </c>
      <c r="G27" s="334">
        <v>20976</v>
      </c>
      <c r="H27" s="334">
        <v>18190</v>
      </c>
    </row>
    <row r="28" spans="1:8" x14ac:dyDescent="0.2">
      <c r="A28" s="1" t="s">
        <v>880</v>
      </c>
      <c r="B28" s="1" t="s">
        <v>66</v>
      </c>
      <c r="C28" s="313" t="s">
        <v>852</v>
      </c>
      <c r="D28" s="335">
        <v>8363.0530482123995</v>
      </c>
      <c r="E28" s="335">
        <v>8901.2996415063008</v>
      </c>
      <c r="F28" s="335">
        <v>9095.0417795795001</v>
      </c>
      <c r="G28" s="334">
        <v>12942.12</v>
      </c>
      <c r="H28" s="334">
        <v>10336</v>
      </c>
    </row>
    <row r="29" spans="1:8" x14ac:dyDescent="0.2">
      <c r="A29" s="1" t="s">
        <v>906</v>
      </c>
      <c r="B29" s="1" t="s">
        <v>169</v>
      </c>
      <c r="C29" s="313" t="s">
        <v>850</v>
      </c>
      <c r="D29" s="335">
        <v>8892.8929037344005</v>
      </c>
      <c r="E29" s="335">
        <v>9812.5315206669002</v>
      </c>
      <c r="F29" s="335" t="s">
        <v>916</v>
      </c>
      <c r="G29" s="334">
        <v>895.22640000000001</v>
      </c>
      <c r="H29" s="334">
        <v>1065</v>
      </c>
    </row>
    <row r="30" spans="1:8" x14ac:dyDescent="0.2">
      <c r="A30" s="1" t="s">
        <v>764</v>
      </c>
      <c r="B30" s="1" t="s">
        <v>84</v>
      </c>
      <c r="C30" s="313" t="s">
        <v>851</v>
      </c>
      <c r="D30" s="335">
        <v>10378.954993656</v>
      </c>
      <c r="E30" s="335">
        <v>11021.107184039</v>
      </c>
      <c r="F30" s="335">
        <v>11405.973894629</v>
      </c>
      <c r="G30" s="334">
        <v>6177.46</v>
      </c>
      <c r="H30" s="334">
        <v>7405</v>
      </c>
    </row>
    <row r="31" spans="1:8" x14ac:dyDescent="0.2">
      <c r="A31" s="1" t="s">
        <v>763</v>
      </c>
      <c r="B31" s="1" t="s">
        <v>74</v>
      </c>
      <c r="C31" s="313" t="s">
        <v>852</v>
      </c>
      <c r="D31" s="335">
        <v>11473.789586452</v>
      </c>
      <c r="E31" s="335">
        <v>12120.150552433999</v>
      </c>
      <c r="F31" s="335" t="s">
        <v>916</v>
      </c>
      <c r="G31" s="334">
        <v>17792.48</v>
      </c>
      <c r="H31" s="334">
        <v>16857</v>
      </c>
    </row>
    <row r="32" spans="1:8" x14ac:dyDescent="0.2">
      <c r="A32" s="1" t="s">
        <v>791</v>
      </c>
      <c r="B32" s="1" t="s">
        <v>88</v>
      </c>
      <c r="C32" s="313" t="s">
        <v>852</v>
      </c>
      <c r="D32" s="335">
        <v>10810.494201130001</v>
      </c>
      <c r="E32" s="335">
        <v>11819.144486339999</v>
      </c>
      <c r="F32" s="335" t="s">
        <v>916</v>
      </c>
      <c r="G32" s="334">
        <v>13681.282999999999</v>
      </c>
      <c r="H32" s="334">
        <v>16092</v>
      </c>
    </row>
    <row r="33" spans="1:8" x14ac:dyDescent="0.2">
      <c r="A33" s="1" t="s">
        <v>766</v>
      </c>
      <c r="B33" s="1" t="s">
        <v>21</v>
      </c>
      <c r="C33" s="313" t="s">
        <v>852</v>
      </c>
      <c r="D33" s="335">
        <v>9808.5110674014995</v>
      </c>
      <c r="E33" s="335">
        <v>10391.114172223</v>
      </c>
      <c r="F33" s="335">
        <v>10402.408490698999</v>
      </c>
      <c r="G33" s="334">
        <v>15119.71</v>
      </c>
      <c r="H33" s="334">
        <v>18149</v>
      </c>
    </row>
    <row r="34" spans="1:8" x14ac:dyDescent="0.2">
      <c r="A34" s="1" t="s">
        <v>767</v>
      </c>
      <c r="B34" s="1" t="s">
        <v>99</v>
      </c>
      <c r="C34" s="313" t="s">
        <v>852</v>
      </c>
      <c r="D34" s="335">
        <v>8756.9354311115003</v>
      </c>
      <c r="E34" s="335">
        <v>9203.6882120587998</v>
      </c>
      <c r="F34" s="335">
        <v>9612.1698934525994</v>
      </c>
      <c r="G34" s="334">
        <v>30547.809799999999</v>
      </c>
      <c r="H34" s="334">
        <v>31423</v>
      </c>
    </row>
    <row r="35" spans="1:8" x14ac:dyDescent="0.2">
      <c r="A35" s="1" t="s">
        <v>902</v>
      </c>
      <c r="B35" s="1" t="s">
        <v>55</v>
      </c>
      <c r="C35" s="313" t="s">
        <v>852</v>
      </c>
      <c r="D35" s="335">
        <v>10147.783636638</v>
      </c>
      <c r="E35" s="335">
        <v>10762.416038887</v>
      </c>
      <c r="F35" s="335">
        <v>10981.239185613</v>
      </c>
      <c r="G35" s="334">
        <v>13851.636699999999</v>
      </c>
      <c r="H35" s="334">
        <v>14539</v>
      </c>
    </row>
    <row r="36" spans="1:8" x14ac:dyDescent="0.2">
      <c r="A36" s="1" t="s">
        <v>116</v>
      </c>
      <c r="B36" s="1" t="s">
        <v>66</v>
      </c>
      <c r="C36" s="313" t="s">
        <v>852</v>
      </c>
      <c r="D36" s="335">
        <v>9453.1855495616001</v>
      </c>
      <c r="E36" s="335">
        <v>10063.498636083001</v>
      </c>
      <c r="F36" s="335">
        <v>10589.241968042001</v>
      </c>
      <c r="G36" s="334">
        <v>29091</v>
      </c>
      <c r="H36" s="334">
        <v>25776</v>
      </c>
    </row>
    <row r="37" spans="1:8" x14ac:dyDescent="0.2">
      <c r="A37" s="1" t="s">
        <v>810</v>
      </c>
      <c r="B37" s="1" t="s">
        <v>66</v>
      </c>
      <c r="C37" s="313" t="s">
        <v>852</v>
      </c>
      <c r="D37" s="335">
        <v>9228.9472035386007</v>
      </c>
      <c r="E37" s="335">
        <v>9730.5780721009996</v>
      </c>
      <c r="F37" s="335">
        <v>10472.642793804</v>
      </c>
      <c r="G37" s="334">
        <v>17694.559000000001</v>
      </c>
      <c r="H37" s="334">
        <v>18627</v>
      </c>
    </row>
    <row r="38" spans="1:8" x14ac:dyDescent="0.2">
      <c r="A38" s="1" t="s">
        <v>122</v>
      </c>
      <c r="B38" s="1" t="s">
        <v>110</v>
      </c>
      <c r="C38" s="313" t="s">
        <v>852</v>
      </c>
      <c r="D38" s="335">
        <v>9638.2764003168995</v>
      </c>
      <c r="E38" s="335">
        <v>10477.599510374999</v>
      </c>
      <c r="F38" s="335">
        <v>10878.962163832</v>
      </c>
      <c r="G38" s="334">
        <v>23215</v>
      </c>
      <c r="H38" s="334">
        <v>22897</v>
      </c>
    </row>
    <row r="39" spans="1:8" x14ac:dyDescent="0.2">
      <c r="A39" s="1" t="s">
        <v>129</v>
      </c>
      <c r="B39" s="1" t="s">
        <v>131</v>
      </c>
      <c r="C39" s="313" t="s">
        <v>848</v>
      </c>
      <c r="D39" s="335">
        <v>9097.2945256481999</v>
      </c>
      <c r="E39" s="335">
        <v>10624.992243293</v>
      </c>
      <c r="F39" s="335">
        <v>11017.825745685999</v>
      </c>
      <c r="G39" s="334">
        <v>4247.0159999999996</v>
      </c>
      <c r="H39" s="334">
        <v>4607</v>
      </c>
    </row>
    <row r="40" spans="1:8" x14ac:dyDescent="0.2">
      <c r="A40" s="1" t="s">
        <v>133</v>
      </c>
      <c r="B40" s="1" t="s">
        <v>34</v>
      </c>
      <c r="C40" s="313" t="s">
        <v>852</v>
      </c>
      <c r="D40" s="335">
        <v>8982.2380611665994</v>
      </c>
      <c r="E40" s="335">
        <v>9828.9543685822991</v>
      </c>
      <c r="F40" s="335">
        <v>10137.859646174</v>
      </c>
      <c r="G40" s="334">
        <v>16838.614000000001</v>
      </c>
      <c r="H40" s="334">
        <v>15791</v>
      </c>
    </row>
    <row r="41" spans="1:8" x14ac:dyDescent="0.2">
      <c r="A41" s="1" t="s">
        <v>139</v>
      </c>
      <c r="B41" s="1" t="s">
        <v>141</v>
      </c>
      <c r="C41" s="313" t="s">
        <v>848</v>
      </c>
      <c r="D41" s="335">
        <v>9262.4375743302007</v>
      </c>
      <c r="E41" s="335">
        <v>10186.401842566</v>
      </c>
      <c r="F41" s="335">
        <v>10316.120540786</v>
      </c>
      <c r="G41" s="334">
        <v>4066.5331000000001</v>
      </c>
      <c r="H41" s="334">
        <v>4679</v>
      </c>
    </row>
    <row r="42" spans="1:8" x14ac:dyDescent="0.2">
      <c r="A42" s="1" t="s">
        <v>143</v>
      </c>
      <c r="B42" s="1" t="s">
        <v>145</v>
      </c>
      <c r="C42" s="313" t="s">
        <v>848</v>
      </c>
      <c r="D42" s="335">
        <v>9247.2538127034004</v>
      </c>
      <c r="E42" s="335">
        <v>10341.911415458</v>
      </c>
      <c r="F42" s="335">
        <v>10464.662789209</v>
      </c>
      <c r="G42" s="334">
        <v>2753.41</v>
      </c>
      <c r="H42" s="334">
        <v>3318</v>
      </c>
    </row>
    <row r="43" spans="1:8" x14ac:dyDescent="0.2">
      <c r="A43" s="1" t="s">
        <v>813</v>
      </c>
      <c r="B43" s="1" t="s">
        <v>809</v>
      </c>
      <c r="C43" s="313" t="s">
        <v>852</v>
      </c>
      <c r="D43" s="335">
        <v>9828.3462515896008</v>
      </c>
      <c r="E43" s="335">
        <v>10395.474945814</v>
      </c>
      <c r="F43" s="335">
        <v>10504.356368453</v>
      </c>
      <c r="G43" s="334">
        <v>41416</v>
      </c>
      <c r="H43" s="334">
        <v>34334</v>
      </c>
    </row>
    <row r="44" spans="1:8" x14ac:dyDescent="0.2">
      <c r="A44" s="1" t="s">
        <v>154</v>
      </c>
      <c r="B44" s="1" t="s">
        <v>156</v>
      </c>
      <c r="C44" s="313" t="s">
        <v>848</v>
      </c>
      <c r="D44" s="335">
        <v>9839.0240033591999</v>
      </c>
      <c r="E44" s="335">
        <v>10547.144138600001</v>
      </c>
      <c r="F44" s="335">
        <v>10736.551109885</v>
      </c>
      <c r="G44" s="334">
        <v>3173.59</v>
      </c>
      <c r="H44" s="334">
        <v>3697</v>
      </c>
    </row>
    <row r="45" spans="1:8" x14ac:dyDescent="0.2">
      <c r="A45" s="1" t="s">
        <v>158</v>
      </c>
      <c r="B45" s="1" t="s">
        <v>70</v>
      </c>
      <c r="C45" s="313" t="s">
        <v>852</v>
      </c>
      <c r="D45" s="335">
        <v>9134.7982875652997</v>
      </c>
      <c r="E45" s="335">
        <v>9932.3356324329998</v>
      </c>
      <c r="F45" s="335">
        <v>10153.796379437001</v>
      </c>
      <c r="G45" s="334">
        <v>25894.170514894999</v>
      </c>
      <c r="H45" s="334">
        <v>25279</v>
      </c>
    </row>
    <row r="46" spans="1:8" x14ac:dyDescent="0.2">
      <c r="A46" s="1" t="s">
        <v>888</v>
      </c>
      <c r="B46" s="1" t="s">
        <v>273</v>
      </c>
      <c r="C46" s="313" t="s">
        <v>848</v>
      </c>
      <c r="D46" s="335">
        <v>10639.267984415999</v>
      </c>
      <c r="E46" s="335">
        <v>11880.227635452</v>
      </c>
      <c r="F46" s="335">
        <v>12514.454858610001</v>
      </c>
      <c r="G46" s="334">
        <v>2017.4</v>
      </c>
      <c r="H46" s="334">
        <v>2019</v>
      </c>
    </row>
    <row r="47" spans="1:8" x14ac:dyDescent="0.2">
      <c r="A47" s="1" t="s">
        <v>108</v>
      </c>
      <c r="B47" s="1" t="s">
        <v>110</v>
      </c>
      <c r="C47" s="313" t="s">
        <v>850</v>
      </c>
      <c r="D47" s="335">
        <v>9063.8967302484998</v>
      </c>
      <c r="E47" s="335">
        <v>10289.95498235</v>
      </c>
      <c r="F47" s="335">
        <v>10365.217553025999</v>
      </c>
      <c r="G47" s="334">
        <v>953.64800000000002</v>
      </c>
      <c r="H47" s="334">
        <v>1001</v>
      </c>
    </row>
    <row r="48" spans="1:8" x14ac:dyDescent="0.2">
      <c r="A48" s="1" t="s">
        <v>856</v>
      </c>
      <c r="B48" s="1" t="s">
        <v>66</v>
      </c>
      <c r="C48" s="313" t="s">
        <v>857</v>
      </c>
      <c r="D48" s="335">
        <v>9173.1762786660001</v>
      </c>
      <c r="E48" s="335">
        <v>10247.701980809999</v>
      </c>
      <c r="F48" s="335" t="s">
        <v>916</v>
      </c>
      <c r="G48" s="334">
        <v>367.09</v>
      </c>
      <c r="H48" s="334">
        <v>518</v>
      </c>
    </row>
    <row r="49" spans="1:8" x14ac:dyDescent="0.2">
      <c r="A49" s="1" t="s">
        <v>883</v>
      </c>
      <c r="B49" s="1" t="s">
        <v>152</v>
      </c>
      <c r="C49" s="313" t="s">
        <v>848</v>
      </c>
      <c r="D49" s="335">
        <v>8504.0790855241994</v>
      </c>
      <c r="E49" s="335">
        <v>8889.0127166665006</v>
      </c>
      <c r="F49" s="335">
        <v>9054.6437626771003</v>
      </c>
      <c r="G49" s="334">
        <v>1567</v>
      </c>
      <c r="H49" s="334">
        <v>1365</v>
      </c>
    </row>
    <row r="50" spans="1:8" x14ac:dyDescent="0.2">
      <c r="A50" s="1" t="s">
        <v>884</v>
      </c>
      <c r="B50" s="1" t="s">
        <v>110</v>
      </c>
      <c r="C50" s="313" t="s">
        <v>848</v>
      </c>
      <c r="D50" s="335">
        <v>7966.6425782960996</v>
      </c>
      <c r="E50" s="335">
        <v>8555.0748088190994</v>
      </c>
      <c r="F50" s="335">
        <v>8940.6731723906996</v>
      </c>
      <c r="G50" s="334">
        <v>2811</v>
      </c>
      <c r="H50" s="334">
        <v>2686</v>
      </c>
    </row>
    <row r="51" spans="1:8" x14ac:dyDescent="0.2">
      <c r="A51" s="1" t="s">
        <v>60</v>
      </c>
      <c r="B51" s="1" t="s">
        <v>34</v>
      </c>
      <c r="C51" s="313" t="s">
        <v>855</v>
      </c>
      <c r="D51" s="335">
        <v>8946.2682009056007</v>
      </c>
      <c r="E51" s="335">
        <v>9494.9909465942001</v>
      </c>
      <c r="F51" s="335">
        <v>9516.8144036159993</v>
      </c>
      <c r="G51" s="334">
        <v>1651.7018</v>
      </c>
      <c r="H51" s="334">
        <v>1580</v>
      </c>
    </row>
    <row r="52" spans="1:8" x14ac:dyDescent="0.2">
      <c r="A52" s="1" t="s">
        <v>76</v>
      </c>
      <c r="B52" s="1" t="s">
        <v>70</v>
      </c>
      <c r="C52" s="313" t="s">
        <v>852</v>
      </c>
      <c r="D52" s="335">
        <v>9866.9862813448999</v>
      </c>
      <c r="E52" s="335">
        <v>10634.572533429</v>
      </c>
      <c r="F52" s="335">
        <v>10937.643730876</v>
      </c>
      <c r="G52" s="334">
        <v>25022.308499999999</v>
      </c>
      <c r="H52" s="334">
        <v>17647</v>
      </c>
    </row>
    <row r="53" spans="1:8" x14ac:dyDescent="0.2">
      <c r="A53" s="1" t="s">
        <v>887</v>
      </c>
      <c r="B53" s="1" t="s">
        <v>70</v>
      </c>
      <c r="C53" s="313" t="s">
        <v>851</v>
      </c>
      <c r="D53" s="335">
        <v>10677.163897353001</v>
      </c>
      <c r="E53" s="335">
        <v>11490.875215982</v>
      </c>
      <c r="F53" s="335">
        <v>11949.482038484</v>
      </c>
      <c r="G53" s="334">
        <v>8158.0775000000003</v>
      </c>
      <c r="H53" s="334">
        <v>6705</v>
      </c>
    </row>
    <row r="54" spans="1:8" x14ac:dyDescent="0.2">
      <c r="A54" s="1" t="s">
        <v>860</v>
      </c>
      <c r="B54" s="1" t="s">
        <v>70</v>
      </c>
      <c r="C54" s="313" t="s">
        <v>850</v>
      </c>
      <c r="D54" s="335">
        <v>10526.011975265999</v>
      </c>
      <c r="E54" s="335">
        <v>11353.458917841999</v>
      </c>
      <c r="F54" s="335">
        <v>11387.786655514999</v>
      </c>
      <c r="G54" s="334">
        <v>962.37239999999997</v>
      </c>
      <c r="H54" s="334">
        <v>689</v>
      </c>
    </row>
    <row r="55" spans="1:8" x14ac:dyDescent="0.2">
      <c r="A55" s="1" t="s">
        <v>889</v>
      </c>
      <c r="B55" s="1" t="s">
        <v>169</v>
      </c>
      <c r="C55" s="313" t="s">
        <v>852</v>
      </c>
      <c r="D55" s="335">
        <v>8495.1577008252007</v>
      </c>
      <c r="E55" s="335">
        <v>9322.4053750602998</v>
      </c>
      <c r="F55" s="335">
        <v>9608.2534694438</v>
      </c>
      <c r="G55" s="334">
        <v>12362.383</v>
      </c>
      <c r="H55" s="334">
        <v>11570</v>
      </c>
    </row>
    <row r="56" spans="1:8" x14ac:dyDescent="0.2">
      <c r="A56" s="1" t="s">
        <v>907</v>
      </c>
      <c r="B56" s="1" t="s">
        <v>809</v>
      </c>
      <c r="C56" s="313" t="s">
        <v>851</v>
      </c>
      <c r="D56" s="335">
        <v>9577.8693593083008</v>
      </c>
      <c r="E56" s="335">
        <v>10005.957030541</v>
      </c>
      <c r="F56" s="335">
        <v>10079.100181226</v>
      </c>
      <c r="G56" s="334">
        <v>6935</v>
      </c>
      <c r="H56" s="334">
        <v>6929</v>
      </c>
    </row>
    <row r="57" spans="1:8" x14ac:dyDescent="0.2">
      <c r="A57" s="1" t="s">
        <v>910</v>
      </c>
      <c r="B57" s="1" t="s">
        <v>70</v>
      </c>
      <c r="C57" s="313" t="s">
        <v>848</v>
      </c>
      <c r="D57" s="335">
        <v>9942.6250825688003</v>
      </c>
      <c r="E57" s="335">
        <v>10522.913112766</v>
      </c>
      <c r="F57" s="335">
        <v>10585.708293219999</v>
      </c>
      <c r="G57" s="334">
        <v>161.39279999999999</v>
      </c>
      <c r="H57" s="334">
        <v>85</v>
      </c>
    </row>
    <row r="58" spans="1:8" x14ac:dyDescent="0.2">
      <c r="A58" s="1" t="s">
        <v>904</v>
      </c>
      <c r="B58" s="1" t="s">
        <v>55</v>
      </c>
      <c r="C58" s="313" t="s">
        <v>852</v>
      </c>
      <c r="D58" s="335">
        <v>9099.0571902995998</v>
      </c>
      <c r="E58" s="335">
        <v>9583.6027809661991</v>
      </c>
      <c r="F58" s="335">
        <v>9927.5156875855992</v>
      </c>
      <c r="G58" s="334">
        <v>26839.9748</v>
      </c>
      <c r="H58" s="334">
        <v>27707</v>
      </c>
    </row>
    <row r="59" spans="1:8" x14ac:dyDescent="0.2">
      <c r="A59" s="1" t="s">
        <v>167</v>
      </c>
      <c r="B59" s="1" t="s">
        <v>169</v>
      </c>
      <c r="C59" s="313" t="s">
        <v>852</v>
      </c>
      <c r="D59" s="335">
        <v>9098.4591151152999</v>
      </c>
      <c r="E59" s="335">
        <v>9782.8193648616998</v>
      </c>
      <c r="F59" s="335">
        <v>10059.352150770001</v>
      </c>
      <c r="G59" s="334">
        <v>41113.699999999997</v>
      </c>
      <c r="H59" s="334">
        <v>37822</v>
      </c>
    </row>
    <row r="60" spans="1:8" x14ac:dyDescent="0.2">
      <c r="A60" s="1" t="s">
        <v>174</v>
      </c>
      <c r="B60" s="1" t="s">
        <v>16</v>
      </c>
      <c r="C60" s="313" t="s">
        <v>855</v>
      </c>
      <c r="D60" s="335">
        <v>9715.5366667653998</v>
      </c>
      <c r="E60" s="335">
        <v>10976.338254937</v>
      </c>
      <c r="F60" s="335">
        <v>11148.431279468001</v>
      </c>
      <c r="G60" s="334">
        <v>6201.6459000000004</v>
      </c>
      <c r="H60" s="334">
        <v>5654</v>
      </c>
    </row>
    <row r="61" spans="1:8" x14ac:dyDescent="0.2">
      <c r="A61" s="1" t="s">
        <v>180</v>
      </c>
      <c r="B61" s="1" t="s">
        <v>34</v>
      </c>
      <c r="C61" s="313" t="s">
        <v>850</v>
      </c>
      <c r="D61" s="335">
        <v>21893.876621326999</v>
      </c>
      <c r="E61" s="335">
        <v>23831.580639584001</v>
      </c>
      <c r="F61" s="335">
        <v>25039.874252548001</v>
      </c>
      <c r="G61" s="334">
        <v>27.6936</v>
      </c>
      <c r="H61" s="334">
        <v>35</v>
      </c>
    </row>
    <row r="62" spans="1:8" x14ac:dyDescent="0.2">
      <c r="A62" s="1" t="s">
        <v>807</v>
      </c>
      <c r="B62" s="1" t="s">
        <v>809</v>
      </c>
      <c r="C62" s="313" t="s">
        <v>859</v>
      </c>
      <c r="D62" s="335">
        <v>10990.665998663</v>
      </c>
      <c r="E62" s="335">
        <v>11794.154040808</v>
      </c>
      <c r="F62" s="335">
        <v>12248.957774789</v>
      </c>
      <c r="G62" s="334">
        <v>2347.8679000000002</v>
      </c>
      <c r="H62" s="334">
        <v>3347</v>
      </c>
    </row>
    <row r="63" spans="1:8" x14ac:dyDescent="0.2">
      <c r="A63" s="1" t="s">
        <v>820</v>
      </c>
      <c r="B63" s="1" t="s">
        <v>110</v>
      </c>
      <c r="C63" s="313" t="s">
        <v>855</v>
      </c>
      <c r="D63" s="335">
        <v>8099.6263031014996</v>
      </c>
      <c r="E63" s="335">
        <v>8913.0940102707009</v>
      </c>
      <c r="F63" s="335">
        <v>8955.0791803446991</v>
      </c>
      <c r="G63" s="334">
        <v>614.70299999999997</v>
      </c>
      <c r="H63" s="334">
        <v>678</v>
      </c>
    </row>
    <row r="64" spans="1:8" x14ac:dyDescent="0.2">
      <c r="A64" s="1" t="s">
        <v>863</v>
      </c>
      <c r="B64" s="1" t="s">
        <v>55</v>
      </c>
      <c r="C64" s="313" t="s">
        <v>848</v>
      </c>
      <c r="D64" s="335">
        <v>9481.9700940305993</v>
      </c>
      <c r="E64" s="335">
        <v>10175.909228324999</v>
      </c>
      <c r="F64" s="335">
        <v>10378.120549458999</v>
      </c>
      <c r="G64" s="334">
        <v>4822.0898999999999</v>
      </c>
      <c r="H64" s="334">
        <v>5717</v>
      </c>
    </row>
    <row r="65" spans="1:8" x14ac:dyDescent="0.2">
      <c r="A65" s="1" t="s">
        <v>202</v>
      </c>
      <c r="B65" s="1" t="s">
        <v>55</v>
      </c>
      <c r="C65" s="313" t="s">
        <v>852</v>
      </c>
      <c r="D65" s="335">
        <v>8997.6886704251992</v>
      </c>
      <c r="E65" s="335">
        <v>9390.6046261468</v>
      </c>
      <c r="F65" s="335">
        <v>9850.4144166439</v>
      </c>
      <c r="G65" s="334">
        <v>8226.14</v>
      </c>
      <c r="H65" s="334">
        <v>9150</v>
      </c>
    </row>
    <row r="66" spans="1:8" x14ac:dyDescent="0.2">
      <c r="A66" s="1" t="s">
        <v>208</v>
      </c>
      <c r="B66" s="1" t="s">
        <v>34</v>
      </c>
      <c r="C66" s="313" t="s">
        <v>850</v>
      </c>
      <c r="D66" s="335">
        <v>9077.1247571410004</v>
      </c>
      <c r="E66" s="335">
        <v>10617.609670002999</v>
      </c>
      <c r="F66" s="335">
        <v>10686.107947721999</v>
      </c>
      <c r="G66" s="334">
        <v>1482.3652999999999</v>
      </c>
      <c r="H66" s="334">
        <v>1963</v>
      </c>
    </row>
    <row r="67" spans="1:8" x14ac:dyDescent="0.2">
      <c r="A67" s="1" t="s">
        <v>211</v>
      </c>
      <c r="B67" s="1" t="s">
        <v>34</v>
      </c>
      <c r="C67" s="313" t="s">
        <v>850</v>
      </c>
      <c r="D67" s="335">
        <v>9646.4184149034008</v>
      </c>
      <c r="E67" s="335">
        <v>10930.166934037001</v>
      </c>
      <c r="F67" s="335">
        <v>11912.158878984999</v>
      </c>
      <c r="G67" s="334">
        <v>1573</v>
      </c>
      <c r="H67" s="334">
        <v>2151</v>
      </c>
    </row>
    <row r="68" spans="1:8" x14ac:dyDescent="0.2">
      <c r="A68" s="1" t="s">
        <v>826</v>
      </c>
      <c r="B68" s="1" t="s">
        <v>169</v>
      </c>
      <c r="C68" s="313" t="s">
        <v>857</v>
      </c>
      <c r="D68" s="335">
        <v>14589.655901123</v>
      </c>
      <c r="E68" s="335">
        <v>16067.702512178999</v>
      </c>
      <c r="F68" s="335">
        <v>16271.534388665001</v>
      </c>
      <c r="G68" s="334">
        <v>610.3261</v>
      </c>
      <c r="H68" s="334">
        <v>201</v>
      </c>
    </row>
    <row r="69" spans="1:8" x14ac:dyDescent="0.2">
      <c r="A69" s="1" t="s">
        <v>865</v>
      </c>
      <c r="B69" s="1" t="s">
        <v>70</v>
      </c>
      <c r="C69" s="313" t="s">
        <v>852</v>
      </c>
      <c r="D69" s="335">
        <v>9389.3828689698003</v>
      </c>
      <c r="E69" s="335">
        <v>10047.776828717</v>
      </c>
      <c r="F69" s="335">
        <v>10504.768771531</v>
      </c>
      <c r="G69" s="334">
        <v>9442.2540000000008</v>
      </c>
      <c r="H69" s="334">
        <v>10620</v>
      </c>
    </row>
    <row r="70" spans="1:8" x14ac:dyDescent="0.2">
      <c r="A70" s="1" t="s">
        <v>242</v>
      </c>
      <c r="B70" s="1" t="s">
        <v>244</v>
      </c>
      <c r="C70" s="313" t="s">
        <v>852</v>
      </c>
      <c r="D70" s="335">
        <v>9159.8875637850997</v>
      </c>
      <c r="E70" s="335">
        <v>9740.9656477569006</v>
      </c>
      <c r="F70" s="335">
        <v>9803.6138655176001</v>
      </c>
      <c r="G70" s="334">
        <v>25685</v>
      </c>
      <c r="H70" s="334">
        <v>26371</v>
      </c>
    </row>
    <row r="71" spans="1:8" x14ac:dyDescent="0.2">
      <c r="A71" s="1" t="s">
        <v>847</v>
      </c>
      <c r="B71" s="1" t="s">
        <v>70</v>
      </c>
      <c r="C71" s="313" t="s">
        <v>848</v>
      </c>
      <c r="D71" s="335">
        <v>10335.084120108</v>
      </c>
      <c r="E71" s="335">
        <v>11198.508494064001</v>
      </c>
      <c r="F71" s="335">
        <v>11523.312166852</v>
      </c>
      <c r="G71" s="334">
        <v>2995</v>
      </c>
      <c r="H71" s="334">
        <v>3412</v>
      </c>
    </row>
    <row r="72" spans="1:8" x14ac:dyDescent="0.2">
      <c r="A72" s="1" t="s">
        <v>217</v>
      </c>
      <c r="B72" s="1" t="s">
        <v>70</v>
      </c>
      <c r="C72" s="313" t="s">
        <v>852</v>
      </c>
      <c r="D72" s="335">
        <v>9152.9641311390005</v>
      </c>
      <c r="E72" s="335">
        <v>10025.175853371</v>
      </c>
      <c r="F72" s="335">
        <v>10086.246948436001</v>
      </c>
      <c r="G72" s="334">
        <v>8407.6272000000008</v>
      </c>
      <c r="H72" s="334">
        <v>9697</v>
      </c>
    </row>
    <row r="73" spans="1:8" x14ac:dyDescent="0.2">
      <c r="A73" s="1" t="s">
        <v>37</v>
      </c>
      <c r="B73" s="1" t="s">
        <v>34</v>
      </c>
      <c r="C73" s="313" t="s">
        <v>850</v>
      </c>
      <c r="D73" s="335">
        <v>10746.231535942001</v>
      </c>
      <c r="E73" s="335">
        <v>11989.868923329001</v>
      </c>
      <c r="F73" s="335">
        <v>12406.352406812999</v>
      </c>
      <c r="G73" s="334">
        <v>1332</v>
      </c>
      <c r="H73" s="334">
        <v>1788</v>
      </c>
    </row>
    <row r="74" spans="1:8" x14ac:dyDescent="0.2">
      <c r="A74" s="1" t="s">
        <v>226</v>
      </c>
      <c r="B74" s="1" t="s">
        <v>228</v>
      </c>
      <c r="C74" s="313" t="s">
        <v>848</v>
      </c>
      <c r="D74" s="335">
        <v>10059.12221976</v>
      </c>
      <c r="E74" s="335">
        <v>10796.377327249</v>
      </c>
      <c r="F74" s="335">
        <v>11239.863583341999</v>
      </c>
      <c r="G74" s="334">
        <v>2633.0940000000001</v>
      </c>
      <c r="H74" s="334">
        <v>3329</v>
      </c>
    </row>
    <row r="75" spans="1:8" x14ac:dyDescent="0.2">
      <c r="A75" s="1" t="s">
        <v>230</v>
      </c>
      <c r="B75" s="1" t="s">
        <v>228</v>
      </c>
      <c r="C75" s="313" t="s">
        <v>848</v>
      </c>
      <c r="D75" s="335">
        <v>9414.2457137296005</v>
      </c>
      <c r="E75" s="335">
        <v>10069.380565484</v>
      </c>
      <c r="F75" s="335">
        <v>10220.181514262</v>
      </c>
      <c r="G75" s="334">
        <v>5001.3810000000003</v>
      </c>
      <c r="H75" s="334">
        <v>5584</v>
      </c>
    </row>
    <row r="76" spans="1:8" x14ac:dyDescent="0.2">
      <c r="A76" s="1" t="s">
        <v>205</v>
      </c>
      <c r="B76" s="1" t="s">
        <v>66</v>
      </c>
      <c r="C76" s="313" t="s">
        <v>848</v>
      </c>
      <c r="D76" s="335">
        <v>9141.6061521538995</v>
      </c>
      <c r="E76" s="335">
        <v>9465.7942715293993</v>
      </c>
      <c r="F76" s="335">
        <v>9714.6308928492999</v>
      </c>
      <c r="G76" s="334">
        <v>2543.4023000000002</v>
      </c>
      <c r="H76" s="334">
        <v>3696</v>
      </c>
    </row>
    <row r="77" spans="1:8" x14ac:dyDescent="0.2">
      <c r="A77" s="1" t="s">
        <v>161</v>
      </c>
      <c r="B77" s="1" t="s">
        <v>70</v>
      </c>
      <c r="C77" s="313" t="s">
        <v>852</v>
      </c>
      <c r="D77" s="335">
        <v>8927.5273064891007</v>
      </c>
      <c r="E77" s="335">
        <v>9385.3834253558998</v>
      </c>
      <c r="F77" s="335">
        <v>9697.3293950824009</v>
      </c>
      <c r="G77" s="334">
        <v>9289.4292000000005</v>
      </c>
      <c r="H77" s="334">
        <v>10720</v>
      </c>
    </row>
    <row r="78" spans="1:8" x14ac:dyDescent="0.2">
      <c r="A78" s="1" t="s">
        <v>905</v>
      </c>
      <c r="B78" s="1" t="s">
        <v>809</v>
      </c>
      <c r="C78" s="313" t="s">
        <v>851</v>
      </c>
      <c r="D78" s="335">
        <v>9249.1737425460997</v>
      </c>
      <c r="E78" s="335">
        <v>9676.0077925704009</v>
      </c>
      <c r="F78" s="335">
        <v>9813.4252233534007</v>
      </c>
      <c r="G78" s="334">
        <v>4934.9769999999999</v>
      </c>
      <c r="H78" s="334">
        <v>6188</v>
      </c>
    </row>
    <row r="79" spans="1:8" x14ac:dyDescent="0.2">
      <c r="A79" s="1" t="s">
        <v>233</v>
      </c>
      <c r="B79" s="1" t="s">
        <v>70</v>
      </c>
      <c r="C79" s="313" t="s">
        <v>851</v>
      </c>
      <c r="D79" s="335">
        <v>9552.6244916672003</v>
      </c>
      <c r="E79" s="335">
        <v>10930.294177767</v>
      </c>
      <c r="F79" s="335">
        <v>11486.925243369</v>
      </c>
      <c r="G79" s="334">
        <v>6824.8239000000003</v>
      </c>
      <c r="H79" s="334">
        <v>7264</v>
      </c>
    </row>
    <row r="80" spans="1:8" x14ac:dyDescent="0.2">
      <c r="A80" s="1" t="s">
        <v>236</v>
      </c>
      <c r="B80" s="1" t="s">
        <v>66</v>
      </c>
      <c r="C80" s="313" t="s">
        <v>848</v>
      </c>
      <c r="D80" s="335">
        <v>9185.9577573165006</v>
      </c>
      <c r="E80" s="335">
        <v>9517.0270968051991</v>
      </c>
      <c r="F80" s="335">
        <v>9751.4953487379007</v>
      </c>
      <c r="G80" s="334">
        <v>2400.7752999999998</v>
      </c>
      <c r="H80" s="334">
        <v>3433</v>
      </c>
    </row>
    <row r="81" spans="1:8" x14ac:dyDescent="0.2">
      <c r="A81" s="1" t="s">
        <v>177</v>
      </c>
      <c r="B81" s="1" t="s">
        <v>66</v>
      </c>
      <c r="C81" s="313" t="s">
        <v>851</v>
      </c>
      <c r="D81" s="335">
        <v>8880.0055321076998</v>
      </c>
      <c r="E81" s="335">
        <v>9750.0634959023992</v>
      </c>
      <c r="F81" s="335">
        <v>9865.6835243981004</v>
      </c>
      <c r="G81" s="334">
        <v>6226</v>
      </c>
      <c r="H81" s="334">
        <v>7220</v>
      </c>
    </row>
    <row r="82" spans="1:8" x14ac:dyDescent="0.2">
      <c r="A82" s="1" t="s">
        <v>253</v>
      </c>
      <c r="B82" s="1" t="s">
        <v>55</v>
      </c>
      <c r="C82" s="313" t="s">
        <v>851</v>
      </c>
      <c r="D82" s="335">
        <v>8984.3631015438004</v>
      </c>
      <c r="E82" s="335">
        <v>9608.4809765741993</v>
      </c>
      <c r="F82" s="335">
        <v>9982.9483396768992</v>
      </c>
      <c r="G82" s="334">
        <v>7385.0591000000004</v>
      </c>
      <c r="H82" s="334">
        <v>8085</v>
      </c>
    </row>
    <row r="83" spans="1:8" x14ac:dyDescent="0.2">
      <c r="A83" s="1" t="s">
        <v>214</v>
      </c>
      <c r="B83" s="1" t="s">
        <v>34</v>
      </c>
      <c r="C83" s="313" t="s">
        <v>848</v>
      </c>
      <c r="D83" s="335">
        <v>9874.7606064937008</v>
      </c>
      <c r="E83" s="335">
        <v>10940.425814710999</v>
      </c>
      <c r="F83" s="335">
        <v>12347.572694222999</v>
      </c>
      <c r="G83" s="334">
        <v>1801</v>
      </c>
      <c r="H83" s="334">
        <v>2404</v>
      </c>
    </row>
    <row r="84" spans="1:8" x14ac:dyDescent="0.2">
      <c r="A84" s="1" t="s">
        <v>256</v>
      </c>
      <c r="B84" s="1" t="s">
        <v>228</v>
      </c>
      <c r="C84" s="313" t="s">
        <v>851</v>
      </c>
      <c r="D84" s="335">
        <v>9635.9240232637003</v>
      </c>
      <c r="E84" s="335">
        <v>10231.823293468</v>
      </c>
      <c r="F84" s="335">
        <v>10671.280641879999</v>
      </c>
      <c r="G84" s="334">
        <v>5022.2280000000001</v>
      </c>
      <c r="H84" s="334">
        <v>5928</v>
      </c>
    </row>
    <row r="85" spans="1:8" x14ac:dyDescent="0.2">
      <c r="A85" s="1" t="s">
        <v>265</v>
      </c>
      <c r="B85" s="1" t="s">
        <v>55</v>
      </c>
      <c r="C85" s="313" t="s">
        <v>852</v>
      </c>
      <c r="D85" s="335">
        <v>8888.1191497557993</v>
      </c>
      <c r="E85" s="335">
        <v>9496.5859649935992</v>
      </c>
      <c r="F85" s="335">
        <v>9646.2197835046009</v>
      </c>
      <c r="G85" s="334">
        <v>14359</v>
      </c>
      <c r="H85" s="334">
        <v>15289</v>
      </c>
    </row>
    <row r="86" spans="1:8" x14ac:dyDescent="0.2">
      <c r="A86" s="1" t="s">
        <v>259</v>
      </c>
      <c r="B86" s="1" t="s">
        <v>127</v>
      </c>
      <c r="C86" s="313" t="s">
        <v>852</v>
      </c>
      <c r="D86" s="335">
        <v>9236.2619484337993</v>
      </c>
      <c r="E86" s="335">
        <v>10397.284760758001</v>
      </c>
      <c r="F86" s="335" t="s">
        <v>916</v>
      </c>
      <c r="G86" s="334">
        <v>23649.544900000001</v>
      </c>
      <c r="H86" s="334">
        <v>25803</v>
      </c>
    </row>
    <row r="87" spans="1:8" x14ac:dyDescent="0.2">
      <c r="A87" s="1" t="s">
        <v>262</v>
      </c>
      <c r="B87" s="1" t="s">
        <v>34</v>
      </c>
      <c r="C87" s="313" t="s">
        <v>850</v>
      </c>
      <c r="D87" s="335">
        <v>9414.1841600205007</v>
      </c>
      <c r="E87" s="335">
        <v>10301.849209872</v>
      </c>
      <c r="F87" s="335">
        <v>11243.895305938</v>
      </c>
      <c r="G87" s="334">
        <v>1187.52</v>
      </c>
      <c r="H87" s="334">
        <v>1593</v>
      </c>
    </row>
    <row r="88" spans="1:8" x14ac:dyDescent="0.2">
      <c r="A88" s="1" t="s">
        <v>246</v>
      </c>
      <c r="B88" s="1" t="s">
        <v>70</v>
      </c>
      <c r="C88" s="313" t="s">
        <v>852</v>
      </c>
      <c r="D88" s="335">
        <v>9593.4547693149998</v>
      </c>
      <c r="E88" s="335">
        <v>10170.308834715001</v>
      </c>
      <c r="F88" s="335" t="s">
        <v>916</v>
      </c>
      <c r="G88" s="334">
        <v>9052</v>
      </c>
      <c r="H88" s="334">
        <v>10105</v>
      </c>
    </row>
    <row r="89" spans="1:8" x14ac:dyDescent="0.2">
      <c r="A89" s="1" t="s">
        <v>299</v>
      </c>
      <c r="B89" s="1" t="s">
        <v>66</v>
      </c>
      <c r="C89" s="313" t="s">
        <v>848</v>
      </c>
      <c r="D89" s="335">
        <v>9599.5208730247996</v>
      </c>
      <c r="E89" s="335">
        <v>9918.4592519038997</v>
      </c>
      <c r="F89" s="335">
        <v>10295.616927256</v>
      </c>
      <c r="G89" s="334">
        <v>4260.8429999999998</v>
      </c>
      <c r="H89" s="334">
        <v>4593</v>
      </c>
    </row>
    <row r="90" spans="1:8" x14ac:dyDescent="0.2">
      <c r="A90" s="1" t="s">
        <v>278</v>
      </c>
      <c r="B90" s="1" t="s">
        <v>70</v>
      </c>
      <c r="C90" s="313" t="s">
        <v>852</v>
      </c>
      <c r="D90" s="335">
        <v>9228.5614496754006</v>
      </c>
      <c r="E90" s="335">
        <v>10294.576608312</v>
      </c>
      <c r="F90" s="335">
        <v>10495.050756373001</v>
      </c>
      <c r="G90" s="334">
        <v>8510</v>
      </c>
      <c r="H90" s="334">
        <v>10177</v>
      </c>
    </row>
    <row r="91" spans="1:8" x14ac:dyDescent="0.2">
      <c r="A91" s="1" t="s">
        <v>53</v>
      </c>
      <c r="B91" s="1" t="s">
        <v>55</v>
      </c>
      <c r="C91" s="313" t="s">
        <v>852</v>
      </c>
      <c r="D91" s="335">
        <v>8972.1016808335007</v>
      </c>
      <c r="E91" s="335">
        <v>9720.8640382664998</v>
      </c>
      <c r="F91" s="335">
        <v>9965.0611031379995</v>
      </c>
      <c r="G91" s="334">
        <v>8026.6509999999998</v>
      </c>
      <c r="H91" s="334">
        <v>9551</v>
      </c>
    </row>
    <row r="92" spans="1:8" x14ac:dyDescent="0.2">
      <c r="A92" s="1" t="s">
        <v>908</v>
      </c>
      <c r="B92" s="1" t="s">
        <v>809</v>
      </c>
      <c r="C92" s="313" t="s">
        <v>851</v>
      </c>
      <c r="D92" s="335">
        <v>9512.7123863319994</v>
      </c>
      <c r="E92" s="335">
        <v>9917.7961640952999</v>
      </c>
      <c r="F92" s="335">
        <v>10076.088551474</v>
      </c>
      <c r="G92" s="334">
        <v>5770.5945000000002</v>
      </c>
      <c r="H92" s="334">
        <v>7525</v>
      </c>
    </row>
    <row r="93" spans="1:8" x14ac:dyDescent="0.2">
      <c r="A93" s="1" t="s">
        <v>909</v>
      </c>
      <c r="B93" s="1" t="s">
        <v>809</v>
      </c>
      <c r="C93" s="313" t="s">
        <v>852</v>
      </c>
      <c r="D93" s="335">
        <v>9410.614425582</v>
      </c>
      <c r="E93" s="335">
        <v>9863.8005607364994</v>
      </c>
      <c r="F93" s="335">
        <v>9939.7490241685991</v>
      </c>
      <c r="G93" s="334">
        <v>12593</v>
      </c>
      <c r="H93" s="334">
        <v>14893</v>
      </c>
    </row>
    <row r="94" spans="1:8" x14ac:dyDescent="0.2">
      <c r="A94" s="1" t="s">
        <v>271</v>
      </c>
      <c r="B94" s="1" t="s">
        <v>273</v>
      </c>
      <c r="C94" s="313" t="s">
        <v>851</v>
      </c>
      <c r="D94" s="335">
        <v>9633.0497246595005</v>
      </c>
      <c r="E94" s="335">
        <v>10465.101674314999</v>
      </c>
      <c r="F94" s="335">
        <v>10648.559000933999</v>
      </c>
      <c r="G94" s="334">
        <v>5624.0141999999996</v>
      </c>
      <c r="H94" s="334">
        <v>7779</v>
      </c>
    </row>
    <row r="95" spans="1:8" x14ac:dyDescent="0.2">
      <c r="A95" s="1" t="s">
        <v>275</v>
      </c>
      <c r="B95" s="1" t="s">
        <v>55</v>
      </c>
      <c r="C95" s="313" t="s">
        <v>852</v>
      </c>
      <c r="D95" s="335">
        <v>8980.9720569800993</v>
      </c>
      <c r="E95" s="335">
        <v>9779.7584895330001</v>
      </c>
      <c r="F95" s="335">
        <v>10208.640726404001</v>
      </c>
      <c r="G95" s="334">
        <v>11511</v>
      </c>
      <c r="H95" s="334">
        <v>12600</v>
      </c>
    </row>
    <row r="96" spans="1:8" x14ac:dyDescent="0.2">
      <c r="A96" s="1" t="s">
        <v>220</v>
      </c>
      <c r="B96" s="1" t="s">
        <v>16</v>
      </c>
      <c r="C96" s="313" t="s">
        <v>852</v>
      </c>
      <c r="D96" s="335">
        <v>9551.2766938747009</v>
      </c>
      <c r="E96" s="335">
        <v>10810.527085674999</v>
      </c>
      <c r="F96" s="335" t="s">
        <v>916</v>
      </c>
      <c r="G96" s="334">
        <v>10439</v>
      </c>
      <c r="H96" s="334">
        <v>9622</v>
      </c>
    </row>
    <row r="97" spans="1:8" x14ac:dyDescent="0.2">
      <c r="A97" s="1" t="s">
        <v>268</v>
      </c>
      <c r="B97" s="1" t="s">
        <v>70</v>
      </c>
      <c r="C97" s="313" t="s">
        <v>852</v>
      </c>
      <c r="D97" s="335">
        <v>10439.363512964001</v>
      </c>
      <c r="E97" s="335">
        <v>11593.15938289</v>
      </c>
      <c r="F97" s="335">
        <v>12183.740757998999</v>
      </c>
      <c r="G97" s="334">
        <v>25278</v>
      </c>
      <c r="H97" s="334">
        <v>23345</v>
      </c>
    </row>
    <row r="98" spans="1:8" x14ac:dyDescent="0.2">
      <c r="A98" s="1" t="s">
        <v>343</v>
      </c>
      <c r="B98" s="1" t="s">
        <v>70</v>
      </c>
      <c r="C98" s="313" t="s">
        <v>852</v>
      </c>
      <c r="D98" s="335">
        <v>10639.658976729001</v>
      </c>
      <c r="E98" s="335">
        <v>11732.757244036</v>
      </c>
      <c r="F98" s="335">
        <v>11916.552823161001</v>
      </c>
      <c r="G98" s="334">
        <v>9103.5601999999999</v>
      </c>
      <c r="H98" s="334">
        <v>8456</v>
      </c>
    </row>
    <row r="99" spans="1:8" x14ac:dyDescent="0.2">
      <c r="A99" s="1" t="s">
        <v>828</v>
      </c>
      <c r="B99" s="1" t="s">
        <v>16</v>
      </c>
      <c r="C99" s="313" t="s">
        <v>859</v>
      </c>
      <c r="D99" s="335">
        <v>10582.730984027001</v>
      </c>
      <c r="E99" s="335">
        <v>11691.942973314999</v>
      </c>
      <c r="F99" s="335">
        <v>11816.428735187001</v>
      </c>
      <c r="G99" s="334">
        <v>3360.7851000000001</v>
      </c>
      <c r="H99" s="334">
        <v>4485</v>
      </c>
    </row>
    <row r="100" spans="1:8" x14ac:dyDescent="0.2">
      <c r="A100" s="1" t="s">
        <v>804</v>
      </c>
      <c r="B100" s="1" t="s">
        <v>70</v>
      </c>
      <c r="C100" s="313" t="s">
        <v>859</v>
      </c>
      <c r="D100" s="335">
        <v>11244</v>
      </c>
      <c r="E100" s="335">
        <v>11931</v>
      </c>
      <c r="F100" s="335">
        <v>11967</v>
      </c>
      <c r="G100" s="334">
        <v>4390.1840000000002</v>
      </c>
      <c r="H100" s="334">
        <v>5311</v>
      </c>
    </row>
    <row r="101" spans="1:8" x14ac:dyDescent="0.2">
      <c r="A101" s="1" t="s">
        <v>281</v>
      </c>
      <c r="B101" s="1" t="s">
        <v>70</v>
      </c>
      <c r="C101" s="313" t="s">
        <v>855</v>
      </c>
      <c r="D101" s="335">
        <v>9446.4194109291002</v>
      </c>
      <c r="E101" s="335">
        <v>10249.536741010999</v>
      </c>
      <c r="F101" s="335">
        <v>10420.217600194999</v>
      </c>
      <c r="G101" s="334">
        <v>5084.8</v>
      </c>
      <c r="H101" s="334">
        <v>3730</v>
      </c>
    </row>
    <row r="102" spans="1:8" x14ac:dyDescent="0.2">
      <c r="A102" s="1" t="s">
        <v>347</v>
      </c>
      <c r="B102" s="1">
        <v>0</v>
      </c>
      <c r="C102" s="313" t="s">
        <v>857</v>
      </c>
      <c r="D102" s="335">
        <v>9059.9488582731992</v>
      </c>
      <c r="E102" s="335">
        <v>10257.893167538999</v>
      </c>
      <c r="F102" s="335">
        <v>10457.892777001</v>
      </c>
      <c r="G102" s="334">
        <v>1177.8620000000001</v>
      </c>
      <c r="H102" s="334">
        <v>707</v>
      </c>
    </row>
    <row r="103" spans="1:8" x14ac:dyDescent="0.2">
      <c r="A103" s="1" t="s">
        <v>438</v>
      </c>
      <c r="B103" s="1">
        <v>0</v>
      </c>
      <c r="C103" s="313" t="s">
        <v>852</v>
      </c>
      <c r="D103" s="335">
        <v>8972.9953095121</v>
      </c>
      <c r="E103" s="335">
        <v>10099.910376448999</v>
      </c>
      <c r="F103" s="335">
        <v>10323.919445005</v>
      </c>
      <c r="G103" s="334">
        <v>8060.0194000000001</v>
      </c>
      <c r="H103" s="334">
        <v>9650</v>
      </c>
    </row>
    <row r="104" spans="1:8" x14ac:dyDescent="0.2">
      <c r="A104" s="1" t="s">
        <v>867</v>
      </c>
      <c r="B104" s="1">
        <v>0</v>
      </c>
      <c r="C104" s="313" t="s">
        <v>857</v>
      </c>
      <c r="D104" s="335">
        <v>9843.7977040013993</v>
      </c>
      <c r="E104" s="335">
        <v>11247.993361901001</v>
      </c>
      <c r="F104" s="335">
        <v>11612.455496443001</v>
      </c>
      <c r="G104" s="334">
        <v>554.27940000000001</v>
      </c>
      <c r="H104" s="334">
        <v>802</v>
      </c>
    </row>
    <row r="105" spans="1:8" x14ac:dyDescent="0.2">
      <c r="A105" s="1" t="s">
        <v>417</v>
      </c>
      <c r="B105" s="1">
        <v>0</v>
      </c>
      <c r="C105" s="313" t="s">
        <v>850</v>
      </c>
      <c r="D105" s="335">
        <v>11062.545499309999</v>
      </c>
      <c r="E105" s="335">
        <v>12506.555962158</v>
      </c>
      <c r="F105" s="335">
        <v>12822.432536017999</v>
      </c>
      <c r="G105" s="334">
        <v>112.78</v>
      </c>
      <c r="H105" s="334">
        <v>189</v>
      </c>
    </row>
    <row r="106" spans="1:8" x14ac:dyDescent="0.2">
      <c r="A106" s="1" t="s">
        <v>868</v>
      </c>
      <c r="B106" s="1">
        <v>0</v>
      </c>
      <c r="C106" s="313" t="s">
        <v>850</v>
      </c>
      <c r="D106" s="335">
        <v>10134.097061277</v>
      </c>
      <c r="E106" s="335">
        <v>11913.860430434001</v>
      </c>
      <c r="F106" s="335">
        <v>12297.432146659001</v>
      </c>
      <c r="G106" s="334">
        <v>364.5256</v>
      </c>
      <c r="H106" s="334">
        <v>542</v>
      </c>
    </row>
    <row r="107" spans="1:8" x14ac:dyDescent="0.2">
      <c r="A107" s="310" t="s">
        <v>406</v>
      </c>
      <c r="B107" s="318"/>
      <c r="C107" s="310"/>
      <c r="D107" s="336"/>
      <c r="E107" s="336"/>
      <c r="F107" s="336"/>
      <c r="G107" s="325">
        <v>842300.84841489478</v>
      </c>
      <c r="H107" s="325">
        <v>857505</v>
      </c>
    </row>
    <row r="108" spans="1:8" ht="30.75" customHeight="1" x14ac:dyDescent="0.25">
      <c r="D108" s="338" t="s">
        <v>914</v>
      </c>
      <c r="E108" s="338" t="s">
        <v>911</v>
      </c>
      <c r="F108" s="338" t="s">
        <v>912</v>
      </c>
      <c r="G108" s="309" t="s">
        <v>894</v>
      </c>
    </row>
    <row r="109" spans="1:8" ht="10.5" x14ac:dyDescent="0.25">
      <c r="A109" s="311" t="s">
        <v>407</v>
      </c>
      <c r="B109" s="319"/>
      <c r="C109" s="312"/>
      <c r="D109" s="337">
        <v>97</v>
      </c>
      <c r="E109" s="337">
        <v>95</v>
      </c>
      <c r="F109" s="337">
        <v>88</v>
      </c>
      <c r="G109" s="309" t="s">
        <v>894</v>
      </c>
    </row>
    <row r="110" spans="1:8" ht="10.5" x14ac:dyDescent="0.25">
      <c r="A110" s="46" t="s">
        <v>683</v>
      </c>
      <c r="B110" s="320"/>
      <c r="C110" s="46"/>
      <c r="D110" s="47">
        <v>842300.84841489478</v>
      </c>
      <c r="E110" s="47">
        <v>833533.21841489477</v>
      </c>
      <c r="F110" s="47">
        <v>754900.23371489497</v>
      </c>
      <c r="G110" s="309" t="s">
        <v>894</v>
      </c>
    </row>
    <row r="111" spans="1:8" ht="10.5" x14ac:dyDescent="0.25">
      <c r="A111" s="322" t="s">
        <v>350</v>
      </c>
      <c r="B111" s="319"/>
      <c r="C111" s="312"/>
      <c r="D111" s="147">
        <v>7966.6425782960996</v>
      </c>
      <c r="E111" s="147">
        <v>8555.0748088190994</v>
      </c>
      <c r="F111" s="147">
        <v>8940.6731723906996</v>
      </c>
      <c r="G111" s="309" t="s">
        <v>894</v>
      </c>
    </row>
    <row r="112" spans="1:8" ht="10.5" x14ac:dyDescent="0.25">
      <c r="A112" s="46" t="s">
        <v>357</v>
      </c>
      <c r="B112" s="320"/>
      <c r="C112" s="46"/>
      <c r="D112" s="47">
        <v>9063.8967302484998</v>
      </c>
      <c r="E112" s="47">
        <v>9745.5145718296499</v>
      </c>
      <c r="F112" s="47">
        <v>9978.4765305421752</v>
      </c>
      <c r="G112" s="309" t="s">
        <v>894</v>
      </c>
    </row>
    <row r="113" spans="1:7" ht="10.5" x14ac:dyDescent="0.25">
      <c r="A113" s="322" t="s">
        <v>776</v>
      </c>
      <c r="B113" s="319"/>
      <c r="C113" s="312"/>
      <c r="D113" s="147">
        <v>9231.8731014966797</v>
      </c>
      <c r="E113" s="147">
        <v>10036.1773700616</v>
      </c>
      <c r="F113" s="147">
        <v>10312.628896657599</v>
      </c>
      <c r="G113" s="309" t="s">
        <v>790</v>
      </c>
    </row>
    <row r="114" spans="1:7" ht="10.5" x14ac:dyDescent="0.25">
      <c r="A114" s="46" t="s">
        <v>364</v>
      </c>
      <c r="B114" s="320"/>
      <c r="C114" s="46"/>
      <c r="D114" s="47">
        <v>9710.9833682571043</v>
      </c>
      <c r="E114" s="47">
        <v>10543.286454808649</v>
      </c>
      <c r="F114" s="47">
        <v>10848.143922690833</v>
      </c>
      <c r="G114" s="309" t="s">
        <v>894</v>
      </c>
    </row>
    <row r="115" spans="1:7" ht="10.5" x14ac:dyDescent="0.25">
      <c r="A115" s="322" t="s">
        <v>371</v>
      </c>
      <c r="B115" s="319"/>
      <c r="C115" s="312"/>
      <c r="D115" s="147">
        <v>9410.614425582</v>
      </c>
      <c r="E115" s="147">
        <v>10231.823293468</v>
      </c>
      <c r="F115" s="147">
        <v>10461.277783105001</v>
      </c>
      <c r="G115" s="309" t="s">
        <v>894</v>
      </c>
    </row>
    <row r="116" spans="1:7" ht="10.5" x14ac:dyDescent="0.25">
      <c r="A116" s="46" t="s">
        <v>378</v>
      </c>
      <c r="B116" s="320"/>
      <c r="C116" s="46"/>
      <c r="D116" s="47">
        <v>9874.7606064937008</v>
      </c>
      <c r="E116" s="47">
        <v>10870.347009855999</v>
      </c>
      <c r="F116" s="47">
        <v>11279.868143332249</v>
      </c>
      <c r="G116" s="309" t="s">
        <v>894</v>
      </c>
    </row>
    <row r="117" spans="1:7" ht="10.5" x14ac:dyDescent="0.25">
      <c r="A117" s="322" t="s">
        <v>385</v>
      </c>
      <c r="B117" s="319"/>
      <c r="C117" s="312"/>
      <c r="D117" s="147">
        <v>21893.876621326999</v>
      </c>
      <c r="E117" s="147">
        <v>23831.580639584001</v>
      </c>
      <c r="F117" s="147">
        <v>25039.874252548001</v>
      </c>
      <c r="G117" s="309" t="s">
        <v>894</v>
      </c>
    </row>
    <row r="118" spans="1:7" ht="10.5" x14ac:dyDescent="0.25">
      <c r="A118" s="46" t="s">
        <v>682</v>
      </c>
      <c r="B118" s="320"/>
      <c r="C118" s="46"/>
      <c r="D118" s="47">
        <v>9480.419769229251</v>
      </c>
      <c r="E118" s="47">
        <v>10190.708888298006</v>
      </c>
      <c r="F118" s="47">
        <v>10418.64459958328</v>
      </c>
      <c r="G118" s="309" t="s">
        <v>894</v>
      </c>
    </row>
    <row r="119" spans="1:7" ht="10.5" x14ac:dyDescent="0.25">
      <c r="A119" s="322"/>
      <c r="E119" s="66"/>
      <c r="F119" s="66"/>
      <c r="G119" s="309" t="s">
        <v>894</v>
      </c>
    </row>
    <row r="120" spans="1:7" x14ac:dyDescent="0.2">
      <c r="A120" s="323" t="s">
        <v>897</v>
      </c>
      <c r="E120" s="66"/>
      <c r="F120" s="66"/>
      <c r="G120" s="309" t="s">
        <v>894</v>
      </c>
    </row>
    <row r="121" spans="1:7" x14ac:dyDescent="0.2">
      <c r="E121" s="327"/>
      <c r="F121" s="298"/>
    </row>
    <row r="122" spans="1:7" x14ac:dyDescent="0.2">
      <c r="E122" s="327"/>
      <c r="F122" s="298"/>
    </row>
    <row r="123" spans="1:7" x14ac:dyDescent="0.2">
      <c r="E123" s="327"/>
      <c r="F123" s="298"/>
    </row>
  </sheetData>
  <autoFilter ref="A9:H120"/>
  <mergeCells count="1">
    <mergeCell ref="F6:H6"/>
  </mergeCells>
  <pageMargins left="0.78740157480314965" right="0.78740157480314965" top="0.59055118110236227" bottom="0.78740157480314965" header="0.51181102362204722" footer="0.51181102362204722"/>
  <pageSetup paperSize="9" scale="70" orientation="portrait" r:id="rId1"/>
  <headerFooter>
    <oddFooter>Seite &amp;P von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topLeftCell="A46"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7" width="11.81640625" style="66" customWidth="1"/>
    <col min="8" max="8" width="11.81640625" style="66" hidden="1" customWidth="1"/>
    <col min="9" max="9" width="13" style="66" customWidth="1"/>
    <col min="10" max="10" width="13.453125" style="66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65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69"/>
      <c r="H5" s="32"/>
      <c r="I5" s="66"/>
      <c r="J5" s="66"/>
      <c r="K5" s="28"/>
      <c r="L5" s="28"/>
      <c r="M5" s="58"/>
    </row>
    <row r="6" spans="1:24" ht="13" x14ac:dyDescent="0.3">
      <c r="A6" s="57" t="s">
        <v>540</v>
      </c>
      <c r="B6" s="33"/>
      <c r="C6" s="34"/>
      <c r="D6" s="32"/>
      <c r="E6" s="35"/>
      <c r="F6" s="32"/>
      <c r="G6" s="71"/>
      <c r="H6" s="54"/>
      <c r="I6" s="55" t="s">
        <v>407</v>
      </c>
      <c r="J6" s="56">
        <f>COUNT(G10:G108)</f>
        <v>69</v>
      </c>
    </row>
    <row r="7" spans="1:24" ht="10.5" x14ac:dyDescent="0.25">
      <c r="A7" s="38"/>
      <c r="B7" s="33"/>
      <c r="C7" s="34"/>
      <c r="D7" s="32"/>
      <c r="E7" s="35"/>
      <c r="F7" s="32"/>
      <c r="G7" s="69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72" t="s">
        <v>644</v>
      </c>
      <c r="F8" s="72" t="s">
        <v>645</v>
      </c>
      <c r="G8" s="72" t="s">
        <v>646</v>
      </c>
      <c r="H8" s="72" t="s">
        <v>647</v>
      </c>
      <c r="I8" s="72" t="s">
        <v>648</v>
      </c>
      <c r="J8" s="72" t="s">
        <v>649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3" t="s">
        <v>8</v>
      </c>
      <c r="F9" s="73" t="s">
        <v>9</v>
      </c>
      <c r="G9" s="73" t="s">
        <v>414</v>
      </c>
      <c r="H9" s="73" t="s">
        <v>11</v>
      </c>
      <c r="I9" s="74" t="s">
        <v>415</v>
      </c>
      <c r="J9" s="74" t="s">
        <v>416</v>
      </c>
      <c r="K9" s="40"/>
      <c r="L9" s="61" t="s">
        <v>428</v>
      </c>
      <c r="M9" s="61" t="s">
        <v>429</v>
      </c>
      <c r="N9" s="40"/>
      <c r="O9" s="40"/>
      <c r="P9" s="40"/>
    </row>
    <row r="10" spans="1:24" x14ac:dyDescent="0.2">
      <c r="A10" s="18" t="s">
        <v>64</v>
      </c>
      <c r="B10" s="19" t="s">
        <v>65</v>
      </c>
      <c r="C10" s="19" t="s">
        <v>66</v>
      </c>
      <c r="D10" s="19" t="s">
        <v>27</v>
      </c>
      <c r="E10" s="76">
        <f>IF(SUMIF('Grundlage Physiotherapie'!D:D,B10,'Grundlage Physiotherapie'!G:G)&gt;0,SUMIF('Grundlage Physiotherapie'!D:D,B10,'Grundlage Physiotherapie'!G:G),)</f>
        <v>1174534.4430573999</v>
      </c>
      <c r="F10" s="76">
        <f>IF(SUMIF('Grundlage Physiotherapie'!D:D,B10,'Grundlage Physiotherapie'!H:H)&gt;0,SUMIF('Grundlage Physiotherapie'!D:D,B10,'Grundlage Physiotherapie'!H:H),)</f>
        <v>1074670.6649774001</v>
      </c>
      <c r="G10" s="76">
        <f>IF(SUMIF('Grundlage Physiotherapie'!D:D,B10,'Grundlage Physiotherapie'!I:I)&gt;0,SUMIF('Grundlage Physiotherapie'!D:D,B10,'Grundlage Physiotherapie'!I:I),"")</f>
        <v>874859</v>
      </c>
      <c r="H10" s="76" t="str">
        <f>IF(SUMIF('Grundlage Physiotherapie'!D:D,B10,'Grundlage Physiotherapie'!J:J)&gt;0,SUMIF('Grundlage Physiotherapie'!D:D,B10,'Grundlage Physiotherapie'!J:J),"")</f>
        <v/>
      </c>
      <c r="I10" s="77">
        <f>IF(SUMIF('Grundlage Physiotherapie'!D:D,B10,'Grundlage Physiotherapie'!K:K)&gt;0,SUMIF('Grundlage Physiotherapie'!D:D,B10,'Grundlage Physiotherapie'!K:K),"")</f>
        <v>1.3425414187399001</v>
      </c>
      <c r="J10" s="77">
        <f>IF(SUMIF('Grundlage Physiotherapie'!D:D,B10,'Grundlage Physiotherapie'!L:L)&gt;0,SUMIF('Grundlage Physiotherapie'!D:D,B10,'Grundlage Physiotherapie'!L:L),"")</f>
        <v>1.2283929924449</v>
      </c>
      <c r="K10" s="40"/>
      <c r="L10" s="61">
        <f t="shared" ref="L10:L41" si="0">IF(E10&gt;0,G10,"-")</f>
        <v>874859</v>
      </c>
      <c r="M10" s="61">
        <f t="shared" ref="M10:M41" si="1">IF(F10&gt;0,G10,"-")</f>
        <v>874859</v>
      </c>
      <c r="N10" s="40"/>
      <c r="O10" s="40"/>
      <c r="P10" s="40"/>
      <c r="W10" s="124">
        <f t="shared" ref="W10:W69" si="2">J10</f>
        <v>1.2283929924449</v>
      </c>
      <c r="X10" s="23" t="str">
        <f>IF(J10&gt;0,IF(I10&gt;J10,"-",IF(I10=J10,"gleich","Kontrolle")),"")</f>
        <v>-</v>
      </c>
    </row>
    <row r="11" spans="1:24" x14ac:dyDescent="0.2">
      <c r="A11" s="20" t="s">
        <v>116</v>
      </c>
      <c r="B11" s="21" t="s">
        <v>117</v>
      </c>
      <c r="C11" s="21" t="s">
        <v>66</v>
      </c>
      <c r="D11" s="21" t="s">
        <v>45</v>
      </c>
      <c r="E11" s="93">
        <f>IF(SUMIF('Grundlage Physiotherapie'!D:D,B11,'Grundlage Physiotherapie'!G:G)&gt;0,SUMIF('Grundlage Physiotherapie'!D:D,B11,'Grundlage Physiotherapie'!G:G),)</f>
        <v>3024473.7734027999</v>
      </c>
      <c r="F11" s="93">
        <f>IF(SUMIF('Grundlage Physiotherapie'!D:D,B11,'Grundlage Physiotherapie'!H:H)&gt;0,SUMIF('Grundlage Physiotherapie'!D:D,B11,'Grundlage Physiotherapie'!H:H),)</f>
        <v>2744018.7026664</v>
      </c>
      <c r="G11" s="93">
        <f>IF(SUMIF('Grundlage Physiotherapie'!D:D,B11,'Grundlage Physiotherapie'!I:I)&gt;0,SUMIF('Grundlage Physiotherapie'!D:D,B11,'Grundlage Physiotherapie'!I:I),"")</f>
        <v>2528995</v>
      </c>
      <c r="H11" s="93" t="str">
        <f>IF(SUMIF('Grundlage Physiotherapie'!D:D,B11,'Grundlage Physiotherapie'!J:J)&gt;0,SUMIF('Grundlage Physiotherapie'!D:D,B11,'Grundlage Physiotherapie'!J:J),"")</f>
        <v/>
      </c>
      <c r="I11" s="94">
        <f>IF(SUMIF('Grundlage Physiotherapie'!D:D,B11,'Grundlage Physiotherapie'!K:K)&gt;0,SUMIF('Grundlage Physiotherapie'!D:D,B11,'Grundlage Physiotherapie'!K:K),"")</f>
        <v>1.1959192380384001</v>
      </c>
      <c r="J11" s="94">
        <f>IF(SUMIF('Grundlage Physiotherapie'!D:D,B11,'Grundlage Physiotherapie'!L:L)&gt;0,SUMIF('Grundlage Physiotherapie'!D:D,B11,'Grundlage Physiotherapie'!L:L),"")</f>
        <v>1.0850233799064</v>
      </c>
      <c r="K11" s="40"/>
      <c r="L11" s="61">
        <f t="shared" si="0"/>
        <v>2528995</v>
      </c>
      <c r="M11" s="61">
        <f t="shared" si="1"/>
        <v>2528995</v>
      </c>
      <c r="N11" s="40"/>
      <c r="O11" s="40"/>
      <c r="P11" s="40"/>
      <c r="W11" s="124">
        <f t="shared" si="2"/>
        <v>1.0850233799064</v>
      </c>
      <c r="X11" s="23" t="str">
        <f t="shared" ref="X11:X75" si="3">IF(J11&gt;0,IF(I11&gt;J11,"-",IF(I11=J11,"gleich","Kontrolle")),"")</f>
        <v>-</v>
      </c>
    </row>
    <row r="12" spans="1:24" x14ac:dyDescent="0.2">
      <c r="A12" s="20" t="s">
        <v>119</v>
      </c>
      <c r="B12" s="21" t="s">
        <v>120</v>
      </c>
      <c r="C12" s="21" t="s">
        <v>66</v>
      </c>
      <c r="D12" s="21" t="s">
        <v>45</v>
      </c>
      <c r="E12" s="93">
        <f>IF(SUMIF('Grundlage Physiotherapie'!D:D,B12,'Grundlage Physiotherapie'!G:G)&gt;0,SUMIF('Grundlage Physiotherapie'!D:D,B12,'Grundlage Physiotherapie'!G:G),)</f>
        <v>1444255.9767173</v>
      </c>
      <c r="F12" s="93">
        <f>IF(SUMIF('Grundlage Physiotherapie'!D:D,B12,'Grundlage Physiotherapie'!H:H)&gt;0,SUMIF('Grundlage Physiotherapie'!D:D,B12,'Grundlage Physiotherapie'!H:H),)</f>
        <v>1283490.1867173</v>
      </c>
      <c r="G12" s="93">
        <f>IF(SUMIF('Grundlage Physiotherapie'!D:D,B12,'Grundlage Physiotherapie'!I:I)&gt;0,SUMIF('Grundlage Physiotherapie'!D:D,B12,'Grundlage Physiotherapie'!I:I),"")</f>
        <v>1251836</v>
      </c>
      <c r="H12" s="93" t="str">
        <f>IF(SUMIF('Grundlage Physiotherapie'!D:D,B12,'Grundlage Physiotherapie'!J:J)&gt;0,SUMIF('Grundlage Physiotherapie'!D:D,B12,'Grundlage Physiotherapie'!J:J),"")</f>
        <v/>
      </c>
      <c r="I12" s="94">
        <f>IF(SUMIF('Grundlage Physiotherapie'!D:D,B12,'Grundlage Physiotherapie'!K:K)&gt;0,SUMIF('Grundlage Physiotherapie'!D:D,B12,'Grundlage Physiotherapie'!K:K),"")</f>
        <v>1.1537102118147</v>
      </c>
      <c r="J12" s="94">
        <f>IF(SUMIF('Grundlage Physiotherapie'!D:D,B12,'Grundlage Physiotherapie'!L:L)&gt;0,SUMIF('Grundlage Physiotherapie'!D:D,B12,'Grundlage Physiotherapie'!L:L),"")</f>
        <v>1.0252862089899999</v>
      </c>
      <c r="K12" s="40"/>
      <c r="L12" s="61">
        <f t="shared" si="0"/>
        <v>1251836</v>
      </c>
      <c r="M12" s="61">
        <f t="shared" si="1"/>
        <v>1251836</v>
      </c>
      <c r="N12" s="40"/>
      <c r="O12" s="40"/>
      <c r="P12" s="40"/>
      <c r="W12" s="124">
        <f t="shared" si="2"/>
        <v>1.0252862089899999</v>
      </c>
      <c r="X12" s="23" t="str">
        <f t="shared" si="3"/>
        <v>-</v>
      </c>
    </row>
    <row r="13" spans="1:24" x14ac:dyDescent="0.2">
      <c r="A13" s="20" t="s">
        <v>205</v>
      </c>
      <c r="B13" s="21" t="s">
        <v>206</v>
      </c>
      <c r="C13" s="21" t="s">
        <v>66</v>
      </c>
      <c r="D13" s="21" t="s">
        <v>17</v>
      </c>
      <c r="E13" s="93">
        <f>IF(SUMIF('Grundlage Physiotherapie'!D:D,B13,'Grundlage Physiotherapie'!G:G)&gt;0,SUMIF('Grundlage Physiotherapie'!D:D,B13,'Grundlage Physiotherapie'!G:G),)</f>
        <v>858064.57851242996</v>
      </c>
      <c r="F13" s="93">
        <f>IF(SUMIF('Grundlage Physiotherapie'!D:D,B13,'Grundlage Physiotherapie'!H:H)&gt;0,SUMIF('Grundlage Physiotherapie'!D:D,B13,'Grundlage Physiotherapie'!H:H),)</f>
        <v>843933.92696545995</v>
      </c>
      <c r="G13" s="93">
        <f>IF(SUMIF('Grundlage Physiotherapie'!D:D,B13,'Grundlage Physiotherapie'!I:I)&gt;0,SUMIF('Grundlage Physiotherapie'!D:D,B13,'Grundlage Physiotherapie'!I:I),"")</f>
        <v>816925.5</v>
      </c>
      <c r="H13" s="93" t="str">
        <f>IF(SUMIF('Grundlage Physiotherapie'!D:D,B13,'Grundlage Physiotherapie'!J:J)&gt;0,SUMIF('Grundlage Physiotherapie'!D:D,B13,'Grundlage Physiotherapie'!J:J),"")</f>
        <v/>
      </c>
      <c r="I13" s="94">
        <f>IF(SUMIF('Grundlage Physiotherapie'!D:D,B13,'Grundlage Physiotherapie'!K:K)&gt;0,SUMIF('Grundlage Physiotherapie'!D:D,B13,'Grundlage Physiotherapie'!K:K),"")</f>
        <v>1.0503584213156001</v>
      </c>
      <c r="J13" s="94">
        <f>IF(SUMIF('Grundlage Physiotherapie'!D:D,B13,'Grundlage Physiotherapie'!L:L)&gt;0,SUMIF('Grundlage Physiotherapie'!D:D,B13,'Grundlage Physiotherapie'!L:L),"")</f>
        <v>1.0330610648895999</v>
      </c>
      <c r="K13" s="40"/>
      <c r="L13" s="61">
        <f t="shared" si="0"/>
        <v>816925.5</v>
      </c>
      <c r="M13" s="61">
        <f t="shared" si="1"/>
        <v>816925.5</v>
      </c>
      <c r="N13" s="40"/>
      <c r="O13" s="40"/>
      <c r="P13" s="40"/>
      <c r="W13" s="124">
        <f t="shared" si="2"/>
        <v>1.0330610648895999</v>
      </c>
      <c r="X13" s="23" t="str">
        <f t="shared" si="3"/>
        <v>-</v>
      </c>
    </row>
    <row r="14" spans="1:24" x14ac:dyDescent="0.2">
      <c r="A14" s="20" t="s">
        <v>236</v>
      </c>
      <c r="B14" s="21" t="s">
        <v>237</v>
      </c>
      <c r="C14" s="21" t="s">
        <v>66</v>
      </c>
      <c r="D14" s="21" t="s">
        <v>17</v>
      </c>
      <c r="E14" s="93">
        <f>IF(SUMIF('Grundlage Physiotherapie'!D:D,B14,'Grundlage Physiotherapie'!G:G)&gt;0,SUMIF('Grundlage Physiotherapie'!D:D,B14,'Grundlage Physiotherapie'!G:G),)</f>
        <v>96145.605327551006</v>
      </c>
      <c r="F14" s="93">
        <f>IF(SUMIF('Grundlage Physiotherapie'!D:D,B14,'Grundlage Physiotherapie'!H:H)&gt;0,SUMIF('Grundlage Physiotherapie'!D:D,B14,'Grundlage Physiotherapie'!H:H),)</f>
        <v>93136.921633182996</v>
      </c>
      <c r="G14" s="93">
        <f>IF(SUMIF('Grundlage Physiotherapie'!D:D,B14,'Grundlage Physiotherapie'!I:I)&gt;0,SUMIF('Grundlage Physiotherapie'!D:D,B14,'Grundlage Physiotherapie'!I:I),"")</f>
        <v>91776</v>
      </c>
      <c r="H14" s="93" t="str">
        <f>IF(SUMIF('Grundlage Physiotherapie'!D:D,B14,'Grundlage Physiotherapie'!J:J)&gt;0,SUMIF('Grundlage Physiotherapie'!D:D,B14,'Grundlage Physiotherapie'!J:J),"")</f>
        <v/>
      </c>
      <c r="I14" s="94">
        <f>IF(SUMIF('Grundlage Physiotherapie'!D:D,B14,'Grundlage Physiotherapie'!K:K)&gt;0,SUMIF('Grundlage Physiotherapie'!D:D,B14,'Grundlage Physiotherapie'!K:K),"")</f>
        <v>1.0476116340607</v>
      </c>
      <c r="J14" s="94">
        <f>IF(SUMIF('Grundlage Physiotherapie'!D:D,B14,'Grundlage Physiotherapie'!L:L)&gt;0,SUMIF('Grundlage Physiotherapie'!D:D,B14,'Grundlage Physiotherapie'!L:L),"")</f>
        <v>1.0148287311844</v>
      </c>
      <c r="K14" s="40"/>
      <c r="L14" s="61">
        <f t="shared" si="0"/>
        <v>91776</v>
      </c>
      <c r="M14" s="61">
        <f t="shared" si="1"/>
        <v>91776</v>
      </c>
      <c r="N14" s="40"/>
      <c r="O14" s="40"/>
      <c r="P14" s="40"/>
      <c r="W14" s="124">
        <f t="shared" si="2"/>
        <v>1.0148287311844</v>
      </c>
      <c r="X14" s="23" t="str">
        <f t="shared" si="3"/>
        <v>-</v>
      </c>
    </row>
    <row r="15" spans="1:24" x14ac:dyDescent="0.2">
      <c r="A15" s="20" t="s">
        <v>177</v>
      </c>
      <c r="B15" s="21" t="s">
        <v>178</v>
      </c>
      <c r="C15" s="21" t="s">
        <v>66</v>
      </c>
      <c r="D15" s="21" t="s">
        <v>27</v>
      </c>
      <c r="E15" s="93">
        <f>IF(SUMIF('Grundlage Physiotherapie'!D:D,B15,'Grundlage Physiotherapie'!G:G)&gt;0,SUMIF('Grundlage Physiotherapie'!D:D,B15,'Grundlage Physiotherapie'!G:G),)</f>
        <v>862154.75357974996</v>
      </c>
      <c r="F15" s="93">
        <f>IF(SUMIF('Grundlage Physiotherapie'!D:D,B15,'Grundlage Physiotherapie'!H:H)&gt;0,SUMIF('Grundlage Physiotherapie'!D:D,B15,'Grundlage Physiotherapie'!H:H),)</f>
        <v>844786.56438194995</v>
      </c>
      <c r="G15" s="93">
        <f>IF(SUMIF('Grundlage Physiotherapie'!D:D,B15,'Grundlage Physiotherapie'!I:I)&gt;0,SUMIF('Grundlage Physiotherapie'!D:D,B15,'Grundlage Physiotherapie'!I:I),"")</f>
        <v>708258</v>
      </c>
      <c r="H15" s="93" t="str">
        <f>IF(SUMIF('Grundlage Physiotherapie'!D:D,B15,'Grundlage Physiotherapie'!J:J)&gt;0,SUMIF('Grundlage Physiotherapie'!D:D,B15,'Grundlage Physiotherapie'!J:J),"")</f>
        <v/>
      </c>
      <c r="I15" s="94">
        <f>IF(SUMIF('Grundlage Physiotherapie'!D:D,B15,'Grundlage Physiotherapie'!K:K)&gt;0,SUMIF('Grundlage Physiotherapie'!D:D,B15,'Grundlage Physiotherapie'!K:K),"")</f>
        <v>1.2172891143902</v>
      </c>
      <c r="J15" s="94">
        <f>IF(SUMIF('Grundlage Physiotherapie'!D:D,B15,'Grundlage Physiotherapie'!L:L)&gt;0,SUMIF('Grundlage Physiotherapie'!D:D,B15,'Grundlage Physiotherapie'!L:L),"")</f>
        <v>1.1927667098457999</v>
      </c>
      <c r="K15" s="40"/>
      <c r="L15" s="61">
        <f t="shared" si="0"/>
        <v>708258</v>
      </c>
      <c r="M15" s="61">
        <f t="shared" si="1"/>
        <v>708258</v>
      </c>
      <c r="N15" s="40"/>
      <c r="O15" s="40"/>
      <c r="P15" s="40"/>
      <c r="W15" s="124">
        <f t="shared" si="2"/>
        <v>1.1927667098457999</v>
      </c>
      <c r="X15" s="23" t="str">
        <f t="shared" si="3"/>
        <v>-</v>
      </c>
    </row>
    <row r="16" spans="1:24" x14ac:dyDescent="0.2">
      <c r="A16" s="20" t="s">
        <v>307</v>
      </c>
      <c r="B16" s="21" t="s">
        <v>307</v>
      </c>
      <c r="C16" s="21" t="s">
        <v>66</v>
      </c>
      <c r="D16" s="21" t="s">
        <v>308</v>
      </c>
      <c r="E16" s="93">
        <f>IF(SUMIF('Grundlage Physiotherapie'!D:D,B16,'Grundlage Physiotherapie'!G:G)&gt;0,SUMIF('Grundlage Physiotherapie'!D:D,B16,'Grundlage Physiotherapie'!G:G),)</f>
        <v>769041.86890547001</v>
      </c>
      <c r="F16" s="93">
        <f>IF(SUMIF('Grundlage Physiotherapie'!D:D,B16,'Grundlage Physiotherapie'!H:H)&gt;0,SUMIF('Grundlage Physiotherapie'!D:D,B16,'Grundlage Physiotherapie'!H:H),)</f>
        <v>769041.86890547001</v>
      </c>
      <c r="G16" s="93">
        <f>IF(SUMIF('Grundlage Physiotherapie'!D:D,B16,'Grundlage Physiotherapie'!I:I)&gt;0,SUMIF('Grundlage Physiotherapie'!D:D,B16,'Grundlage Physiotherapie'!I:I),"")</f>
        <v>768643</v>
      </c>
      <c r="H16" s="93" t="str">
        <f>IF(SUMIF('Grundlage Physiotherapie'!D:D,B16,'Grundlage Physiotherapie'!J:J)&gt;0,SUMIF('Grundlage Physiotherapie'!D:D,B16,'Grundlage Physiotherapie'!J:J),"")</f>
        <v/>
      </c>
      <c r="I16" s="94">
        <f>IF(SUMIF('Grundlage Physiotherapie'!D:D,B16,'Grundlage Physiotherapie'!K:K)&gt;0,SUMIF('Grundlage Physiotherapie'!D:D,B16,'Grundlage Physiotherapie'!K:K),"")</f>
        <v>1.0005189260884999</v>
      </c>
      <c r="J16" s="94">
        <f>IF(SUMIF('Grundlage Physiotherapie'!D:D,B16,'Grundlage Physiotherapie'!L:L)&gt;0,SUMIF('Grundlage Physiotherapie'!D:D,B16,'Grundlage Physiotherapie'!L:L),"")</f>
        <v>1.0005189260884999</v>
      </c>
      <c r="K16" s="40"/>
      <c r="L16" s="61">
        <f t="shared" si="0"/>
        <v>768643</v>
      </c>
      <c r="M16" s="61">
        <f t="shared" si="1"/>
        <v>768643</v>
      </c>
      <c r="N16" s="40"/>
      <c r="O16" s="40"/>
      <c r="P16" s="40"/>
      <c r="W16" s="124">
        <f t="shared" si="2"/>
        <v>1.0005189260884999</v>
      </c>
      <c r="X16" s="23" t="str">
        <f t="shared" si="3"/>
        <v>gleich</v>
      </c>
    </row>
    <row r="17" spans="1:24" x14ac:dyDescent="0.2">
      <c r="A17" s="20" t="s">
        <v>341</v>
      </c>
      <c r="B17" s="21" t="s">
        <v>341</v>
      </c>
      <c r="C17" s="21" t="s">
        <v>66</v>
      </c>
      <c r="D17" s="21" t="s">
        <v>308</v>
      </c>
      <c r="E17" s="93">
        <f>IF(SUMIF('Grundlage Physiotherapie'!D:D,B17,'Grundlage Physiotherapie'!G:G)&gt;0,SUMIF('Grundlage Physiotherapie'!D:D,B17,'Grundlage Physiotherapie'!G:G),)</f>
        <v>4378607.0461291</v>
      </c>
      <c r="F17" s="93">
        <f>IF(SUMIF('Grundlage Physiotherapie'!D:D,B17,'Grundlage Physiotherapie'!H:H)&gt;0,SUMIF('Grundlage Physiotherapie'!D:D,B17,'Grundlage Physiotherapie'!H:H),)</f>
        <v>4378607.0361291002</v>
      </c>
      <c r="G17" s="93">
        <f>IF(SUMIF('Grundlage Physiotherapie'!D:D,B17,'Grundlage Physiotherapie'!I:I)&gt;0,SUMIF('Grundlage Physiotherapie'!D:D,B17,'Grundlage Physiotherapie'!I:I),"")</f>
        <v>4312588</v>
      </c>
      <c r="H17" s="93" t="str">
        <f>IF(SUMIF('Grundlage Physiotherapie'!D:D,B17,'Grundlage Physiotherapie'!J:J)&gt;0,SUMIF('Grundlage Physiotherapie'!D:D,B17,'Grundlage Physiotherapie'!J:J),"")</f>
        <v/>
      </c>
      <c r="I17" s="94">
        <f>IF(SUMIF('Grundlage Physiotherapie'!D:D,B17,'Grundlage Physiotherapie'!K:K)&gt;0,SUMIF('Grundlage Physiotherapie'!D:D,B17,'Grundlage Physiotherapie'!K:K),"")</f>
        <v>1.0153084519386</v>
      </c>
      <c r="J17" s="94">
        <f>IF(SUMIF('Grundlage Physiotherapie'!D:D,B17,'Grundlage Physiotherapie'!L:L)&gt;0,SUMIF('Grundlage Physiotherapie'!D:D,B17,'Grundlage Physiotherapie'!L:L),"")</f>
        <v>1.0153084496197999</v>
      </c>
      <c r="K17" s="40"/>
      <c r="L17" s="61">
        <f t="shared" si="0"/>
        <v>4312588</v>
      </c>
      <c r="M17" s="61">
        <f t="shared" si="1"/>
        <v>4312588</v>
      </c>
      <c r="N17" s="40"/>
      <c r="O17" s="40"/>
      <c r="P17" s="40"/>
      <c r="W17" s="124">
        <f t="shared" si="2"/>
        <v>1.0153084496197999</v>
      </c>
      <c r="X17" s="23" t="str">
        <f t="shared" si="3"/>
        <v>-</v>
      </c>
    </row>
    <row r="18" spans="1:24" x14ac:dyDescent="0.2">
      <c r="A18" s="20" t="s">
        <v>271</v>
      </c>
      <c r="B18" s="21" t="s">
        <v>272</v>
      </c>
      <c r="C18" s="21" t="s">
        <v>273</v>
      </c>
      <c r="D18" s="21" t="s">
        <v>27</v>
      </c>
      <c r="E18" s="93">
        <f>IF(SUMIF('Grundlage Physiotherapie'!D:D,B18,'Grundlage Physiotherapie'!G:G)&gt;0,SUMIF('Grundlage Physiotherapie'!D:D,B18,'Grundlage Physiotherapie'!G:G),)</f>
        <v>1100514.1854467001</v>
      </c>
      <c r="F18" s="93">
        <f>IF(SUMIF('Grundlage Physiotherapie'!D:D,B18,'Grundlage Physiotherapie'!H:H)&gt;0,SUMIF('Grundlage Physiotherapie'!D:D,B18,'Grundlage Physiotherapie'!H:H),)</f>
        <v>1075946.5754467</v>
      </c>
      <c r="G18" s="93">
        <f>IF(SUMIF('Grundlage Physiotherapie'!D:D,B18,'Grundlage Physiotherapie'!I:I)&gt;0,SUMIF('Grundlage Physiotherapie'!D:D,B18,'Grundlage Physiotherapie'!I:I),"")</f>
        <v>814212</v>
      </c>
      <c r="H18" s="93" t="str">
        <f>IF(SUMIF('Grundlage Physiotherapie'!D:D,B18,'Grundlage Physiotherapie'!J:J)&gt;0,SUMIF('Grundlage Physiotherapie'!D:D,B18,'Grundlage Physiotherapie'!J:J),"")</f>
        <v/>
      </c>
      <c r="I18" s="94">
        <f>IF(SUMIF('Grundlage Physiotherapie'!D:D,B18,'Grundlage Physiotherapie'!K:K)&gt;0,SUMIF('Grundlage Physiotherapie'!D:D,B18,'Grundlage Physiotherapie'!K:K),"")</f>
        <v>1.3516310069696</v>
      </c>
      <c r="J18" s="94">
        <f>IF(SUMIF('Grundlage Physiotherapie'!D:D,B18,'Grundlage Physiotherapie'!L:L)&gt;0,SUMIF('Grundlage Physiotherapie'!D:D,B18,'Grundlage Physiotherapie'!L:L),"")</f>
        <v>1.3214575263527</v>
      </c>
      <c r="K18" s="40"/>
      <c r="L18" s="61">
        <f t="shared" si="0"/>
        <v>814212</v>
      </c>
      <c r="M18" s="61">
        <f t="shared" si="1"/>
        <v>814212</v>
      </c>
      <c r="N18" s="40"/>
      <c r="O18" s="40"/>
      <c r="P18" s="40"/>
      <c r="W18" s="124">
        <f t="shared" si="2"/>
        <v>1.3214575263527</v>
      </c>
      <c r="X18" s="23" t="str">
        <f t="shared" si="3"/>
        <v>-</v>
      </c>
    </row>
    <row r="19" spans="1:24" x14ac:dyDescent="0.2">
      <c r="A19" s="20" t="s">
        <v>101</v>
      </c>
      <c r="B19" s="21" t="s">
        <v>102</v>
      </c>
      <c r="C19" s="21" t="s">
        <v>55</v>
      </c>
      <c r="D19" s="21" t="s">
        <v>22</v>
      </c>
      <c r="E19" s="93">
        <f>IF(SUMIF('Grundlage Physiotherapie'!D:D,B19,'Grundlage Physiotherapie'!G:G)&gt;0,SUMIF('Grundlage Physiotherapie'!D:D,B19,'Grundlage Physiotherapie'!G:G),)</f>
        <v>3053162.7876716</v>
      </c>
      <c r="F19" s="93">
        <f>IF(SUMIF('Grundlage Physiotherapie'!D:D,B19,'Grundlage Physiotherapie'!H:H)&gt;0,SUMIF('Grundlage Physiotherapie'!D:D,B19,'Grundlage Physiotherapie'!H:H),)</f>
        <v>2981867.1031320002</v>
      </c>
      <c r="G19" s="93">
        <f>IF(SUMIF('Grundlage Physiotherapie'!D:D,B19,'Grundlage Physiotherapie'!I:I)&gt;0,SUMIF('Grundlage Physiotherapie'!D:D,B19,'Grundlage Physiotherapie'!I:I),"")</f>
        <v>2079351</v>
      </c>
      <c r="H19" s="93" t="str">
        <f>IF(SUMIF('Grundlage Physiotherapie'!D:D,B19,'Grundlage Physiotherapie'!J:J)&gt;0,SUMIF('Grundlage Physiotherapie'!D:D,B19,'Grundlage Physiotherapie'!J:J),"")</f>
        <v/>
      </c>
      <c r="I19" s="94">
        <f>IF(SUMIF('Grundlage Physiotherapie'!D:D,B19,'Grundlage Physiotherapie'!K:K)&gt;0,SUMIF('Grundlage Physiotherapie'!D:D,B19,'Grundlage Physiotherapie'!K:K),"")</f>
        <v>1.4683248704387</v>
      </c>
      <c r="J19" s="94">
        <f>IF(SUMIF('Grundlage Physiotherapie'!D:D,B19,'Grundlage Physiotherapie'!L:L)&gt;0,SUMIF('Grundlage Physiotherapie'!D:D,B19,'Grundlage Physiotherapie'!L:L),"")</f>
        <v>1.4340374006754999</v>
      </c>
      <c r="K19" s="40"/>
      <c r="L19" s="61">
        <f t="shared" si="0"/>
        <v>2079351</v>
      </c>
      <c r="M19" s="61">
        <f t="shared" si="1"/>
        <v>2079351</v>
      </c>
      <c r="N19" s="40"/>
      <c r="O19" s="40"/>
      <c r="P19" s="40"/>
      <c r="W19" s="124">
        <f t="shared" si="2"/>
        <v>1.4340374006754999</v>
      </c>
      <c r="X19" s="23" t="str">
        <f t="shared" si="3"/>
        <v>-</v>
      </c>
    </row>
    <row r="20" spans="1:24" x14ac:dyDescent="0.2">
      <c r="A20" s="20" t="s">
        <v>202</v>
      </c>
      <c r="B20" s="21" t="s">
        <v>203</v>
      </c>
      <c r="C20" s="21" t="s">
        <v>55</v>
      </c>
      <c r="D20" s="21" t="s">
        <v>45</v>
      </c>
      <c r="E20" s="93">
        <f>IF(SUMIF('Grundlage Physiotherapie'!D:D,B20,'Grundlage Physiotherapie'!G:G)&gt;0,SUMIF('Grundlage Physiotherapie'!D:D,B20,'Grundlage Physiotherapie'!G:G),)</f>
        <v>1024795.6157547</v>
      </c>
      <c r="F20" s="93">
        <f>IF(SUMIF('Grundlage Physiotherapie'!D:D,B20,'Grundlage Physiotherapie'!H:H)&gt;0,SUMIF('Grundlage Physiotherapie'!D:D,B20,'Grundlage Physiotherapie'!H:H),)</f>
        <v>958578.69575472001</v>
      </c>
      <c r="G20" s="93">
        <f>IF(SUMIF('Grundlage Physiotherapie'!D:D,B20,'Grundlage Physiotherapie'!I:I)&gt;0,SUMIF('Grundlage Physiotherapie'!D:D,B20,'Grundlage Physiotherapie'!I:I),"")</f>
        <v>994969</v>
      </c>
      <c r="H20" s="93" t="str">
        <f>IF(SUMIF('Grundlage Physiotherapie'!D:D,B20,'Grundlage Physiotherapie'!J:J)&gt;0,SUMIF('Grundlage Physiotherapie'!D:D,B20,'Grundlage Physiotherapie'!J:J),"")</f>
        <v/>
      </c>
      <c r="I20" s="94">
        <f>IF(SUMIF('Grundlage Physiotherapie'!D:D,B20,'Grundlage Physiotherapie'!K:K)&gt;0,SUMIF('Grundlage Physiotherapie'!D:D,B20,'Grundlage Physiotherapie'!K:K),"")</f>
        <v>1.0299774322162001</v>
      </c>
      <c r="J20" s="94">
        <f>IF(SUMIF('Grundlage Physiotherapie'!D:D,B20,'Grundlage Physiotherapie'!L:L)&gt;0,SUMIF('Grundlage Physiotherapie'!D:D,B20,'Grundlage Physiotherapie'!L:L),"")</f>
        <v>0.96342569040313997</v>
      </c>
      <c r="K20" s="40"/>
      <c r="L20" s="61">
        <f t="shared" si="0"/>
        <v>994969</v>
      </c>
      <c r="M20" s="61">
        <f t="shared" si="1"/>
        <v>994969</v>
      </c>
      <c r="N20" s="40"/>
      <c r="O20" s="40"/>
      <c r="P20" s="40"/>
      <c r="W20" s="124">
        <f t="shared" si="2"/>
        <v>0.96342569040313997</v>
      </c>
      <c r="X20" s="23" t="str">
        <f t="shared" si="3"/>
        <v>-</v>
      </c>
    </row>
    <row r="21" spans="1:24" x14ac:dyDescent="0.2">
      <c r="A21" s="20" t="s">
        <v>239</v>
      </c>
      <c r="B21" s="21" t="s">
        <v>240</v>
      </c>
      <c r="C21" s="21" t="s">
        <v>55</v>
      </c>
      <c r="D21" s="21" t="s">
        <v>45</v>
      </c>
      <c r="E21" s="93">
        <f>IF(SUMIF('Grundlage Physiotherapie'!D:D,B21,'Grundlage Physiotherapie'!G:G)&gt;0,SUMIF('Grundlage Physiotherapie'!D:D,B21,'Grundlage Physiotherapie'!G:G),)</f>
        <v>2440636.7985447999</v>
      </c>
      <c r="F21" s="93">
        <f>IF(SUMIF('Grundlage Physiotherapie'!D:D,B21,'Grundlage Physiotherapie'!H:H)&gt;0,SUMIF('Grundlage Physiotherapie'!D:D,B21,'Grundlage Physiotherapie'!H:H),)</f>
        <v>2399538.6892889999</v>
      </c>
      <c r="G21" s="93">
        <f>IF(SUMIF('Grundlage Physiotherapie'!D:D,B21,'Grundlage Physiotherapie'!I:I)&gt;0,SUMIF('Grundlage Physiotherapie'!D:D,B21,'Grundlage Physiotherapie'!I:I),"")</f>
        <v>2202086</v>
      </c>
      <c r="H21" s="93" t="str">
        <f>IF(SUMIF('Grundlage Physiotherapie'!D:D,B21,'Grundlage Physiotherapie'!J:J)&gt;0,SUMIF('Grundlage Physiotherapie'!D:D,B21,'Grundlage Physiotherapie'!J:J),"")</f>
        <v/>
      </c>
      <c r="I21" s="94">
        <f>IF(SUMIF('Grundlage Physiotherapie'!D:D,B21,'Grundlage Physiotherapie'!K:K)&gt;0,SUMIF('Grundlage Physiotherapie'!D:D,B21,'Grundlage Physiotherapie'!K:K),"")</f>
        <v>1.1083294651275</v>
      </c>
      <c r="J21" s="94">
        <f>IF(SUMIF('Grundlage Physiotherapie'!D:D,B21,'Grundlage Physiotherapie'!L:L)&gt;0,SUMIF('Grundlage Physiotherapie'!D:D,B21,'Grundlage Physiotherapie'!L:L),"")</f>
        <v>1.0896662025410999</v>
      </c>
      <c r="K21" s="40"/>
      <c r="L21" s="61">
        <f t="shared" si="0"/>
        <v>2202086</v>
      </c>
      <c r="M21" s="61">
        <f t="shared" si="1"/>
        <v>2202086</v>
      </c>
      <c r="N21" s="40"/>
      <c r="O21" s="40"/>
      <c r="P21" s="40"/>
      <c r="W21" s="124">
        <f t="shared" si="2"/>
        <v>1.0896662025410999</v>
      </c>
      <c r="X21" s="23" t="str">
        <f t="shared" si="3"/>
        <v>-</v>
      </c>
    </row>
    <row r="22" spans="1:24" x14ac:dyDescent="0.2">
      <c r="A22" s="20" t="s">
        <v>253</v>
      </c>
      <c r="B22" s="21" t="s">
        <v>254</v>
      </c>
      <c r="C22" s="21" t="s">
        <v>55</v>
      </c>
      <c r="D22" s="21" t="s">
        <v>27</v>
      </c>
      <c r="E22" s="93">
        <f>IF(SUMIF('Grundlage Physiotherapie'!D:D,B22,'Grundlage Physiotherapie'!G:G)&gt;0,SUMIF('Grundlage Physiotherapie'!D:D,B22,'Grundlage Physiotherapie'!G:G),)</f>
        <v>2485979.9228762998</v>
      </c>
      <c r="F22" s="93">
        <f>IF(SUMIF('Grundlage Physiotherapie'!D:D,B22,'Grundlage Physiotherapie'!H:H)&gt;0,SUMIF('Grundlage Physiotherapie'!D:D,B22,'Grundlage Physiotherapie'!H:H),)</f>
        <v>2334097.9228762998</v>
      </c>
      <c r="G22" s="93">
        <f>IF(SUMIF('Grundlage Physiotherapie'!D:D,B22,'Grundlage Physiotherapie'!I:I)&gt;0,SUMIF('Grundlage Physiotherapie'!D:D,B22,'Grundlage Physiotherapie'!I:I),"")</f>
        <v>2172332</v>
      </c>
      <c r="H22" s="93" t="str">
        <f>IF(SUMIF('Grundlage Physiotherapie'!D:D,B22,'Grundlage Physiotherapie'!J:J)&gt;0,SUMIF('Grundlage Physiotherapie'!D:D,B22,'Grundlage Physiotherapie'!J:J),"")</f>
        <v/>
      </c>
      <c r="I22" s="94">
        <f>IF(SUMIF('Grundlage Physiotherapie'!D:D,B22,'Grundlage Physiotherapie'!K:K)&gt;0,SUMIF('Grundlage Physiotherapie'!D:D,B22,'Grundlage Physiotherapie'!K:K),"")</f>
        <v>1.1443830514286999</v>
      </c>
      <c r="J22" s="94">
        <f>IF(SUMIF('Grundlage Physiotherapie'!D:D,B22,'Grundlage Physiotherapie'!L:L)&gt;0,SUMIF('Grundlage Physiotherapie'!D:D,B22,'Grundlage Physiotherapie'!L:L),"")</f>
        <v>1.0744664825065</v>
      </c>
      <c r="K22" s="40"/>
      <c r="L22" s="61">
        <f t="shared" si="0"/>
        <v>2172332</v>
      </c>
      <c r="M22" s="61">
        <f t="shared" si="1"/>
        <v>2172332</v>
      </c>
      <c r="N22" s="40"/>
      <c r="O22" s="40"/>
      <c r="P22" s="40"/>
      <c r="W22" s="124">
        <f t="shared" si="2"/>
        <v>1.0744664825065</v>
      </c>
      <c r="X22" s="23" t="str">
        <f t="shared" si="3"/>
        <v>-</v>
      </c>
    </row>
    <row r="23" spans="1:24" x14ac:dyDescent="0.2">
      <c r="A23" s="20" t="s">
        <v>265</v>
      </c>
      <c r="B23" s="21" t="s">
        <v>266</v>
      </c>
      <c r="C23" s="21" t="s">
        <v>55</v>
      </c>
      <c r="D23" s="21" t="s">
        <v>45</v>
      </c>
      <c r="E23" s="93">
        <f>IF(SUMIF('Grundlage Physiotherapie'!D:D,B23,'Grundlage Physiotherapie'!G:G)&gt;0,SUMIF('Grundlage Physiotherapie'!D:D,B23,'Grundlage Physiotherapie'!G:G),)</f>
        <v>1360199.8869934999</v>
      </c>
      <c r="F23" s="93">
        <f>IF(SUMIF('Grundlage Physiotherapie'!D:D,B23,'Grundlage Physiotherapie'!H:H)&gt;0,SUMIF('Grundlage Physiotherapie'!D:D,B23,'Grundlage Physiotherapie'!H:H),)</f>
        <v>0</v>
      </c>
      <c r="G23" s="93">
        <f>IF(SUMIF('Grundlage Physiotherapie'!D:D,B23,'Grundlage Physiotherapie'!I:I)&gt;0,SUMIF('Grundlage Physiotherapie'!D:D,B23,'Grundlage Physiotherapie'!I:I),"")</f>
        <v>1319012</v>
      </c>
      <c r="H23" s="93" t="str">
        <f>IF(SUMIF('Grundlage Physiotherapie'!D:D,B23,'Grundlage Physiotherapie'!J:J)&gt;0,SUMIF('Grundlage Physiotherapie'!D:D,B23,'Grundlage Physiotherapie'!J:J),"")</f>
        <v/>
      </c>
      <c r="I23" s="94">
        <f>IF(SUMIF('Grundlage Physiotherapie'!D:D,B23,'Grundlage Physiotherapie'!K:K)&gt;0,SUMIF('Grundlage Physiotherapie'!D:D,B23,'Grundlage Physiotherapie'!K:K),"")</f>
        <v>1.0312263171173</v>
      </c>
      <c r="J23" s="94" t="str">
        <f>IF(SUMIF('Grundlage Physiotherapie'!D:D,B23,'Grundlage Physiotherapie'!L:L)&gt;0,SUMIF('Grundlage Physiotherapie'!D:D,B23,'Grundlage Physiotherapie'!L:L),"")</f>
        <v/>
      </c>
      <c r="K23" s="40"/>
      <c r="L23" s="61">
        <f t="shared" si="0"/>
        <v>1319012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0" t="s">
        <v>53</v>
      </c>
      <c r="B24" s="21" t="s">
        <v>54</v>
      </c>
      <c r="C24" s="21" t="s">
        <v>55</v>
      </c>
      <c r="D24" s="21" t="s">
        <v>45</v>
      </c>
      <c r="E24" s="93">
        <f>IF(SUMIF('Grundlage Physiotherapie'!D:D,B24,'Grundlage Physiotherapie'!G:G)&gt;0,SUMIF('Grundlage Physiotherapie'!D:D,B24,'Grundlage Physiotherapie'!G:G),)</f>
        <v>1472791.9194980999</v>
      </c>
      <c r="F24" s="93">
        <f>IF(SUMIF('Grundlage Physiotherapie'!D:D,B24,'Grundlage Physiotherapie'!H:H)&gt;0,SUMIF('Grundlage Physiotherapie'!D:D,B24,'Grundlage Physiotherapie'!H:H),)</f>
        <v>1432630.4304392</v>
      </c>
      <c r="G24" s="93">
        <f>IF(SUMIF('Grundlage Physiotherapie'!D:D,B24,'Grundlage Physiotherapie'!I:I)&gt;0,SUMIF('Grundlage Physiotherapie'!D:D,B24,'Grundlage Physiotherapie'!I:I),"")</f>
        <v>1681984</v>
      </c>
      <c r="H24" s="93" t="str">
        <f>IF(SUMIF('Grundlage Physiotherapie'!D:D,B24,'Grundlage Physiotherapie'!J:J)&gt;0,SUMIF('Grundlage Physiotherapie'!D:D,B24,'Grundlage Physiotherapie'!J:J),"")</f>
        <v/>
      </c>
      <c r="I24" s="94">
        <f>IF(SUMIF('Grundlage Physiotherapie'!D:D,B24,'Grundlage Physiotherapie'!K:K)&gt;0,SUMIF('Grundlage Physiotherapie'!D:D,B24,'Grundlage Physiotherapie'!K:K),"")</f>
        <v>0.87562778212998005</v>
      </c>
      <c r="J24" s="94">
        <f>IF(SUMIF('Grundlage Physiotherapie'!D:D,B24,'Grundlage Physiotherapie'!L:L)&gt;0,SUMIF('Grundlage Physiotherapie'!D:D,B24,'Grundlage Physiotherapie'!L:L),"")</f>
        <v>0.85175033201220995</v>
      </c>
      <c r="K24" s="40"/>
      <c r="L24" s="61">
        <f t="shared" si="0"/>
        <v>1681984</v>
      </c>
      <c r="M24" s="61">
        <f t="shared" si="1"/>
        <v>1681984</v>
      </c>
      <c r="N24" s="40"/>
      <c r="O24" s="40"/>
      <c r="P24" s="40"/>
      <c r="W24" s="124">
        <f t="shared" si="2"/>
        <v>0.85175033201220995</v>
      </c>
      <c r="X24" s="23" t="str">
        <f t="shared" si="3"/>
        <v>-</v>
      </c>
    </row>
    <row r="25" spans="1:24" x14ac:dyDescent="0.2">
      <c r="A25" s="20" t="s">
        <v>275</v>
      </c>
      <c r="B25" s="21" t="s">
        <v>276</v>
      </c>
      <c r="C25" s="21" t="s">
        <v>55</v>
      </c>
      <c r="D25" s="21" t="s">
        <v>45</v>
      </c>
      <c r="E25" s="93">
        <f>IF(SUMIF('Grundlage Physiotherapie'!D:D,B25,'Grundlage Physiotherapie'!G:G)&gt;0,SUMIF('Grundlage Physiotherapie'!D:D,B25,'Grundlage Physiotherapie'!G:G),)</f>
        <v>958984.35566647002</v>
      </c>
      <c r="F25" s="93">
        <f>IF(SUMIF('Grundlage Physiotherapie'!D:D,B25,'Grundlage Physiotherapie'!H:H)&gt;0,SUMIF('Grundlage Physiotherapie'!D:D,B25,'Grundlage Physiotherapie'!H:H),)</f>
        <v>894528.54285110999</v>
      </c>
      <c r="G25" s="93">
        <f>IF(SUMIF('Grundlage Physiotherapie'!D:D,B25,'Grundlage Physiotherapie'!I:I)&gt;0,SUMIF('Grundlage Physiotherapie'!D:D,B25,'Grundlage Physiotherapie'!I:I),"")</f>
        <v>753144.83</v>
      </c>
      <c r="H25" s="93" t="str">
        <f>IF(SUMIF('Grundlage Physiotherapie'!D:D,B25,'Grundlage Physiotherapie'!J:J)&gt;0,SUMIF('Grundlage Physiotherapie'!D:D,B25,'Grundlage Physiotherapie'!J:J),"")</f>
        <v/>
      </c>
      <c r="I25" s="94">
        <f>IF(SUMIF('Grundlage Physiotherapie'!D:D,B25,'Grundlage Physiotherapie'!K:K)&gt;0,SUMIF('Grundlage Physiotherapie'!D:D,B25,'Grundlage Physiotherapie'!K:K),"")</f>
        <v>1.2733066967564</v>
      </c>
      <c r="J25" s="94">
        <f>IF(SUMIF('Grundlage Physiotherapie'!D:D,B25,'Grundlage Physiotherapie'!L:L)&gt;0,SUMIF('Grundlage Physiotherapie'!D:D,B25,'Grundlage Physiotherapie'!L:L),"")</f>
        <v>1.1877244684148001</v>
      </c>
      <c r="K25" s="40"/>
      <c r="L25" s="61">
        <f t="shared" si="0"/>
        <v>753144.83</v>
      </c>
      <c r="M25" s="61">
        <f t="shared" si="1"/>
        <v>753144.83</v>
      </c>
      <c r="N25" s="40"/>
      <c r="O25" s="40"/>
      <c r="P25" s="40"/>
      <c r="W25" s="124">
        <f t="shared" si="2"/>
        <v>1.1877244684148001</v>
      </c>
      <c r="X25" s="23" t="str">
        <f t="shared" si="3"/>
        <v>-</v>
      </c>
    </row>
    <row r="26" spans="1:24" x14ac:dyDescent="0.2">
      <c r="A26" s="20" t="s">
        <v>329</v>
      </c>
      <c r="B26" s="21" t="s">
        <v>329</v>
      </c>
      <c r="C26" s="21" t="s">
        <v>55</v>
      </c>
      <c r="D26" s="21" t="s">
        <v>17</v>
      </c>
      <c r="E26" s="93">
        <f>IF(SUMIF('Grundlage Physiotherapie'!D:D,B26,'Grundlage Physiotherapie'!G:G)&gt;0,SUMIF('Grundlage Physiotherapie'!D:D,B26,'Grundlage Physiotherapie'!G:G),)</f>
        <v>1202082.9357332999</v>
      </c>
      <c r="F26" s="93">
        <f>IF(SUMIF('Grundlage Physiotherapie'!D:D,B26,'Grundlage Physiotherapie'!H:H)&gt;0,SUMIF('Grundlage Physiotherapie'!D:D,B26,'Grundlage Physiotherapie'!H:H),)</f>
        <v>1178226.7765716999</v>
      </c>
      <c r="G26" s="93">
        <f>IF(SUMIF('Grundlage Physiotherapie'!D:D,B26,'Grundlage Physiotherapie'!I:I)&gt;0,SUMIF('Grundlage Physiotherapie'!D:D,B26,'Grundlage Physiotherapie'!I:I),"")</f>
        <v>811241</v>
      </c>
      <c r="H26" s="93" t="str">
        <f>IF(SUMIF('Grundlage Physiotherapie'!D:D,B26,'Grundlage Physiotherapie'!J:J)&gt;0,SUMIF('Grundlage Physiotherapie'!D:D,B26,'Grundlage Physiotherapie'!J:J),"")</f>
        <v/>
      </c>
      <c r="I26" s="94">
        <f>IF(SUMIF('Grundlage Physiotherapie'!D:D,B26,'Grundlage Physiotherapie'!K:K)&gt;0,SUMIF('Grundlage Physiotherapie'!D:D,B26,'Grundlage Physiotherapie'!K:K),"")</f>
        <v>1.4817827695263999</v>
      </c>
      <c r="J26" s="94">
        <f>IF(SUMIF('Grundlage Physiotherapie'!D:D,B26,'Grundlage Physiotherapie'!L:L)&gt;0,SUMIF('Grundlage Physiotherapie'!D:D,B26,'Grundlage Physiotherapie'!L:L),"")</f>
        <v>1.4523757755977</v>
      </c>
      <c r="K26" s="40"/>
      <c r="L26" s="61">
        <f t="shared" si="0"/>
        <v>811241</v>
      </c>
      <c r="M26" s="61">
        <f t="shared" si="1"/>
        <v>811241</v>
      </c>
      <c r="N26" s="40"/>
      <c r="O26" s="40"/>
      <c r="P26" s="40"/>
      <c r="W26" s="124">
        <f t="shared" si="2"/>
        <v>1.4523757755977</v>
      </c>
      <c r="X26" s="23" t="str">
        <f t="shared" si="3"/>
        <v>-</v>
      </c>
    </row>
    <row r="27" spans="1:24" x14ac:dyDescent="0.2">
      <c r="A27" s="20" t="s">
        <v>122</v>
      </c>
      <c r="B27" s="21" t="s">
        <v>123</v>
      </c>
      <c r="C27" s="21" t="s">
        <v>110</v>
      </c>
      <c r="D27" s="21" t="s">
        <v>45</v>
      </c>
      <c r="E27" s="93">
        <f>IF(SUMIF('Grundlage Physiotherapie'!D:D,B27,'Grundlage Physiotherapie'!G:G)&gt;0,SUMIF('Grundlage Physiotherapie'!D:D,B27,'Grundlage Physiotherapie'!G:G),)</f>
        <v>3651591.7099366998</v>
      </c>
      <c r="F27" s="93">
        <f>IF(SUMIF('Grundlage Physiotherapie'!D:D,B27,'Grundlage Physiotherapie'!H:H)&gt;0,SUMIF('Grundlage Physiotherapie'!D:D,B27,'Grundlage Physiotherapie'!H:H),)</f>
        <v>0</v>
      </c>
      <c r="G27" s="93">
        <f>IF(SUMIF('Grundlage Physiotherapie'!D:D,B27,'Grundlage Physiotherapie'!I:I)&gt;0,SUMIF('Grundlage Physiotherapie'!D:D,B27,'Grundlage Physiotherapie'!I:I),"")</f>
        <v>3127352</v>
      </c>
      <c r="H27" s="93" t="str">
        <f>IF(SUMIF('Grundlage Physiotherapie'!D:D,B27,'Grundlage Physiotherapie'!J:J)&gt;0,SUMIF('Grundlage Physiotherapie'!D:D,B27,'Grundlage Physiotherapie'!J:J),"")</f>
        <v/>
      </c>
      <c r="I27" s="94">
        <f>IF(SUMIF('Grundlage Physiotherapie'!D:D,B27,'Grundlage Physiotherapie'!K:K)&gt;0,SUMIF('Grundlage Physiotherapie'!D:D,B27,'Grundlage Physiotherapie'!K:K),"")</f>
        <v>1.1676305417288</v>
      </c>
      <c r="J27" s="94" t="str">
        <f>IF(SUMIF('Grundlage Physiotherapie'!D:D,B27,'Grundlage Physiotherapie'!L:L)&gt;0,SUMIF('Grundlage Physiotherapie'!D:D,B27,'Grundlage Physiotherapie'!L:L),"")</f>
        <v/>
      </c>
      <c r="K27" s="40"/>
      <c r="L27" s="61">
        <f t="shared" si="0"/>
        <v>3127352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0" t="s">
        <v>14</v>
      </c>
      <c r="B28" s="21" t="s">
        <v>15</v>
      </c>
      <c r="C28" s="21" t="s">
        <v>16</v>
      </c>
      <c r="D28" s="21" t="s">
        <v>17</v>
      </c>
      <c r="E28" s="93">
        <f>IF(SUMIF('Grundlage Physiotherapie'!D:D,B28,'Grundlage Physiotherapie'!G:G)&gt;0,SUMIF('Grundlage Physiotherapie'!D:D,B28,'Grundlage Physiotherapie'!G:G),)</f>
        <v>2234435.879313</v>
      </c>
      <c r="F28" s="93">
        <f>IF(SUMIF('Grundlage Physiotherapie'!D:D,B28,'Grundlage Physiotherapie'!H:H)&gt;0,SUMIF('Grundlage Physiotherapie'!D:D,B28,'Grundlage Physiotherapie'!H:H),)</f>
        <v>0</v>
      </c>
      <c r="G28" s="93">
        <f>IF(SUMIF('Grundlage Physiotherapie'!D:D,B28,'Grundlage Physiotherapie'!I:I)&gt;0,SUMIF('Grundlage Physiotherapie'!D:D,B28,'Grundlage Physiotherapie'!I:I),"")</f>
        <v>2327573</v>
      </c>
      <c r="H28" s="93" t="str">
        <f>IF(SUMIF('Grundlage Physiotherapie'!D:D,B28,'Grundlage Physiotherapie'!J:J)&gt;0,SUMIF('Grundlage Physiotherapie'!D:D,B28,'Grundlage Physiotherapie'!J:J),"")</f>
        <v/>
      </c>
      <c r="I28" s="94">
        <f>IF(SUMIF('Grundlage Physiotherapie'!D:D,B28,'Grundlage Physiotherapie'!K:K)&gt;0,SUMIF('Grundlage Physiotherapie'!D:D,B28,'Grundlage Physiotherapie'!K:K),"")</f>
        <v>0.95998530628811996</v>
      </c>
      <c r="J28" s="94" t="str">
        <f>IF(SUMIF('Grundlage Physiotherapie'!D:D,B28,'Grundlage Physiotherapie'!L:L)&gt;0,SUMIF('Grundlage Physiotherapie'!D:D,B28,'Grundlage Physiotherapie'!L:L),"")</f>
        <v/>
      </c>
      <c r="K28" s="40"/>
      <c r="L28" s="61">
        <f t="shared" si="0"/>
        <v>2327573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0" t="s">
        <v>174</v>
      </c>
      <c r="B29" s="21" t="s">
        <v>175</v>
      </c>
      <c r="C29" s="21" t="s">
        <v>16</v>
      </c>
      <c r="D29" s="21" t="s">
        <v>62</v>
      </c>
      <c r="E29" s="93">
        <f>IF(SUMIF('Grundlage Physiotherapie'!D:D,B29,'Grundlage Physiotherapie'!G:G)&gt;0,SUMIF('Grundlage Physiotherapie'!D:D,B29,'Grundlage Physiotherapie'!G:G),)</f>
        <v>1848537.1363737001</v>
      </c>
      <c r="F29" s="93">
        <f>IF(SUMIF('Grundlage Physiotherapie'!D:D,B29,'Grundlage Physiotherapie'!H:H)&gt;0,SUMIF('Grundlage Physiotherapie'!D:D,B29,'Grundlage Physiotherapie'!H:H),)</f>
        <v>0</v>
      </c>
      <c r="G29" s="93">
        <f>IF(SUMIF('Grundlage Physiotherapie'!D:D,B29,'Grundlage Physiotherapie'!I:I)&gt;0,SUMIF('Grundlage Physiotherapie'!D:D,B29,'Grundlage Physiotherapie'!I:I),"")</f>
        <v>1175117</v>
      </c>
      <c r="H29" s="93" t="str">
        <f>IF(SUMIF('Grundlage Physiotherapie'!D:D,B29,'Grundlage Physiotherapie'!J:J)&gt;0,SUMIF('Grundlage Physiotherapie'!D:D,B29,'Grundlage Physiotherapie'!J:J),"")</f>
        <v/>
      </c>
      <c r="I29" s="94">
        <f>IF(SUMIF('Grundlage Physiotherapie'!D:D,B29,'Grundlage Physiotherapie'!K:K)&gt;0,SUMIF('Grundlage Physiotherapie'!D:D,B29,'Grundlage Physiotherapie'!K:K),"")</f>
        <v>1.5730664575303002</v>
      </c>
      <c r="J29" s="94" t="str">
        <f>IF(SUMIF('Grundlage Physiotherapie'!D:D,B29,'Grundlage Physiotherapie'!L:L)&gt;0,SUMIF('Grundlage Physiotherapie'!D:D,B29,'Grundlage Physiotherapie'!L:L),"")</f>
        <v/>
      </c>
      <c r="K29" s="40"/>
      <c r="L29" s="61">
        <f t="shared" si="0"/>
        <v>1175117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Kontrolle</v>
      </c>
    </row>
    <row r="30" spans="1:24" x14ac:dyDescent="0.2">
      <c r="A30" s="20" t="s">
        <v>220</v>
      </c>
      <c r="B30" s="21" t="s">
        <v>221</v>
      </c>
      <c r="C30" s="21" t="s">
        <v>16</v>
      </c>
      <c r="D30" s="21" t="s">
        <v>45</v>
      </c>
      <c r="E30" s="93">
        <f>IF(SUMIF('Grundlage Physiotherapie'!D:D,B30,'Grundlage Physiotherapie'!G:G)&gt;0,SUMIF('Grundlage Physiotherapie'!D:D,B30,'Grundlage Physiotherapie'!G:G),)</f>
        <v>842137.79440348002</v>
      </c>
      <c r="F30" s="93">
        <f>IF(SUMIF('Grundlage Physiotherapie'!D:D,B30,'Grundlage Physiotherapie'!H:H)&gt;0,SUMIF('Grundlage Physiotherapie'!D:D,B30,'Grundlage Physiotherapie'!H:H),)</f>
        <v>842137.79440348002</v>
      </c>
      <c r="G30" s="93">
        <f>IF(SUMIF('Grundlage Physiotherapie'!D:D,B30,'Grundlage Physiotherapie'!I:I)&gt;0,SUMIF('Grundlage Physiotherapie'!D:D,B30,'Grundlage Physiotherapie'!I:I),"")</f>
        <v>857603</v>
      </c>
      <c r="H30" s="93" t="str">
        <f>IF(SUMIF('Grundlage Physiotherapie'!D:D,B30,'Grundlage Physiotherapie'!J:J)&gt;0,SUMIF('Grundlage Physiotherapie'!D:D,B30,'Grundlage Physiotherapie'!J:J),"")</f>
        <v/>
      </c>
      <c r="I30" s="94">
        <f>IF(SUMIF('Grundlage Physiotherapie'!D:D,B30,'Grundlage Physiotherapie'!K:K)&gt;0,SUMIF('Grundlage Physiotherapie'!D:D,B30,'Grundlage Physiotherapie'!K:K),"")</f>
        <v>0.98196694088462999</v>
      </c>
      <c r="J30" s="94">
        <f>IF(SUMIF('Grundlage Physiotherapie'!D:D,B30,'Grundlage Physiotherapie'!L:L)&gt;0,SUMIF('Grundlage Physiotherapie'!D:D,B30,'Grundlage Physiotherapie'!L:L),"")</f>
        <v>0.98196694088462999</v>
      </c>
      <c r="K30" s="40"/>
      <c r="L30" s="61">
        <f t="shared" si="0"/>
        <v>857603</v>
      </c>
      <c r="M30" s="61">
        <f t="shared" si="1"/>
        <v>857603</v>
      </c>
      <c r="N30" s="40"/>
      <c r="O30" s="40"/>
      <c r="P30" s="40"/>
      <c r="W30" s="124">
        <f t="shared" si="2"/>
        <v>0.98196694088462999</v>
      </c>
      <c r="X30" s="23" t="str">
        <f t="shared" si="3"/>
        <v>gleich</v>
      </c>
    </row>
    <row r="31" spans="1:24" x14ac:dyDescent="0.2">
      <c r="A31" s="20" t="s">
        <v>304</v>
      </c>
      <c r="B31" s="21" t="s">
        <v>304</v>
      </c>
      <c r="C31" s="21" t="s">
        <v>16</v>
      </c>
      <c r="D31" s="21" t="s">
        <v>251</v>
      </c>
      <c r="E31" s="93">
        <f>IF(SUMIF('Grundlage Physiotherapie'!D:D,B31,'Grundlage Physiotherapie'!G:G)&gt;0,SUMIF('Grundlage Physiotherapie'!D:D,B31,'Grundlage Physiotherapie'!G:G),)</f>
        <v>183570.43914761001</v>
      </c>
      <c r="F31" s="93">
        <f>IF(SUMIF('Grundlage Physiotherapie'!D:D,B31,'Grundlage Physiotherapie'!H:H)&gt;0,SUMIF('Grundlage Physiotherapie'!D:D,B31,'Grundlage Physiotherapie'!H:H),)</f>
        <v>176395.42761645</v>
      </c>
      <c r="G31" s="93">
        <f>IF(SUMIF('Grundlage Physiotherapie'!D:D,B31,'Grundlage Physiotherapie'!I:I)&gt;0,SUMIF('Grundlage Physiotherapie'!D:D,B31,'Grundlage Physiotherapie'!I:I),"")</f>
        <v>155437</v>
      </c>
      <c r="H31" s="93" t="str">
        <f>IF(SUMIF('Grundlage Physiotherapie'!D:D,B31,'Grundlage Physiotherapie'!J:J)&gt;0,SUMIF('Grundlage Physiotherapie'!D:D,B31,'Grundlage Physiotherapie'!J:J),"")</f>
        <v/>
      </c>
      <c r="I31" s="94">
        <f>IF(SUMIF('Grundlage Physiotherapie'!D:D,B31,'Grundlage Physiotherapie'!K:K)&gt;0,SUMIF('Grundlage Physiotherapie'!D:D,B31,'Grundlage Physiotherapie'!K:K),"")</f>
        <v>1.1809957677233001</v>
      </c>
      <c r="J31" s="94">
        <f>IF(SUMIF('Grundlage Physiotherapie'!D:D,B31,'Grundlage Physiotherapie'!L:L)&gt;0,SUMIF('Grundlage Physiotherapie'!D:D,B31,'Grundlage Physiotherapie'!L:L),"")</f>
        <v>1.1348355128859999</v>
      </c>
      <c r="K31" s="40"/>
      <c r="L31" s="61">
        <f t="shared" si="0"/>
        <v>155437</v>
      </c>
      <c r="M31" s="61">
        <f t="shared" si="1"/>
        <v>155437</v>
      </c>
      <c r="N31" s="40"/>
      <c r="O31" s="40"/>
      <c r="P31" s="40"/>
      <c r="W31" s="124">
        <f t="shared" si="2"/>
        <v>1.1348355128859999</v>
      </c>
      <c r="X31" s="23" t="str">
        <f t="shared" si="3"/>
        <v>-</v>
      </c>
    </row>
    <row r="32" spans="1:24" x14ac:dyDescent="0.2">
      <c r="A32" s="20" t="s">
        <v>290</v>
      </c>
      <c r="B32" s="21" t="s">
        <v>291</v>
      </c>
      <c r="C32" s="21" t="s">
        <v>16</v>
      </c>
      <c r="D32" s="21" t="s">
        <v>22</v>
      </c>
      <c r="E32" s="93">
        <f>IF(SUMIF('Grundlage Physiotherapie'!D:D,B32,'Grundlage Physiotherapie'!G:G)&gt;0,SUMIF('Grundlage Physiotherapie'!D:D,B32,'Grundlage Physiotherapie'!G:G),)</f>
        <v>3403925.7843761998</v>
      </c>
      <c r="F32" s="93">
        <f>IF(SUMIF('Grundlage Physiotherapie'!D:D,B32,'Grundlage Physiotherapie'!H:H)&gt;0,SUMIF('Grundlage Physiotherapie'!D:D,B32,'Grundlage Physiotherapie'!H:H),)</f>
        <v>3304864.7643761998</v>
      </c>
      <c r="G32" s="93">
        <f>IF(SUMIF('Grundlage Physiotherapie'!D:D,B32,'Grundlage Physiotherapie'!I:I)&gt;0,SUMIF('Grundlage Physiotherapie'!D:D,B32,'Grundlage Physiotherapie'!I:I),"")</f>
        <v>2449441</v>
      </c>
      <c r="H32" s="93" t="str">
        <f>IF(SUMIF('Grundlage Physiotherapie'!D:D,B32,'Grundlage Physiotherapie'!J:J)&gt;0,SUMIF('Grundlage Physiotherapie'!D:D,B32,'Grundlage Physiotherapie'!J:J),"")</f>
        <v/>
      </c>
      <c r="I32" s="94">
        <f>IF(SUMIF('Grundlage Physiotherapie'!D:D,B32,'Grundlage Physiotherapie'!K:K)&gt;0,SUMIF('Grundlage Physiotherapie'!D:D,B32,'Grundlage Physiotherapie'!K:K),"")</f>
        <v>1.3896745356905</v>
      </c>
      <c r="J32" s="94">
        <f>IF(SUMIF('Grundlage Physiotherapie'!D:D,B32,'Grundlage Physiotherapie'!L:L)&gt;0,SUMIF('Grundlage Physiotherapie'!D:D,B32,'Grundlage Physiotherapie'!L:L),"")</f>
        <v>1.3492322388561999</v>
      </c>
      <c r="K32" s="40"/>
      <c r="L32" s="61">
        <f t="shared" si="0"/>
        <v>2449441</v>
      </c>
      <c r="M32" s="61">
        <f t="shared" si="1"/>
        <v>2449441</v>
      </c>
      <c r="N32" s="40"/>
      <c r="O32" s="40"/>
      <c r="P32" s="40"/>
      <c r="W32" s="124">
        <f t="shared" si="2"/>
        <v>1.3492322388561999</v>
      </c>
      <c r="X32" s="23" t="str">
        <f t="shared" si="3"/>
        <v>-</v>
      </c>
    </row>
    <row r="33" spans="1:24" x14ac:dyDescent="0.2">
      <c r="A33" s="20" t="s">
        <v>72</v>
      </c>
      <c r="B33" s="21" t="s">
        <v>73</v>
      </c>
      <c r="C33" s="21" t="s">
        <v>74</v>
      </c>
      <c r="D33" s="21" t="s">
        <v>45</v>
      </c>
      <c r="E33" s="93">
        <f>IF(SUMIF('Grundlage Physiotherapie'!D:D,B33,'Grundlage Physiotherapie'!G:G)&gt;0,SUMIF('Grundlage Physiotherapie'!D:D,B33,'Grundlage Physiotherapie'!G:G),)</f>
        <v>0</v>
      </c>
      <c r="F33" s="93">
        <f>IF(SUMIF('Grundlage Physiotherapie'!D:D,B33,'Grundlage Physiotherapie'!H:H)&gt;0,SUMIF('Grundlage Physiotherapie'!D:D,B33,'Grundlage Physiotherapie'!H:H),)</f>
        <v>2801974.8043358</v>
      </c>
      <c r="G33" s="93">
        <f>IF(SUMIF('Grundlage Physiotherapie'!D:D,B33,'Grundlage Physiotherapie'!I:I)&gt;0,SUMIF('Grundlage Physiotherapie'!D:D,B33,'Grundlage Physiotherapie'!I:I),"")</f>
        <v>2380056</v>
      </c>
      <c r="H33" s="93" t="str">
        <f>IF(SUMIF('Grundlage Physiotherapie'!D:D,B33,'Grundlage Physiotherapie'!J:J)&gt;0,SUMIF('Grundlage Physiotherapie'!D:D,B33,'Grundlage Physiotherapie'!J:J),"")</f>
        <v/>
      </c>
      <c r="I33" s="94" t="str">
        <f>IF(SUMIF('Grundlage Physiotherapie'!D:D,B33,'Grundlage Physiotherapie'!K:K)&gt;0,SUMIF('Grundlage Physiotherapie'!D:D,B33,'Grundlage Physiotherapie'!K:K),"")</f>
        <v/>
      </c>
      <c r="J33" s="94">
        <f>IF(SUMIF('Grundlage Physiotherapie'!D:D,B33,'Grundlage Physiotherapie'!L:L)&gt;0,SUMIF('Grundlage Physiotherapie'!D:D,B33,'Grundlage Physiotherapie'!L:L),"")</f>
        <v>1.1772726374236</v>
      </c>
      <c r="K33" s="40"/>
      <c r="L33" s="61" t="str">
        <f t="shared" si="0"/>
        <v>-</v>
      </c>
      <c r="M33" s="61">
        <f t="shared" si="1"/>
        <v>2380056</v>
      </c>
      <c r="N33" s="40"/>
      <c r="O33" s="40"/>
      <c r="P33" s="40"/>
      <c r="W33" s="124">
        <f t="shared" si="2"/>
        <v>1.1772726374236</v>
      </c>
      <c r="X33" s="23" t="str">
        <f t="shared" si="3"/>
        <v>-</v>
      </c>
    </row>
    <row r="34" spans="1:24" x14ac:dyDescent="0.2">
      <c r="A34" s="20" t="s">
        <v>93</v>
      </c>
      <c r="B34" s="21" t="s">
        <v>94</v>
      </c>
      <c r="C34" s="21" t="s">
        <v>95</v>
      </c>
      <c r="D34" s="21" t="s">
        <v>22</v>
      </c>
      <c r="E34" s="93">
        <f>IF(SUMIF('Grundlage Physiotherapie'!D:D,B34,'Grundlage Physiotherapie'!G:G)&gt;0,SUMIF('Grundlage Physiotherapie'!D:D,B34,'Grundlage Physiotherapie'!G:G),)</f>
        <v>2499801.4535103999</v>
      </c>
      <c r="F34" s="93">
        <f>IF(SUMIF('Grundlage Physiotherapie'!D:D,B34,'Grundlage Physiotherapie'!H:H)&gt;0,SUMIF('Grundlage Physiotherapie'!D:D,B34,'Grundlage Physiotherapie'!H:H),)</f>
        <v>0</v>
      </c>
      <c r="G34" s="93">
        <f>IF(SUMIF('Grundlage Physiotherapie'!D:D,B34,'Grundlage Physiotherapie'!I:I)&gt;0,SUMIF('Grundlage Physiotherapie'!D:D,B34,'Grundlage Physiotherapie'!I:I),"")</f>
        <v>1192819.3174796</v>
      </c>
      <c r="H34" s="93" t="str">
        <f>IF(SUMIF('Grundlage Physiotherapie'!D:D,B34,'Grundlage Physiotherapie'!J:J)&gt;0,SUMIF('Grundlage Physiotherapie'!D:D,B34,'Grundlage Physiotherapie'!J:J),"")</f>
        <v/>
      </c>
      <c r="I34" s="94">
        <f>IF(SUMIF('Grundlage Physiotherapie'!D:D,B34,'Grundlage Physiotherapie'!K:K)&gt;0,SUMIF('Grundlage Physiotherapie'!D:D,B34,'Grundlage Physiotherapie'!K:K),"")</f>
        <v>2.0957083917724999</v>
      </c>
      <c r="J34" s="94" t="str">
        <f>IF(SUMIF('Grundlage Physiotherapie'!D:D,B34,'Grundlage Physiotherapie'!L:L)&gt;0,SUMIF('Grundlage Physiotherapie'!D:D,B34,'Grundlage Physiotherapie'!L:L),"")</f>
        <v/>
      </c>
      <c r="K34" s="40"/>
      <c r="L34" s="61">
        <f t="shared" si="0"/>
        <v>1192819.3174796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0" t="s">
        <v>164</v>
      </c>
      <c r="B35" s="21" t="s">
        <v>165</v>
      </c>
      <c r="C35" s="21" t="s">
        <v>95</v>
      </c>
      <c r="D35" s="21" t="s">
        <v>27</v>
      </c>
      <c r="E35" s="93">
        <f>IF(SUMIF('Grundlage Physiotherapie'!D:D,B35,'Grundlage Physiotherapie'!G:G)&gt;0,SUMIF('Grundlage Physiotherapie'!D:D,B35,'Grundlage Physiotherapie'!G:G),)</f>
        <v>5505576.2199999997</v>
      </c>
      <c r="F35" s="93">
        <f>IF(SUMIF('Grundlage Physiotherapie'!D:D,B35,'Grundlage Physiotherapie'!H:H)&gt;0,SUMIF('Grundlage Physiotherapie'!D:D,B35,'Grundlage Physiotherapie'!H:H),)</f>
        <v>4683421.72</v>
      </c>
      <c r="G35" s="93">
        <f>IF(SUMIF('Grundlage Physiotherapie'!D:D,B35,'Grundlage Physiotherapie'!I:I)&gt;0,SUMIF('Grundlage Physiotherapie'!D:D,B35,'Grundlage Physiotherapie'!I:I),"")</f>
        <v>3270240.54</v>
      </c>
      <c r="H35" s="93" t="str">
        <f>IF(SUMIF('Grundlage Physiotherapie'!D:D,B35,'Grundlage Physiotherapie'!J:J)&gt;0,SUMIF('Grundlage Physiotherapie'!D:D,B35,'Grundlage Physiotherapie'!J:J),"")</f>
        <v/>
      </c>
      <c r="I35" s="94">
        <f>IF(SUMIF('Grundlage Physiotherapie'!D:D,B35,'Grundlage Physiotherapie'!K:K)&gt;0,SUMIF('Grundlage Physiotherapie'!D:D,B35,'Grundlage Physiotherapie'!K:K),"")</f>
        <v>1.6835386121169</v>
      </c>
      <c r="J35" s="94">
        <f>IF(SUMIF('Grundlage Physiotherapie'!D:D,B35,'Grundlage Physiotherapie'!L:L)&gt;0,SUMIF('Grundlage Physiotherapie'!D:D,B35,'Grundlage Physiotherapie'!L:L),"")</f>
        <v>1.4321337108737999</v>
      </c>
      <c r="K35" s="40"/>
      <c r="L35" s="61">
        <f t="shared" si="0"/>
        <v>3270240.54</v>
      </c>
      <c r="M35" s="61">
        <f t="shared" si="1"/>
        <v>3270240.54</v>
      </c>
      <c r="N35" s="40"/>
      <c r="O35" s="40"/>
      <c r="P35" s="40"/>
      <c r="W35" s="124">
        <f t="shared" si="2"/>
        <v>1.4321337108737999</v>
      </c>
      <c r="X35" s="23" t="str">
        <f t="shared" si="3"/>
        <v>-</v>
      </c>
    </row>
    <row r="36" spans="1:24" x14ac:dyDescent="0.2">
      <c r="A36" s="20" t="s">
        <v>129</v>
      </c>
      <c r="B36" s="21" t="s">
        <v>130</v>
      </c>
      <c r="C36" s="21" t="s">
        <v>131</v>
      </c>
      <c r="D36" s="21" t="s">
        <v>17</v>
      </c>
      <c r="E36" s="93">
        <f>IF(SUMIF('Grundlage Physiotherapie'!D:D,B36,'Grundlage Physiotherapie'!G:G)&gt;0,SUMIF('Grundlage Physiotherapie'!D:D,B36,'Grundlage Physiotherapie'!G:G),)</f>
        <v>913221.45443536004</v>
      </c>
      <c r="F36" s="93">
        <f>IF(SUMIF('Grundlage Physiotherapie'!D:D,B36,'Grundlage Physiotherapie'!H:H)&gt;0,SUMIF('Grundlage Physiotherapie'!D:D,B36,'Grundlage Physiotherapie'!H:H),)</f>
        <v>839478.30443536001</v>
      </c>
      <c r="G36" s="93">
        <f>IF(SUMIF('Grundlage Physiotherapie'!D:D,B36,'Grundlage Physiotherapie'!I:I)&gt;0,SUMIF('Grundlage Physiotherapie'!D:D,B36,'Grundlage Physiotherapie'!I:I),"")</f>
        <v>705740</v>
      </c>
      <c r="H36" s="93" t="str">
        <f>IF(SUMIF('Grundlage Physiotherapie'!D:D,B36,'Grundlage Physiotherapie'!J:J)&gt;0,SUMIF('Grundlage Physiotherapie'!D:D,B36,'Grundlage Physiotherapie'!J:J),"")</f>
        <v/>
      </c>
      <c r="I36" s="94">
        <f>IF(SUMIF('Grundlage Physiotherapie'!D:D,B36,'Grundlage Physiotherapie'!K:K)&gt;0,SUMIF('Grundlage Physiotherapie'!D:D,B36,'Grundlage Physiotherapie'!K:K),"")</f>
        <v>1.2939913487054</v>
      </c>
      <c r="J36" s="94">
        <f>IF(SUMIF('Grundlage Physiotherapie'!D:D,B36,'Grundlage Physiotherapie'!L:L)&gt;0,SUMIF('Grundlage Physiotherapie'!D:D,B36,'Grundlage Physiotherapie'!L:L),"")</f>
        <v>1.1895008139476</v>
      </c>
      <c r="K36" s="40"/>
      <c r="L36" s="61">
        <f t="shared" si="0"/>
        <v>705740</v>
      </c>
      <c r="M36" s="61">
        <f t="shared" si="1"/>
        <v>705740</v>
      </c>
      <c r="N36" s="40"/>
      <c r="O36" s="40"/>
      <c r="P36" s="40"/>
      <c r="W36" s="124">
        <f t="shared" si="2"/>
        <v>1.1895008139476</v>
      </c>
      <c r="X36" s="23" t="str">
        <f t="shared" si="3"/>
        <v>-</v>
      </c>
    </row>
    <row r="37" spans="1:24" x14ac:dyDescent="0.2">
      <c r="A37" s="20" t="s">
        <v>32</v>
      </c>
      <c r="B37" s="21" t="s">
        <v>33</v>
      </c>
      <c r="C37" s="21" t="s">
        <v>34</v>
      </c>
      <c r="D37" s="21" t="s">
        <v>35</v>
      </c>
      <c r="E37" s="93">
        <f>IF(SUMIF('Grundlage Physiotherapie'!D:D,B37,'Grundlage Physiotherapie'!G:G)&gt;0,SUMIF('Grundlage Physiotherapie'!D:D,B37,'Grundlage Physiotherapie'!G:G),)</f>
        <v>349496.57818821003</v>
      </c>
      <c r="F37" s="93">
        <f>IF(SUMIF('Grundlage Physiotherapie'!D:D,B37,'Grundlage Physiotherapie'!H:H)&gt;0,SUMIF('Grundlage Physiotherapie'!D:D,B37,'Grundlage Physiotherapie'!H:H),)</f>
        <v>332632.36650821002</v>
      </c>
      <c r="G37" s="93">
        <f>IF(SUMIF('Grundlage Physiotherapie'!D:D,B37,'Grundlage Physiotherapie'!I:I)&gt;0,SUMIF('Grundlage Physiotherapie'!D:D,B37,'Grundlage Physiotherapie'!I:I),"")</f>
        <v>210960</v>
      </c>
      <c r="H37" s="93" t="str">
        <f>IF(SUMIF('Grundlage Physiotherapie'!D:D,B37,'Grundlage Physiotherapie'!J:J)&gt;0,SUMIF('Grundlage Physiotherapie'!D:D,B37,'Grundlage Physiotherapie'!J:J),"")</f>
        <v/>
      </c>
      <c r="I37" s="94">
        <f>IF(SUMIF('Grundlage Physiotherapie'!D:D,B37,'Grundlage Physiotherapie'!K:K)&gt;0,SUMIF('Grundlage Physiotherapie'!D:D,B37,'Grundlage Physiotherapie'!K:K),"")</f>
        <v>1.6566959527314</v>
      </c>
      <c r="J37" s="94">
        <f>IF(SUMIF('Grundlage Physiotherapie'!D:D,B37,'Grundlage Physiotherapie'!L:L)&gt;0,SUMIF('Grundlage Physiotherapie'!D:D,B37,'Grundlage Physiotherapie'!L:L),"")</f>
        <v>1.5767556243279</v>
      </c>
      <c r="K37" s="40"/>
      <c r="L37" s="61">
        <f t="shared" si="0"/>
        <v>210960</v>
      </c>
      <c r="M37" s="61">
        <f t="shared" si="1"/>
        <v>210960</v>
      </c>
      <c r="N37" s="40"/>
      <c r="O37" s="40"/>
      <c r="P37" s="40"/>
      <c r="W37" s="124">
        <f t="shared" si="2"/>
        <v>1.5767556243279</v>
      </c>
      <c r="X37" s="23" t="str">
        <f t="shared" si="3"/>
        <v>-</v>
      </c>
    </row>
    <row r="38" spans="1:24" x14ac:dyDescent="0.2">
      <c r="A38" s="20" t="s">
        <v>133</v>
      </c>
      <c r="B38" s="21" t="s">
        <v>134</v>
      </c>
      <c r="C38" s="21" t="s">
        <v>34</v>
      </c>
      <c r="D38" s="21" t="s">
        <v>45</v>
      </c>
      <c r="E38" s="93">
        <f>IF(SUMIF('Grundlage Physiotherapie'!D:D,B38,'Grundlage Physiotherapie'!G:G)&gt;0,SUMIF('Grundlage Physiotherapie'!D:D,B38,'Grundlage Physiotherapie'!G:G),)</f>
        <v>650546.95880330005</v>
      </c>
      <c r="F38" s="93">
        <f>IF(SUMIF('Grundlage Physiotherapie'!D:D,B38,'Grundlage Physiotherapie'!H:H)&gt;0,SUMIF('Grundlage Physiotherapie'!D:D,B38,'Grundlage Physiotherapie'!H:H),)</f>
        <v>608491.40500661999</v>
      </c>
      <c r="G38" s="93">
        <f>IF(SUMIF('Grundlage Physiotherapie'!D:D,B38,'Grundlage Physiotherapie'!I:I)&gt;0,SUMIF('Grundlage Physiotherapie'!D:D,B38,'Grundlage Physiotherapie'!I:I),"")</f>
        <v>702497</v>
      </c>
      <c r="H38" s="93" t="str">
        <f>IF(SUMIF('Grundlage Physiotherapie'!D:D,B38,'Grundlage Physiotherapie'!J:J)&gt;0,SUMIF('Grundlage Physiotherapie'!D:D,B38,'Grundlage Physiotherapie'!J:J),"")</f>
        <v/>
      </c>
      <c r="I38" s="94">
        <f>IF(SUMIF('Grundlage Physiotherapie'!D:D,B38,'Grundlage Physiotherapie'!K:K)&gt;0,SUMIF('Grundlage Physiotherapie'!D:D,B38,'Grundlage Physiotherapie'!K:K),"")</f>
        <v>0.92604944761800001</v>
      </c>
      <c r="J38" s="94">
        <f>IF(SUMIF('Grundlage Physiotherapie'!D:D,B38,'Grundlage Physiotherapie'!L:L)&gt;0,SUMIF('Grundlage Physiotherapie'!D:D,B38,'Grundlage Physiotherapie'!L:L),"")</f>
        <v>0.86618363495733997</v>
      </c>
      <c r="K38" s="40" t="s">
        <v>405</v>
      </c>
      <c r="L38" s="61">
        <f t="shared" si="0"/>
        <v>702497</v>
      </c>
      <c r="M38" s="61">
        <f t="shared" si="1"/>
        <v>702497</v>
      </c>
      <c r="N38" s="40"/>
      <c r="O38" s="40"/>
      <c r="P38" s="40"/>
      <c r="W38" s="124">
        <f t="shared" si="2"/>
        <v>0.86618363495733997</v>
      </c>
      <c r="X38" s="23" t="str">
        <f t="shared" si="3"/>
        <v>-</v>
      </c>
    </row>
    <row r="39" spans="1:24" x14ac:dyDescent="0.2">
      <c r="A39" s="20" t="s">
        <v>180</v>
      </c>
      <c r="B39" s="21" t="s">
        <v>181</v>
      </c>
      <c r="C39" s="21" t="s">
        <v>34</v>
      </c>
      <c r="D39" s="21" t="s">
        <v>35</v>
      </c>
      <c r="E39" s="93">
        <f>IF(SUMIF('Grundlage Physiotherapie'!D:D,B39,'Grundlage Physiotherapie'!G:G)&gt;0,SUMIF('Grundlage Physiotherapie'!D:D,B39,'Grundlage Physiotherapie'!G:G),)</f>
        <v>429329.58016900998</v>
      </c>
      <c r="F39" s="93">
        <f>IF(SUMIF('Grundlage Physiotherapie'!D:D,B39,'Grundlage Physiotherapie'!H:H)&gt;0,SUMIF('Grundlage Physiotherapie'!D:D,B39,'Grundlage Physiotherapie'!H:H),)</f>
        <v>417507.58016900998</v>
      </c>
      <c r="G39" s="93">
        <f>IF(SUMIF('Grundlage Physiotherapie'!D:D,B39,'Grundlage Physiotherapie'!I:I)&gt;0,SUMIF('Grundlage Physiotherapie'!D:D,B39,'Grundlage Physiotherapie'!I:I),"")</f>
        <v>270634</v>
      </c>
      <c r="H39" s="93" t="str">
        <f>IF(SUMIF('Grundlage Physiotherapie'!D:D,B39,'Grundlage Physiotherapie'!J:J)&gt;0,SUMIF('Grundlage Physiotherapie'!D:D,B39,'Grundlage Physiotherapie'!J:J),"")</f>
        <v/>
      </c>
      <c r="I39" s="94">
        <f>IF(SUMIF('Grundlage Physiotherapie'!D:D,B39,'Grundlage Physiotherapie'!K:K)&gt;0,SUMIF('Grundlage Physiotherapie'!D:D,B39,'Grundlage Physiotherapie'!K:K),"")</f>
        <v>1.5863844903782001</v>
      </c>
      <c r="J39" s="94">
        <f>IF(SUMIF('Grundlage Physiotherapie'!D:D,B39,'Grundlage Physiotherapie'!L:L)&gt;0,SUMIF('Grundlage Physiotherapie'!D:D,B39,'Grundlage Physiotherapie'!L:L),"")</f>
        <v>1.5427018784372999</v>
      </c>
      <c r="K39" s="40"/>
      <c r="L39" s="61">
        <f t="shared" si="0"/>
        <v>270634</v>
      </c>
      <c r="M39" s="61">
        <f t="shared" si="1"/>
        <v>270634</v>
      </c>
      <c r="N39" s="40"/>
      <c r="O39" s="40"/>
      <c r="P39" s="40"/>
      <c r="W39" s="124">
        <f t="shared" si="2"/>
        <v>1.5427018784372999</v>
      </c>
      <c r="X39" s="23" t="str">
        <f t="shared" si="3"/>
        <v>-</v>
      </c>
    </row>
    <row r="40" spans="1:24" x14ac:dyDescent="0.2">
      <c r="A40" s="20" t="s">
        <v>208</v>
      </c>
      <c r="B40" s="21" t="s">
        <v>209</v>
      </c>
      <c r="C40" s="21" t="s">
        <v>34</v>
      </c>
      <c r="D40" s="21" t="s">
        <v>35</v>
      </c>
      <c r="E40" s="93">
        <f>IF(SUMIF('Grundlage Physiotherapie'!D:D,B40,'Grundlage Physiotherapie'!G:G)&gt;0,SUMIF('Grundlage Physiotherapie'!D:D,B40,'Grundlage Physiotherapie'!G:G),)</f>
        <v>716182.42479902995</v>
      </c>
      <c r="F40" s="93">
        <f>IF(SUMIF('Grundlage Physiotherapie'!D:D,B40,'Grundlage Physiotherapie'!H:H)&gt;0,SUMIF('Grundlage Physiotherapie'!D:D,B40,'Grundlage Physiotherapie'!H:H),)</f>
        <v>664748.97479902999</v>
      </c>
      <c r="G40" s="93">
        <f>IF(SUMIF('Grundlage Physiotherapie'!D:D,B40,'Grundlage Physiotherapie'!I:I)&gt;0,SUMIF('Grundlage Physiotherapie'!D:D,B40,'Grundlage Physiotherapie'!I:I),"")</f>
        <v>507196</v>
      </c>
      <c r="H40" s="93" t="str">
        <f>IF(SUMIF('Grundlage Physiotherapie'!D:D,B40,'Grundlage Physiotherapie'!J:J)&gt;0,SUMIF('Grundlage Physiotherapie'!D:D,B40,'Grundlage Physiotherapie'!J:J),"")</f>
        <v/>
      </c>
      <c r="I40" s="94">
        <f>IF(SUMIF('Grundlage Physiotherapie'!D:D,B40,'Grundlage Physiotherapie'!K:K)&gt;0,SUMIF('Grundlage Physiotherapie'!D:D,B40,'Grundlage Physiotherapie'!K:K),"")</f>
        <v>1.412042730619</v>
      </c>
      <c r="J40" s="94">
        <f>IF(SUMIF('Grundlage Physiotherapie'!D:D,B40,'Grundlage Physiotherapie'!L:L)&gt;0,SUMIF('Grundlage Physiotherapie'!D:D,B40,'Grundlage Physiotherapie'!L:L),"")</f>
        <v>1.3106352865540001</v>
      </c>
      <c r="K40" s="40"/>
      <c r="L40" s="61">
        <f t="shared" si="0"/>
        <v>507196</v>
      </c>
      <c r="M40" s="61">
        <f t="shared" si="1"/>
        <v>507196</v>
      </c>
      <c r="N40" s="40"/>
      <c r="O40" s="40"/>
      <c r="P40" s="40"/>
      <c r="W40" s="124">
        <f t="shared" si="2"/>
        <v>1.3106352865540001</v>
      </c>
      <c r="X40" s="23" t="str">
        <f t="shared" si="3"/>
        <v>-</v>
      </c>
    </row>
    <row r="41" spans="1:24" x14ac:dyDescent="0.2">
      <c r="A41" s="20" t="s">
        <v>211</v>
      </c>
      <c r="B41" s="21" t="s">
        <v>212</v>
      </c>
      <c r="C41" s="21" t="s">
        <v>34</v>
      </c>
      <c r="D41" s="21" t="s">
        <v>35</v>
      </c>
      <c r="E41" s="93">
        <f>IF(SUMIF('Grundlage Physiotherapie'!D:D,B41,'Grundlage Physiotherapie'!G:G)&gt;0,SUMIF('Grundlage Physiotherapie'!D:D,B41,'Grundlage Physiotherapie'!G:G),)</f>
        <v>640469.83935602999</v>
      </c>
      <c r="F41" s="93">
        <f>IF(SUMIF('Grundlage Physiotherapie'!D:D,B41,'Grundlage Physiotherapie'!H:H)&gt;0,SUMIF('Grundlage Physiotherapie'!D:D,B41,'Grundlage Physiotherapie'!H:H),)</f>
        <v>561506.08935602999</v>
      </c>
      <c r="G41" s="93">
        <f>IF(SUMIF('Grundlage Physiotherapie'!D:D,B41,'Grundlage Physiotherapie'!I:I)&gt;0,SUMIF('Grundlage Physiotherapie'!D:D,B41,'Grundlage Physiotherapie'!I:I),"")</f>
        <v>541315</v>
      </c>
      <c r="H41" s="93" t="str">
        <f>IF(SUMIF('Grundlage Physiotherapie'!D:D,B41,'Grundlage Physiotherapie'!J:J)&gt;0,SUMIF('Grundlage Physiotherapie'!D:D,B41,'Grundlage Physiotherapie'!J:J),"")</f>
        <v/>
      </c>
      <c r="I41" s="94">
        <f>IF(SUMIF('Grundlage Physiotherapie'!D:D,B41,'Grundlage Physiotherapie'!K:K)&gt;0,SUMIF('Grundlage Physiotherapie'!D:D,B41,'Grundlage Physiotherapie'!K:K),"")</f>
        <v>1.1831740102455</v>
      </c>
      <c r="J41" s="94">
        <f>IF(SUMIF('Grundlage Physiotherapie'!D:D,B41,'Grundlage Physiotherapie'!L:L)&gt;0,SUMIF('Grundlage Physiotherapie'!D:D,B41,'Grundlage Physiotherapie'!L:L),"")</f>
        <v>1.0373000736282001</v>
      </c>
      <c r="K41" s="40"/>
      <c r="L41" s="61">
        <f t="shared" si="0"/>
        <v>541315</v>
      </c>
      <c r="M41" s="61">
        <f t="shared" si="1"/>
        <v>541315</v>
      </c>
      <c r="N41" s="40"/>
      <c r="O41" s="40"/>
      <c r="P41" s="40"/>
      <c r="W41" s="124">
        <f t="shared" si="2"/>
        <v>1.0373000736282001</v>
      </c>
      <c r="X41" s="23" t="str">
        <f t="shared" si="3"/>
        <v>-</v>
      </c>
    </row>
    <row r="42" spans="1:24" x14ac:dyDescent="0.2">
      <c r="A42" s="20" t="s">
        <v>37</v>
      </c>
      <c r="B42" s="21" t="s">
        <v>38</v>
      </c>
      <c r="C42" s="21" t="s">
        <v>34</v>
      </c>
      <c r="D42" s="21" t="s">
        <v>35</v>
      </c>
      <c r="E42" s="93">
        <f>IF(SUMIF('Grundlage Physiotherapie'!D:D,B42,'Grundlage Physiotherapie'!G:G)&gt;0,SUMIF('Grundlage Physiotherapie'!D:D,B42,'Grundlage Physiotherapie'!G:G),)</f>
        <v>818351.51955332002</v>
      </c>
      <c r="F42" s="93">
        <f>IF(SUMIF('Grundlage Physiotherapie'!D:D,B42,'Grundlage Physiotherapie'!H:H)&gt;0,SUMIF('Grundlage Physiotherapie'!D:D,B42,'Grundlage Physiotherapie'!H:H),)</f>
        <v>768884.51955332002</v>
      </c>
      <c r="G42" s="93">
        <f>IF(SUMIF('Grundlage Physiotherapie'!D:D,B42,'Grundlage Physiotherapie'!I:I)&gt;0,SUMIF('Grundlage Physiotherapie'!D:D,B42,'Grundlage Physiotherapie'!I:I),"")</f>
        <v>738807</v>
      </c>
      <c r="H42" s="93" t="str">
        <f>IF(SUMIF('Grundlage Physiotherapie'!D:D,B42,'Grundlage Physiotherapie'!J:J)&gt;0,SUMIF('Grundlage Physiotherapie'!D:D,B42,'Grundlage Physiotherapie'!J:J),"")</f>
        <v/>
      </c>
      <c r="I42" s="94">
        <f>IF(SUMIF('Grundlage Physiotherapie'!D:D,B42,'Grundlage Physiotherapie'!K:K)&gt;0,SUMIF('Grundlage Physiotherapie'!D:D,B42,'Grundlage Physiotherapie'!K:K),"")</f>
        <v>1.1076661693153</v>
      </c>
      <c r="J42" s="94">
        <f>IF(SUMIF('Grundlage Physiotherapie'!D:D,B42,'Grundlage Physiotherapie'!L:L)&gt;0,SUMIF('Grundlage Physiotherapie'!D:D,B42,'Grundlage Physiotherapie'!L:L),"")</f>
        <v>1.0407109293135</v>
      </c>
      <c r="K42" s="40"/>
      <c r="L42" s="61">
        <f t="shared" ref="L42:L73" si="4">IF(E42&gt;0,G42,"-")</f>
        <v>738807</v>
      </c>
      <c r="M42" s="61">
        <f t="shared" ref="M42:M73" si="5">IF(F42&gt;0,G42,"-")</f>
        <v>738807</v>
      </c>
      <c r="N42" s="40"/>
      <c r="O42" s="40"/>
      <c r="P42" s="40"/>
      <c r="W42" s="124">
        <f t="shared" si="2"/>
        <v>1.0407109293135</v>
      </c>
      <c r="X42" s="23" t="str">
        <f t="shared" si="3"/>
        <v>-</v>
      </c>
    </row>
    <row r="43" spans="1:24" x14ac:dyDescent="0.2">
      <c r="A43" s="20" t="s">
        <v>214</v>
      </c>
      <c r="B43" s="21" t="s">
        <v>215</v>
      </c>
      <c r="C43" s="21" t="s">
        <v>34</v>
      </c>
      <c r="D43" s="21" t="s">
        <v>17</v>
      </c>
      <c r="E43" s="93">
        <f>IF(SUMIF('Grundlage Physiotherapie'!D:D,B43,'Grundlage Physiotherapie'!G:G)&gt;0,SUMIF('Grundlage Physiotherapie'!D:D,B43,'Grundlage Physiotherapie'!G:G),)</f>
        <v>654213.43020993005</v>
      </c>
      <c r="F43" s="93">
        <f>IF(SUMIF('Grundlage Physiotherapie'!D:D,B43,'Grundlage Physiotherapie'!H:H)&gt;0,SUMIF('Grundlage Physiotherapie'!D:D,B43,'Grundlage Physiotherapie'!H:H),)</f>
        <v>573100.75020993</v>
      </c>
      <c r="G43" s="93">
        <f>IF(SUMIF('Grundlage Physiotherapie'!D:D,B43,'Grundlage Physiotherapie'!I:I)&gt;0,SUMIF('Grundlage Physiotherapie'!D:D,B43,'Grundlage Physiotherapie'!I:I),"")</f>
        <v>427777</v>
      </c>
      <c r="H43" s="93" t="str">
        <f>IF(SUMIF('Grundlage Physiotherapie'!D:D,B43,'Grundlage Physiotherapie'!J:J)&gt;0,SUMIF('Grundlage Physiotherapie'!D:D,B43,'Grundlage Physiotherapie'!J:J),"")</f>
        <v/>
      </c>
      <c r="I43" s="94">
        <f>IF(SUMIF('Grundlage Physiotherapie'!D:D,B43,'Grundlage Physiotherapie'!K:K)&gt;0,SUMIF('Grundlage Physiotherapie'!D:D,B43,'Grundlage Physiotherapie'!K:K),"")</f>
        <v>1.5293328771999</v>
      </c>
      <c r="J43" s="94">
        <f>IF(SUMIF('Grundlage Physiotherapie'!D:D,B43,'Grundlage Physiotherapie'!L:L)&gt;0,SUMIF('Grundlage Physiotherapie'!D:D,B43,'Grundlage Physiotherapie'!L:L),"")</f>
        <v>1.3397184753035001</v>
      </c>
      <c r="K43" s="40"/>
      <c r="L43" s="61">
        <f t="shared" si="4"/>
        <v>427777</v>
      </c>
      <c r="M43" s="61">
        <f t="shared" si="5"/>
        <v>427777</v>
      </c>
      <c r="N43" s="40"/>
      <c r="O43" s="40"/>
      <c r="P43" s="40"/>
      <c r="W43" s="124">
        <f t="shared" si="2"/>
        <v>1.3397184753035001</v>
      </c>
      <c r="X43" s="23" t="str">
        <f t="shared" si="3"/>
        <v>-</v>
      </c>
    </row>
    <row r="44" spans="1:24" x14ac:dyDescent="0.2">
      <c r="A44" s="20" t="s">
        <v>262</v>
      </c>
      <c r="B44" s="21" t="s">
        <v>263</v>
      </c>
      <c r="C44" s="21" t="s">
        <v>34</v>
      </c>
      <c r="D44" s="21" t="s">
        <v>35</v>
      </c>
      <c r="E44" s="93">
        <f>IF(SUMIF('Grundlage Physiotherapie'!D:D,B44,'Grundlage Physiotherapie'!G:G)&gt;0,SUMIF('Grundlage Physiotherapie'!D:D,B44,'Grundlage Physiotherapie'!G:G),)</f>
        <v>277005.12291208003</v>
      </c>
      <c r="F44" s="93">
        <f>IF(SUMIF('Grundlage Physiotherapie'!D:D,B44,'Grundlage Physiotherapie'!H:H)&gt;0,SUMIF('Grundlage Physiotherapie'!D:D,B44,'Grundlage Physiotherapie'!H:H),)</f>
        <v>239471.12291208</v>
      </c>
      <c r="G44" s="93">
        <f>IF(SUMIF('Grundlage Physiotherapie'!D:D,B44,'Grundlage Physiotherapie'!I:I)&gt;0,SUMIF('Grundlage Physiotherapie'!D:D,B44,'Grundlage Physiotherapie'!I:I),"")</f>
        <v>263029</v>
      </c>
      <c r="H44" s="93" t="str">
        <f>IF(SUMIF('Grundlage Physiotherapie'!D:D,B44,'Grundlage Physiotherapie'!J:J)&gt;0,SUMIF('Grundlage Physiotherapie'!D:D,B44,'Grundlage Physiotherapie'!J:J),"")</f>
        <v/>
      </c>
      <c r="I44" s="94">
        <f>IF(SUMIF('Grundlage Physiotherapie'!D:D,B44,'Grundlage Physiotherapie'!K:K)&gt;0,SUMIF('Grundlage Physiotherapie'!D:D,B44,'Grundlage Physiotherapie'!K:K),"")</f>
        <v>1.0531352927322999</v>
      </c>
      <c r="J44" s="94">
        <f>IF(SUMIF('Grundlage Physiotherapie'!D:D,B44,'Grundlage Physiotherapie'!L:L)&gt;0,SUMIF('Grundlage Physiotherapie'!D:D,B44,'Grundlage Physiotherapie'!L:L),"")</f>
        <v>0.91043619871603998</v>
      </c>
      <c r="K44" s="40"/>
      <c r="L44" s="61">
        <f t="shared" si="4"/>
        <v>263029</v>
      </c>
      <c r="M44" s="61">
        <f t="shared" si="5"/>
        <v>263029</v>
      </c>
      <c r="N44" s="40"/>
      <c r="O44" s="40"/>
      <c r="P44" s="40"/>
      <c r="W44" s="124">
        <f t="shared" si="2"/>
        <v>0.91043619871603998</v>
      </c>
      <c r="X44" s="23" t="str">
        <f t="shared" si="3"/>
        <v>-</v>
      </c>
    </row>
    <row r="45" spans="1:24" x14ac:dyDescent="0.2">
      <c r="A45" s="20" t="s">
        <v>320</v>
      </c>
      <c r="B45" s="21" t="s">
        <v>320</v>
      </c>
      <c r="C45" s="21" t="s">
        <v>34</v>
      </c>
      <c r="D45" s="21" t="s">
        <v>35</v>
      </c>
      <c r="E45" s="93">
        <f>IF(SUMIF('Grundlage Physiotherapie'!D:D,B45,'Grundlage Physiotherapie'!G:G)&gt;0,SUMIF('Grundlage Physiotherapie'!D:D,B45,'Grundlage Physiotherapie'!G:G),)</f>
        <v>43497.709825361002</v>
      </c>
      <c r="F45" s="93">
        <f>IF(SUMIF('Grundlage Physiotherapie'!D:D,B45,'Grundlage Physiotherapie'!H:H)&gt;0,SUMIF('Grundlage Physiotherapie'!D:D,B45,'Grundlage Physiotherapie'!H:H),)</f>
        <v>43497.709825361002</v>
      </c>
      <c r="G45" s="93">
        <f>IF(SUMIF('Grundlage Physiotherapie'!D:D,B45,'Grundlage Physiotherapie'!I:I)&gt;0,SUMIF('Grundlage Physiotherapie'!D:D,B45,'Grundlage Physiotherapie'!I:I),"")</f>
        <v>34838</v>
      </c>
      <c r="H45" s="93" t="str">
        <f>IF(SUMIF('Grundlage Physiotherapie'!D:D,B45,'Grundlage Physiotherapie'!J:J)&gt;0,SUMIF('Grundlage Physiotherapie'!D:D,B45,'Grundlage Physiotherapie'!J:J),"")</f>
        <v/>
      </c>
      <c r="I45" s="94">
        <f>IF(SUMIF('Grundlage Physiotherapie'!D:D,B45,'Grundlage Physiotherapie'!K:K)&gt;0,SUMIF('Grundlage Physiotherapie'!D:D,B45,'Grundlage Physiotherapie'!K:K),"")</f>
        <v>1.2485708084666001</v>
      </c>
      <c r="J45" s="94">
        <f>IF(SUMIF('Grundlage Physiotherapie'!D:D,B45,'Grundlage Physiotherapie'!L:L)&gt;0,SUMIF('Grundlage Physiotherapie'!D:D,B45,'Grundlage Physiotherapie'!L:L),"")</f>
        <v>1.2485708084666001</v>
      </c>
      <c r="K45" s="40"/>
      <c r="L45" s="61">
        <f t="shared" si="4"/>
        <v>34838</v>
      </c>
      <c r="M45" s="61">
        <f t="shared" si="5"/>
        <v>34838</v>
      </c>
      <c r="N45" s="40"/>
      <c r="O45" s="40"/>
      <c r="P45" s="40"/>
      <c r="W45" s="124">
        <f t="shared" si="2"/>
        <v>1.2485708084666001</v>
      </c>
      <c r="X45" s="23" t="str">
        <f t="shared" si="3"/>
        <v>gleich</v>
      </c>
    </row>
    <row r="46" spans="1:24" x14ac:dyDescent="0.2">
      <c r="A46" s="20" t="s">
        <v>332</v>
      </c>
      <c r="B46" s="21" t="s">
        <v>332</v>
      </c>
      <c r="C46" s="21" t="s">
        <v>34</v>
      </c>
      <c r="D46" s="21" t="s">
        <v>35</v>
      </c>
      <c r="E46" s="93">
        <f>IF(SUMIF('Grundlage Physiotherapie'!D:D,B46,'Grundlage Physiotherapie'!G:G)&gt;0,SUMIF('Grundlage Physiotherapie'!D:D,B46,'Grundlage Physiotherapie'!G:G),)</f>
        <v>375152.09052213997</v>
      </c>
      <c r="F46" s="93">
        <f>IF(SUMIF('Grundlage Physiotherapie'!D:D,B46,'Grundlage Physiotherapie'!H:H)&gt;0,SUMIF('Grundlage Physiotherapie'!D:D,B46,'Grundlage Physiotherapie'!H:H),)</f>
        <v>377555.43980381999</v>
      </c>
      <c r="G46" s="93">
        <f>IF(SUMIF('Grundlage Physiotherapie'!D:D,B46,'Grundlage Physiotherapie'!I:I)&gt;0,SUMIF('Grundlage Physiotherapie'!D:D,B46,'Grundlage Physiotherapie'!I:I),"")</f>
        <v>304889</v>
      </c>
      <c r="H46" s="93" t="str">
        <f>IF(SUMIF('Grundlage Physiotherapie'!D:D,B46,'Grundlage Physiotherapie'!J:J)&gt;0,SUMIF('Grundlage Physiotherapie'!D:D,B46,'Grundlage Physiotherapie'!J:J),"")</f>
        <v/>
      </c>
      <c r="I46" s="94">
        <f>IF(SUMIF('Grundlage Physiotherapie'!D:D,B46,'Grundlage Physiotherapie'!K:K)&gt;0,SUMIF('Grundlage Physiotherapie'!D:D,B46,'Grundlage Physiotherapie'!K:K),"")</f>
        <v>1.2304546589812999</v>
      </c>
      <c r="J46" s="94">
        <f>IF(SUMIF('Grundlage Physiotherapie'!D:D,B46,'Grundlage Physiotherapie'!L:L)&gt;0,SUMIF('Grundlage Physiotherapie'!D:D,B46,'Grundlage Physiotherapie'!L:L),"")</f>
        <v>1.2383373614785</v>
      </c>
      <c r="K46" s="40"/>
      <c r="L46" s="61">
        <f t="shared" si="4"/>
        <v>304889</v>
      </c>
      <c r="M46" s="61">
        <f t="shared" si="5"/>
        <v>304889</v>
      </c>
      <c r="N46" s="40"/>
      <c r="O46" s="40"/>
      <c r="P46" s="40"/>
      <c r="W46" s="127">
        <f t="shared" si="2"/>
        <v>1.2383373614785</v>
      </c>
      <c r="X46" s="23" t="str">
        <f t="shared" si="3"/>
        <v>Kontrolle</v>
      </c>
    </row>
    <row r="47" spans="1:24" x14ac:dyDescent="0.2">
      <c r="A47" s="20" t="s">
        <v>82</v>
      </c>
      <c r="B47" s="21" t="s">
        <v>83</v>
      </c>
      <c r="C47" s="21" t="s">
        <v>84</v>
      </c>
      <c r="D47" s="21" t="s">
        <v>27</v>
      </c>
      <c r="E47" s="93">
        <f>IF(SUMIF('Grundlage Physiotherapie'!D:D,B47,'Grundlage Physiotherapie'!G:G)&gt;0,SUMIF('Grundlage Physiotherapie'!D:D,B47,'Grundlage Physiotherapie'!G:G),)</f>
        <v>1623475.2965621001</v>
      </c>
      <c r="F47" s="93">
        <f>IF(SUMIF('Grundlage Physiotherapie'!D:D,B47,'Grundlage Physiotherapie'!H:H)&gt;0,SUMIF('Grundlage Physiotherapie'!D:D,B47,'Grundlage Physiotherapie'!H:H),)</f>
        <v>1524454.1365620999</v>
      </c>
      <c r="G47" s="93">
        <f>IF(SUMIF('Grundlage Physiotherapie'!D:D,B47,'Grundlage Physiotherapie'!I:I)&gt;0,SUMIF('Grundlage Physiotherapie'!D:D,B47,'Grundlage Physiotherapie'!I:I),"")</f>
        <v>2085383</v>
      </c>
      <c r="H47" s="93" t="str">
        <f>IF(SUMIF('Grundlage Physiotherapie'!D:D,B47,'Grundlage Physiotherapie'!J:J)&gt;0,SUMIF('Grundlage Physiotherapie'!D:D,B47,'Grundlage Physiotherapie'!J:J),"")</f>
        <v/>
      </c>
      <c r="I47" s="94">
        <f>IF(SUMIF('Grundlage Physiotherapie'!D:D,B47,'Grundlage Physiotherapie'!K:K)&gt;0,SUMIF('Grundlage Physiotherapie'!D:D,B47,'Grundlage Physiotherapie'!K:K),"")</f>
        <v>0.77850222072495001</v>
      </c>
      <c r="J47" s="94">
        <f>IF(SUMIF('Grundlage Physiotherapie'!D:D,B47,'Grundlage Physiotherapie'!L:L)&gt;0,SUMIF('Grundlage Physiotherapie'!D:D,B47,'Grundlage Physiotherapie'!L:L),"")</f>
        <v>0.73101878003323995</v>
      </c>
      <c r="K47" s="40"/>
      <c r="L47" s="61">
        <f t="shared" si="4"/>
        <v>2085383</v>
      </c>
      <c r="M47" s="61">
        <f t="shared" si="5"/>
        <v>2085383</v>
      </c>
      <c r="N47" s="40"/>
      <c r="O47" s="40"/>
      <c r="P47" s="40"/>
      <c r="W47" s="124">
        <f t="shared" si="2"/>
        <v>0.73101878003323995</v>
      </c>
      <c r="X47" s="23" t="str">
        <f t="shared" si="3"/>
        <v>-</v>
      </c>
    </row>
    <row r="48" spans="1:24" x14ac:dyDescent="0.2">
      <c r="A48" s="20" t="s">
        <v>167</v>
      </c>
      <c r="B48" s="21" t="s">
        <v>168</v>
      </c>
      <c r="C48" s="21" t="s">
        <v>169</v>
      </c>
      <c r="D48" s="21" t="s">
        <v>45</v>
      </c>
      <c r="E48" s="93">
        <f>IF(SUMIF('Grundlage Physiotherapie'!D:D,B48,'Grundlage Physiotherapie'!G:G)&gt;0,SUMIF('Grundlage Physiotherapie'!D:D,B48,'Grundlage Physiotherapie'!G:G),)</f>
        <v>3852824.4485770999</v>
      </c>
      <c r="F48" s="93">
        <f>IF(SUMIF('Grundlage Physiotherapie'!D:D,B48,'Grundlage Physiotherapie'!H:H)&gt;0,SUMIF('Grundlage Physiotherapie'!D:D,B48,'Grundlage Physiotherapie'!H:H),)</f>
        <v>3641442.4485770999</v>
      </c>
      <c r="G48" s="93">
        <f>IF(SUMIF('Grundlage Physiotherapie'!D:D,B48,'Grundlage Physiotherapie'!I:I)&gt;0,SUMIF('Grundlage Physiotherapie'!D:D,B48,'Grundlage Physiotherapie'!I:I),"")</f>
        <v>3178771</v>
      </c>
      <c r="H48" s="93" t="str">
        <f>IF(SUMIF('Grundlage Physiotherapie'!D:D,B48,'Grundlage Physiotherapie'!J:J)&gt;0,SUMIF('Grundlage Physiotherapie'!D:D,B48,'Grundlage Physiotherapie'!J:J),"")</f>
        <v/>
      </c>
      <c r="I48" s="94">
        <f>IF(SUMIF('Grundlage Physiotherapie'!D:D,B48,'Grundlage Physiotherapie'!K:K)&gt;0,SUMIF('Grundlage Physiotherapie'!D:D,B48,'Grundlage Physiotherapie'!K:K),"")</f>
        <v>1.2120484453196001</v>
      </c>
      <c r="J48" s="94">
        <f>IF(SUMIF('Grundlage Physiotherapie'!D:D,B48,'Grundlage Physiotherapie'!L:L)&gt;0,SUMIF('Grundlage Physiotherapie'!D:D,B48,'Grundlage Physiotherapie'!L:L),"")</f>
        <v>1.1455504182519001</v>
      </c>
      <c r="K48" s="40"/>
      <c r="L48" s="61">
        <f t="shared" si="4"/>
        <v>3178771</v>
      </c>
      <c r="M48" s="61">
        <f t="shared" si="5"/>
        <v>3178771</v>
      </c>
      <c r="N48" s="40"/>
      <c r="O48" s="40"/>
      <c r="P48" s="40"/>
      <c r="W48" s="124">
        <f t="shared" si="2"/>
        <v>1.1455504182519001</v>
      </c>
      <c r="X48" s="23" t="str">
        <f t="shared" si="3"/>
        <v>-</v>
      </c>
    </row>
    <row r="49" spans="1:24" x14ac:dyDescent="0.2">
      <c r="A49" s="20" t="s">
        <v>171</v>
      </c>
      <c r="B49" s="21" t="s">
        <v>172</v>
      </c>
      <c r="C49" s="21" t="s">
        <v>169</v>
      </c>
      <c r="D49" s="21" t="s">
        <v>106</v>
      </c>
      <c r="E49" s="93">
        <f>IF(SUMIF('Grundlage Physiotherapie'!D:D,B49,'Grundlage Physiotherapie'!G:G)&gt;0,SUMIF('Grundlage Physiotherapie'!D:D,B49,'Grundlage Physiotherapie'!G:G),)</f>
        <v>9767.7405528395993</v>
      </c>
      <c r="F49" s="93">
        <f>IF(SUMIF('Grundlage Physiotherapie'!D:D,B49,'Grundlage Physiotherapie'!H:H)&gt;0,SUMIF('Grundlage Physiotherapie'!D:D,B49,'Grundlage Physiotherapie'!H:H),)</f>
        <v>0</v>
      </c>
      <c r="G49" s="93">
        <f>IF(SUMIF('Grundlage Physiotherapie'!D:D,B49,'Grundlage Physiotherapie'!I:I)&gt;0,SUMIF('Grundlage Physiotherapie'!D:D,B49,'Grundlage Physiotherapie'!I:I),"")</f>
        <v>8269</v>
      </c>
      <c r="H49" s="93" t="str">
        <f>IF(SUMIF('Grundlage Physiotherapie'!D:D,B49,'Grundlage Physiotherapie'!J:J)&gt;0,SUMIF('Grundlage Physiotherapie'!D:D,B49,'Grundlage Physiotherapie'!J:J),"")</f>
        <v/>
      </c>
      <c r="I49" s="94">
        <f>IF(SUMIF('Grundlage Physiotherapie'!D:D,B49,'Grundlage Physiotherapie'!K:K)&gt;0,SUMIF('Grundlage Physiotherapie'!D:D,B49,'Grundlage Physiotherapie'!K:K),"")</f>
        <v>1.1812481016858001</v>
      </c>
      <c r="J49" s="94" t="str">
        <f>IF(SUMIF('Grundlage Physiotherapie'!D:D,B49,'Grundlage Physiotherapie'!L:L)&gt;0,SUMIF('Grundlage Physiotherapie'!D:D,B49,'Grundlage Physiotherapie'!L:L),"")</f>
        <v/>
      </c>
      <c r="K49" s="40"/>
      <c r="L49" s="61">
        <f t="shared" si="4"/>
        <v>8269</v>
      </c>
      <c r="M49" s="61" t="str">
        <f t="shared" si="5"/>
        <v>-</v>
      </c>
      <c r="N49" s="40"/>
      <c r="O49" s="40"/>
      <c r="P49" s="40"/>
      <c r="W49" s="124" t="str">
        <f t="shared" si="2"/>
        <v/>
      </c>
      <c r="X49" s="23" t="str">
        <f t="shared" si="3"/>
        <v>Kontrolle</v>
      </c>
    </row>
    <row r="50" spans="1:24" x14ac:dyDescent="0.2">
      <c r="A50" s="20" t="s">
        <v>249</v>
      </c>
      <c r="B50" s="21" t="s">
        <v>250</v>
      </c>
      <c r="C50" s="21" t="s">
        <v>169</v>
      </c>
      <c r="D50" s="21" t="s">
        <v>251</v>
      </c>
      <c r="E50" s="93">
        <f>IF(SUMIF('Grundlage Physiotherapie'!D:D,B50,'Grundlage Physiotherapie'!G:G)&gt;0,SUMIF('Grundlage Physiotherapie'!D:D,B50,'Grundlage Physiotherapie'!G:G),)</f>
        <v>1544692.5555322999</v>
      </c>
      <c r="F50" s="93">
        <f>IF(SUMIF('Grundlage Physiotherapie'!D:D,B50,'Grundlage Physiotherapie'!H:H)&gt;0,SUMIF('Grundlage Physiotherapie'!D:D,B50,'Grundlage Physiotherapie'!H:H),)</f>
        <v>1526220.3006923001</v>
      </c>
      <c r="G50" s="93">
        <f>IF(SUMIF('Grundlage Physiotherapie'!D:D,B50,'Grundlage Physiotherapie'!I:I)&gt;0,SUMIF('Grundlage Physiotherapie'!D:D,B50,'Grundlage Physiotherapie'!I:I),"")</f>
        <v>1117996</v>
      </c>
      <c r="H50" s="93" t="str">
        <f>IF(SUMIF('Grundlage Physiotherapie'!D:D,B50,'Grundlage Physiotherapie'!J:J)&gt;0,SUMIF('Grundlage Physiotherapie'!D:D,B50,'Grundlage Physiotherapie'!J:J),"")</f>
        <v/>
      </c>
      <c r="I50" s="94">
        <f>IF(SUMIF('Grundlage Physiotherapie'!D:D,B50,'Grundlage Physiotherapie'!K:K)&gt;0,SUMIF('Grundlage Physiotherapie'!D:D,B50,'Grundlage Physiotherapie'!K:K),"")</f>
        <v>1.3816619697496999</v>
      </c>
      <c r="J50" s="94">
        <f>IF(SUMIF('Grundlage Physiotherapie'!D:D,B50,'Grundlage Physiotherapie'!L:L)&gt;0,SUMIF('Grundlage Physiotherapie'!D:D,B50,'Grundlage Physiotherapie'!L:L),"")</f>
        <v>1.3651393213323999</v>
      </c>
      <c r="K50" s="40"/>
      <c r="L50" s="61">
        <f t="shared" si="4"/>
        <v>1117996</v>
      </c>
      <c r="M50" s="61">
        <f t="shared" si="5"/>
        <v>1117996</v>
      </c>
      <c r="N50" s="40"/>
      <c r="O50" s="40"/>
      <c r="P50" s="40"/>
      <c r="W50" s="124">
        <f t="shared" si="2"/>
        <v>1.3651393213323999</v>
      </c>
      <c r="X50" s="23" t="str">
        <f t="shared" si="3"/>
        <v>-</v>
      </c>
    </row>
    <row r="51" spans="1:24" x14ac:dyDescent="0.2">
      <c r="A51" s="20" t="s">
        <v>139</v>
      </c>
      <c r="B51" s="21" t="s">
        <v>140</v>
      </c>
      <c r="C51" s="21" t="s">
        <v>141</v>
      </c>
      <c r="D51" s="21" t="s">
        <v>17</v>
      </c>
      <c r="E51" s="93">
        <f>IF(SUMIF('Grundlage Physiotherapie'!D:D,B51,'Grundlage Physiotherapie'!G:G)&gt;0,SUMIF('Grundlage Physiotherapie'!D:D,B51,'Grundlage Physiotherapie'!G:G),)</f>
        <v>793802.77306218003</v>
      </c>
      <c r="F51" s="93">
        <f>IF(SUMIF('Grundlage Physiotherapie'!D:D,B51,'Grundlage Physiotherapie'!H:H)&gt;0,SUMIF('Grundlage Physiotherapie'!D:D,B51,'Grundlage Physiotherapie'!H:H),)</f>
        <v>789431.25306218001</v>
      </c>
      <c r="G51" s="93">
        <f>IF(SUMIF('Grundlage Physiotherapie'!D:D,B51,'Grundlage Physiotherapie'!I:I)&gt;0,SUMIF('Grundlage Physiotherapie'!D:D,B51,'Grundlage Physiotherapie'!I:I),"")</f>
        <v>921479</v>
      </c>
      <c r="H51" s="93" t="str">
        <f>IF(SUMIF('Grundlage Physiotherapie'!D:D,B51,'Grundlage Physiotherapie'!J:J)&gt;0,SUMIF('Grundlage Physiotherapie'!D:D,B51,'Grundlage Physiotherapie'!J:J),"")</f>
        <v/>
      </c>
      <c r="I51" s="94">
        <f>IF(SUMIF('Grundlage Physiotherapie'!D:D,B51,'Grundlage Physiotherapie'!K:K)&gt;0,SUMIF('Grundlage Physiotherapie'!D:D,B51,'Grundlage Physiotherapie'!K:K),"")</f>
        <v>0.86144423591008001</v>
      </c>
      <c r="J51" s="94">
        <f>IF(SUMIF('Grundlage Physiotherapie'!D:D,B51,'Grundlage Physiotherapie'!L:L)&gt;0,SUMIF('Grundlage Physiotherapie'!D:D,B51,'Grundlage Physiotherapie'!L:L),"")</f>
        <v>0.85670021027303001</v>
      </c>
      <c r="K51" s="40"/>
      <c r="L51" s="61">
        <f t="shared" si="4"/>
        <v>921479</v>
      </c>
      <c r="M51" s="61">
        <f t="shared" si="5"/>
        <v>921479</v>
      </c>
      <c r="N51" s="40"/>
      <c r="O51" s="40"/>
      <c r="P51" s="40"/>
      <c r="W51" s="124">
        <f t="shared" si="2"/>
        <v>0.85670021027303001</v>
      </c>
      <c r="X51" s="23" t="str">
        <f t="shared" si="3"/>
        <v>-</v>
      </c>
    </row>
    <row r="52" spans="1:24" x14ac:dyDescent="0.2">
      <c r="A52" s="20" t="s">
        <v>143</v>
      </c>
      <c r="B52" s="21" t="s">
        <v>144</v>
      </c>
      <c r="C52" s="21" t="s">
        <v>145</v>
      </c>
      <c r="D52" s="21" t="s">
        <v>17</v>
      </c>
      <c r="E52" s="93">
        <f>IF(SUMIF('Grundlage Physiotherapie'!D:D,B52,'Grundlage Physiotherapie'!G:G)&gt;0,SUMIF('Grundlage Physiotherapie'!D:D,B52,'Grundlage Physiotherapie'!G:G),)</f>
        <v>492783.47312222002</v>
      </c>
      <c r="F52" s="93">
        <f>IF(SUMIF('Grundlage Physiotherapie'!D:D,B52,'Grundlage Physiotherapie'!H:H)&gt;0,SUMIF('Grundlage Physiotherapie'!D:D,B52,'Grundlage Physiotherapie'!H:H),)</f>
        <v>492783.47312222002</v>
      </c>
      <c r="G52" s="93">
        <f>IF(SUMIF('Grundlage Physiotherapie'!D:D,B52,'Grundlage Physiotherapie'!I:I)&gt;0,SUMIF('Grundlage Physiotherapie'!D:D,B52,'Grundlage Physiotherapie'!I:I),"")</f>
        <v>471550</v>
      </c>
      <c r="H52" s="93" t="str">
        <f>IF(SUMIF('Grundlage Physiotherapie'!D:D,B52,'Grundlage Physiotherapie'!J:J)&gt;0,SUMIF('Grundlage Physiotherapie'!D:D,B52,'Grundlage Physiotherapie'!J:J),"")</f>
        <v/>
      </c>
      <c r="I52" s="94">
        <f>IF(SUMIF('Grundlage Physiotherapie'!D:D,B52,'Grundlage Physiotherapie'!K:K)&gt;0,SUMIF('Grundlage Physiotherapie'!D:D,B52,'Grundlage Physiotherapie'!K:K),"")</f>
        <v>1.0450291021572</v>
      </c>
      <c r="J52" s="94">
        <f>IF(SUMIF('Grundlage Physiotherapie'!D:D,B52,'Grundlage Physiotherapie'!L:L)&gt;0,SUMIF('Grundlage Physiotherapie'!D:D,B52,'Grundlage Physiotherapie'!L:L),"")</f>
        <v>1.0450291021572</v>
      </c>
      <c r="K52" s="40"/>
      <c r="L52" s="61">
        <f t="shared" si="4"/>
        <v>471550</v>
      </c>
      <c r="M52" s="61">
        <f t="shared" si="5"/>
        <v>471550</v>
      </c>
      <c r="N52" s="40"/>
      <c r="O52" s="40"/>
      <c r="P52" s="40"/>
      <c r="W52" s="124">
        <f t="shared" si="2"/>
        <v>1.0450291021572</v>
      </c>
      <c r="X52" s="23" t="str">
        <f t="shared" si="3"/>
        <v>gleich</v>
      </c>
    </row>
    <row r="53" spans="1:24" x14ac:dyDescent="0.2">
      <c r="A53" s="20" t="s">
        <v>242</v>
      </c>
      <c r="B53" s="21" t="s">
        <v>243</v>
      </c>
      <c r="C53" s="21" t="s">
        <v>244</v>
      </c>
      <c r="D53" s="21" t="s">
        <v>45</v>
      </c>
      <c r="E53" s="93">
        <f>IF(SUMIF('Grundlage Physiotherapie'!D:D,B53,'Grundlage Physiotherapie'!G:G)&gt;0,SUMIF('Grundlage Physiotherapie'!D:D,B53,'Grundlage Physiotherapie'!G:G),)</f>
        <v>2457042.6575952</v>
      </c>
      <c r="F53" s="93">
        <f>IF(SUMIF('Grundlage Physiotherapie'!D:D,B53,'Grundlage Physiotherapie'!H:H)&gt;0,SUMIF('Grundlage Physiotherapie'!D:D,B53,'Grundlage Physiotherapie'!H:H),)</f>
        <v>2457042.6575952</v>
      </c>
      <c r="G53" s="93">
        <f>IF(SUMIF('Grundlage Physiotherapie'!D:D,B53,'Grundlage Physiotherapie'!I:I)&gt;0,SUMIF('Grundlage Physiotherapie'!D:D,B53,'Grundlage Physiotherapie'!I:I),"")</f>
        <v>2257025.1198871001</v>
      </c>
      <c r="H53" s="93" t="str">
        <f>IF(SUMIF('Grundlage Physiotherapie'!D:D,B53,'Grundlage Physiotherapie'!J:J)&gt;0,SUMIF('Grundlage Physiotherapie'!D:D,B53,'Grundlage Physiotherapie'!J:J),"")</f>
        <v/>
      </c>
      <c r="I53" s="94">
        <f>IF(SUMIF('Grundlage Physiotherapie'!D:D,B53,'Grundlage Physiotherapie'!K:K)&gt;0,SUMIF('Grundlage Physiotherapie'!D:D,B53,'Grundlage Physiotherapie'!K:K),"")</f>
        <v>1.0886199874097999</v>
      </c>
      <c r="J53" s="94">
        <f>IF(SUMIF('Grundlage Physiotherapie'!D:D,B53,'Grundlage Physiotherapie'!L:L)&gt;0,SUMIF('Grundlage Physiotherapie'!D:D,B53,'Grundlage Physiotherapie'!L:L),"")</f>
        <v>1.0886199874097999</v>
      </c>
      <c r="K53" s="40"/>
      <c r="L53" s="61">
        <f t="shared" si="4"/>
        <v>2257025.1198871001</v>
      </c>
      <c r="M53" s="61">
        <f t="shared" si="5"/>
        <v>2257025.1198871001</v>
      </c>
      <c r="N53" s="40"/>
      <c r="O53" s="40"/>
      <c r="P53" s="40"/>
      <c r="W53" s="124">
        <f t="shared" si="2"/>
        <v>1.0886199874097999</v>
      </c>
      <c r="X53" s="23" t="str">
        <f t="shared" si="3"/>
        <v>gleich</v>
      </c>
    </row>
    <row r="54" spans="1:24" x14ac:dyDescent="0.2">
      <c r="A54" s="20" t="s">
        <v>226</v>
      </c>
      <c r="B54" s="21" t="s">
        <v>227</v>
      </c>
      <c r="C54" s="21" t="s">
        <v>228</v>
      </c>
      <c r="D54" s="21" t="s">
        <v>17</v>
      </c>
      <c r="E54" s="93">
        <f>IF(SUMIF('Grundlage Physiotherapie'!D:D,B54,'Grundlage Physiotherapie'!G:G)&gt;0,SUMIF('Grundlage Physiotherapie'!D:D,B54,'Grundlage Physiotherapie'!G:G),)</f>
        <v>912205.84407126997</v>
      </c>
      <c r="F54" s="93">
        <f>IF(SUMIF('Grundlage Physiotherapie'!D:D,B54,'Grundlage Physiotherapie'!H:H)&gt;0,SUMIF('Grundlage Physiotherapie'!D:D,B54,'Grundlage Physiotherapie'!H:H),)</f>
        <v>854000.84407126997</v>
      </c>
      <c r="G54" s="93">
        <f>IF(SUMIF('Grundlage Physiotherapie'!D:D,B54,'Grundlage Physiotherapie'!I:I)&gt;0,SUMIF('Grundlage Physiotherapie'!D:D,B54,'Grundlage Physiotherapie'!I:I),"")</f>
        <v>880445</v>
      </c>
      <c r="H54" s="93" t="str">
        <f>IF(SUMIF('Grundlage Physiotherapie'!D:D,B54,'Grundlage Physiotherapie'!J:J)&gt;0,SUMIF('Grundlage Physiotherapie'!D:D,B54,'Grundlage Physiotherapie'!J:J),"")</f>
        <v/>
      </c>
      <c r="I54" s="94">
        <f>IF(SUMIF('Grundlage Physiotherapie'!D:D,B54,'Grundlage Physiotherapie'!K:K)&gt;0,SUMIF('Grundlage Physiotherapie'!D:D,B54,'Grundlage Physiotherapie'!K:K),"")</f>
        <v>1.0360736264857999</v>
      </c>
      <c r="J54" s="94">
        <f>IF(SUMIF('Grundlage Physiotherapie'!D:D,B54,'Grundlage Physiotherapie'!L:L)&gt;0,SUMIF('Grundlage Physiotherapie'!D:D,B54,'Grundlage Physiotherapie'!L:L),"")</f>
        <v>0.96996501095612997</v>
      </c>
      <c r="K54" s="40"/>
      <c r="L54" s="61">
        <f t="shared" si="4"/>
        <v>880445</v>
      </c>
      <c r="M54" s="61">
        <f t="shared" si="5"/>
        <v>880445</v>
      </c>
      <c r="N54" s="40"/>
      <c r="O54" s="40"/>
      <c r="P54" s="40"/>
      <c r="W54" s="124">
        <f t="shared" si="2"/>
        <v>0.96996501095612997</v>
      </c>
      <c r="X54" s="23" t="str">
        <f t="shared" si="3"/>
        <v>-</v>
      </c>
    </row>
    <row r="55" spans="1:24" x14ac:dyDescent="0.2">
      <c r="A55" s="20" t="s">
        <v>230</v>
      </c>
      <c r="B55" s="21" t="s">
        <v>231</v>
      </c>
      <c r="C55" s="21" t="s">
        <v>228</v>
      </c>
      <c r="D55" s="21" t="s">
        <v>17</v>
      </c>
      <c r="E55" s="93">
        <f>IF(SUMIF('Grundlage Physiotherapie'!D:D,B55,'Grundlage Physiotherapie'!G:G)&gt;0,SUMIF('Grundlage Physiotherapie'!D:D,B55,'Grundlage Physiotherapie'!G:G),)</f>
        <v>1326917.9967322</v>
      </c>
      <c r="F55" s="93">
        <f>IF(SUMIF('Grundlage Physiotherapie'!D:D,B55,'Grundlage Physiotherapie'!H:H)&gt;0,SUMIF('Grundlage Physiotherapie'!D:D,B55,'Grundlage Physiotherapie'!H:H),)</f>
        <v>0</v>
      </c>
      <c r="G55" s="93">
        <f>IF(SUMIF('Grundlage Physiotherapie'!D:D,B55,'Grundlage Physiotherapie'!I:I)&gt;0,SUMIF('Grundlage Physiotherapie'!D:D,B55,'Grundlage Physiotherapie'!I:I),"")</f>
        <v>1087047</v>
      </c>
      <c r="H55" s="93" t="str">
        <f>IF(SUMIF('Grundlage Physiotherapie'!D:D,B55,'Grundlage Physiotherapie'!J:J)&gt;0,SUMIF('Grundlage Physiotherapie'!D:D,B55,'Grundlage Physiotherapie'!J:J),"")</f>
        <v/>
      </c>
      <c r="I55" s="94">
        <f>IF(SUMIF('Grundlage Physiotherapie'!D:D,B55,'Grundlage Physiotherapie'!K:K)&gt;0,SUMIF('Grundlage Physiotherapie'!D:D,B55,'Grundlage Physiotherapie'!K:K),"")</f>
        <v>1.2206629490097001</v>
      </c>
      <c r="J55" s="94" t="str">
        <f>IF(SUMIF('Grundlage Physiotherapie'!D:D,B55,'Grundlage Physiotherapie'!L:L)&gt;0,SUMIF('Grundlage Physiotherapie'!D:D,B55,'Grundlage Physiotherapie'!L:L),"")</f>
        <v/>
      </c>
      <c r="K55" s="40"/>
      <c r="L55" s="61">
        <f t="shared" si="4"/>
        <v>1087047</v>
      </c>
      <c r="M55" s="61" t="str">
        <f t="shared" si="5"/>
        <v>-</v>
      </c>
      <c r="N55" s="40"/>
      <c r="O55" s="40"/>
      <c r="P55" s="40"/>
      <c r="W55" s="126" t="str">
        <f t="shared" si="2"/>
        <v/>
      </c>
      <c r="X55" s="23" t="str">
        <f t="shared" si="3"/>
        <v>Kontrolle</v>
      </c>
    </row>
    <row r="56" spans="1:24" x14ac:dyDescent="0.2">
      <c r="A56" s="20" t="s">
        <v>256</v>
      </c>
      <c r="B56" s="21" t="s">
        <v>257</v>
      </c>
      <c r="C56" s="21" t="s">
        <v>228</v>
      </c>
      <c r="D56" s="21" t="s">
        <v>27</v>
      </c>
      <c r="E56" s="93">
        <f>IF(SUMIF('Grundlage Physiotherapie'!D:D,B56,'Grundlage Physiotherapie'!G:G)&gt;0,SUMIF('Grundlage Physiotherapie'!D:D,B56,'Grundlage Physiotherapie'!G:G),)</f>
        <v>594814.13831521</v>
      </c>
      <c r="F56" s="93">
        <f>IF(SUMIF('Grundlage Physiotherapie'!D:D,B56,'Grundlage Physiotherapie'!H:H)&gt;0,SUMIF('Grundlage Physiotherapie'!D:D,B56,'Grundlage Physiotherapie'!H:H),)</f>
        <v>556077.37008207</v>
      </c>
      <c r="G56" s="93">
        <f>IF(SUMIF('Grundlage Physiotherapie'!D:D,B56,'Grundlage Physiotherapie'!I:I)&gt;0,SUMIF('Grundlage Physiotherapie'!D:D,B56,'Grundlage Physiotherapie'!I:I),"")</f>
        <v>712981</v>
      </c>
      <c r="H56" s="93" t="str">
        <f>IF(SUMIF('Grundlage Physiotherapie'!D:D,B56,'Grundlage Physiotherapie'!J:J)&gt;0,SUMIF('Grundlage Physiotherapie'!D:D,B56,'Grundlage Physiotherapie'!J:J),"")</f>
        <v/>
      </c>
      <c r="I56" s="94">
        <f>IF(SUMIF('Grundlage Physiotherapie'!D:D,B56,'Grundlage Physiotherapie'!K:K)&gt;0,SUMIF('Grundlage Physiotherapie'!D:D,B56,'Grundlage Physiotherapie'!K:K),"")</f>
        <v>0.83426365964199001</v>
      </c>
      <c r="J56" s="94">
        <f>IF(SUMIF('Grundlage Physiotherapie'!D:D,B56,'Grundlage Physiotherapie'!L:L)&gt;0,SUMIF('Grundlage Physiotherapie'!D:D,B56,'Grundlage Physiotherapie'!L:L),"")</f>
        <v>0.77993294362972998</v>
      </c>
      <c r="K56" s="40"/>
      <c r="L56" s="61">
        <f t="shared" si="4"/>
        <v>712981</v>
      </c>
      <c r="M56" s="61">
        <f t="shared" si="5"/>
        <v>712981</v>
      </c>
      <c r="N56" s="40"/>
      <c r="O56" s="40"/>
      <c r="P56" s="40"/>
      <c r="W56" s="126">
        <f t="shared" si="2"/>
        <v>0.77993294362972998</v>
      </c>
      <c r="X56" s="23" t="str">
        <f t="shared" si="3"/>
        <v>-</v>
      </c>
    </row>
    <row r="57" spans="1:24" x14ac:dyDescent="0.2">
      <c r="A57" s="20" t="s">
        <v>338</v>
      </c>
      <c r="B57" s="21" t="s">
        <v>338</v>
      </c>
      <c r="C57" s="21" t="s">
        <v>228</v>
      </c>
      <c r="D57" s="21" t="s">
        <v>106</v>
      </c>
      <c r="E57" s="93">
        <f>IF(SUMIF('Grundlage Physiotherapie'!D:D,B57,'Grundlage Physiotherapie'!G:G)&gt;0,SUMIF('Grundlage Physiotherapie'!D:D,B57,'Grundlage Physiotherapie'!G:G),)</f>
        <v>259573.34171226999</v>
      </c>
      <c r="F57" s="93">
        <f>IF(SUMIF('Grundlage Physiotherapie'!D:D,B57,'Grundlage Physiotherapie'!H:H)&gt;0,SUMIF('Grundlage Physiotherapie'!D:D,B57,'Grundlage Physiotherapie'!H:H),)</f>
        <v>250309.34171226999</v>
      </c>
      <c r="G57" s="93">
        <f>IF(SUMIF('Grundlage Physiotherapie'!D:D,B57,'Grundlage Physiotherapie'!I:I)&gt;0,SUMIF('Grundlage Physiotherapie'!D:D,B57,'Grundlage Physiotherapie'!I:I),"")</f>
        <v>126788</v>
      </c>
      <c r="H57" s="93" t="str">
        <f>IF(SUMIF('Grundlage Physiotherapie'!D:D,B57,'Grundlage Physiotherapie'!J:J)&gt;0,SUMIF('Grundlage Physiotherapie'!D:D,B57,'Grundlage Physiotherapie'!J:J),"")</f>
        <v/>
      </c>
      <c r="I57" s="94">
        <f>IF(SUMIF('Grundlage Physiotherapie'!D:D,B57,'Grundlage Physiotherapie'!K:K)&gt;0,SUMIF('Grundlage Physiotherapie'!D:D,B57,'Grundlage Physiotherapie'!K:K),"")</f>
        <v>2.0473021241147999</v>
      </c>
      <c r="J57" s="94">
        <f>IF(SUMIF('Grundlage Physiotherapie'!D:D,B57,'Grundlage Physiotherapie'!L:L)&gt;0,SUMIF('Grundlage Physiotherapie'!D:D,B57,'Grundlage Physiotherapie'!L:L),"")</f>
        <v>1.9742352723623</v>
      </c>
      <c r="K57" s="40"/>
      <c r="L57" s="61">
        <f t="shared" si="4"/>
        <v>126788</v>
      </c>
      <c r="M57" s="61">
        <f t="shared" si="5"/>
        <v>126788</v>
      </c>
      <c r="N57" s="40"/>
      <c r="O57" s="40"/>
      <c r="P57" s="40"/>
      <c r="W57" s="126">
        <f t="shared" si="2"/>
        <v>1.9742352723623</v>
      </c>
      <c r="X57" s="23" t="str">
        <f t="shared" si="3"/>
        <v>-</v>
      </c>
    </row>
    <row r="58" spans="1:24" x14ac:dyDescent="0.2">
      <c r="A58" s="20" t="s">
        <v>259</v>
      </c>
      <c r="B58" s="21" t="s">
        <v>260</v>
      </c>
      <c r="C58" s="22" t="s">
        <v>127</v>
      </c>
      <c r="D58" s="21" t="s">
        <v>45</v>
      </c>
      <c r="E58" s="93">
        <f>IF(SUMIF('Grundlage Physiotherapie'!D:D,B58,'Grundlage Physiotherapie'!G:G)&gt;0,SUMIF('Grundlage Physiotherapie'!D:D,B58,'Grundlage Physiotherapie'!G:G),)</f>
        <v>0</v>
      </c>
      <c r="F58" s="93">
        <f>IF(SUMIF('Grundlage Physiotherapie'!D:D,B58,'Grundlage Physiotherapie'!H:H)&gt;0,SUMIF('Grundlage Physiotherapie'!D:D,B58,'Grundlage Physiotherapie'!H:H),)</f>
        <v>2952841.6065408001</v>
      </c>
      <c r="G58" s="93">
        <f>IF(SUMIF('Grundlage Physiotherapie'!D:D,B58,'Grundlage Physiotherapie'!I:I)&gt;0,SUMIF('Grundlage Physiotherapie'!D:D,B58,'Grundlage Physiotherapie'!I:I),"")</f>
        <v>2483797</v>
      </c>
      <c r="H58" s="93" t="str">
        <f>IF(SUMIF('Grundlage Physiotherapie'!D:D,B58,'Grundlage Physiotherapie'!J:J)&gt;0,SUMIF('Grundlage Physiotherapie'!D:D,B58,'Grundlage Physiotherapie'!J:J),"")</f>
        <v/>
      </c>
      <c r="I58" s="94" t="str">
        <f>IF(SUMIF('Grundlage Physiotherapie'!D:D,B58,'Grundlage Physiotherapie'!K:K)&gt;0,SUMIF('Grundlage Physiotherapie'!D:D,B58,'Grundlage Physiotherapie'!K:K),"")</f>
        <v/>
      </c>
      <c r="J58" s="94">
        <f>IF(SUMIF('Grundlage Physiotherapie'!D:D,B58,'Grundlage Physiotherapie'!L:L)&gt;0,SUMIF('Grundlage Physiotherapie'!D:D,B58,'Grundlage Physiotherapie'!L:L),"")</f>
        <v>1.1888417638562001</v>
      </c>
      <c r="K58" s="40"/>
      <c r="L58" s="61" t="str">
        <f t="shared" si="4"/>
        <v>-</v>
      </c>
      <c r="M58" s="61">
        <f t="shared" si="5"/>
        <v>2483797</v>
      </c>
      <c r="N58" s="40"/>
      <c r="O58" s="40"/>
      <c r="P58" s="40"/>
      <c r="W58" s="126">
        <f t="shared" si="2"/>
        <v>1.1888417638562001</v>
      </c>
      <c r="X58" s="23" t="str">
        <f t="shared" si="3"/>
        <v>-</v>
      </c>
    </row>
    <row r="59" spans="1:24" x14ac:dyDescent="0.2">
      <c r="A59" s="20" t="s">
        <v>24</v>
      </c>
      <c r="B59" s="21" t="s">
        <v>25</v>
      </c>
      <c r="C59" s="21" t="s">
        <v>26</v>
      </c>
      <c r="D59" s="21" t="s">
        <v>27</v>
      </c>
      <c r="E59" s="93">
        <f>IF(SUMIF('Grundlage Physiotherapie'!D:D,B59,'Grundlage Physiotherapie'!G:G)&gt;0,SUMIF('Grundlage Physiotherapie'!D:D,B59,'Grundlage Physiotherapie'!G:G),)</f>
        <v>1360361.2911499999</v>
      </c>
      <c r="F59" s="93">
        <f>IF(SUMIF('Grundlage Physiotherapie'!D:D,B59,'Grundlage Physiotherapie'!H:H)&gt;0,SUMIF('Grundlage Physiotherapie'!D:D,B59,'Grundlage Physiotherapie'!H:H),)</f>
        <v>0</v>
      </c>
      <c r="G59" s="93">
        <f>IF(SUMIF('Grundlage Physiotherapie'!D:D,B59,'Grundlage Physiotherapie'!I:I)&gt;0,SUMIF('Grundlage Physiotherapie'!D:D,B59,'Grundlage Physiotherapie'!I:I),"")</f>
        <v>1113691.8715462999</v>
      </c>
      <c r="H59" s="93" t="str">
        <f>IF(SUMIF('Grundlage Physiotherapie'!D:D,B59,'Grundlage Physiotherapie'!J:J)&gt;0,SUMIF('Grundlage Physiotherapie'!D:D,B59,'Grundlage Physiotherapie'!J:J),"")</f>
        <v/>
      </c>
      <c r="I59" s="94">
        <f>IF(SUMIF('Grundlage Physiotherapie'!D:D,B59,'Grundlage Physiotherapie'!K:K)&gt;0,SUMIF('Grundlage Physiotherapie'!D:D,B59,'Grundlage Physiotherapie'!K:K),"")</f>
        <v>1.2214880308511</v>
      </c>
      <c r="J59" s="94" t="str">
        <f>IF(SUMIF('Grundlage Physiotherapie'!D:D,B59,'Grundlage Physiotherapie'!L:L)&gt;0,SUMIF('Grundlage Physiotherapie'!D:D,B59,'Grundlage Physiotherapie'!L:L),"")</f>
        <v/>
      </c>
      <c r="K59" s="40"/>
      <c r="L59" s="61">
        <f t="shared" si="4"/>
        <v>1113691.8715462999</v>
      </c>
      <c r="M59" s="61" t="str">
        <f t="shared" si="5"/>
        <v>-</v>
      </c>
      <c r="N59" s="40"/>
      <c r="O59" s="40"/>
      <c r="P59" s="40"/>
      <c r="W59" s="126" t="str">
        <f t="shared" si="2"/>
        <v/>
      </c>
      <c r="X59" s="23" t="str">
        <f t="shared" si="3"/>
        <v>Kontrolle</v>
      </c>
    </row>
    <row r="60" spans="1:24" x14ac:dyDescent="0.2">
      <c r="A60" s="20" t="s">
        <v>29</v>
      </c>
      <c r="B60" s="21" t="s">
        <v>30</v>
      </c>
      <c r="C60" s="21" t="s">
        <v>26</v>
      </c>
      <c r="D60" s="21" t="s">
        <v>17</v>
      </c>
      <c r="E60" s="93">
        <f>IF(SUMIF('Grundlage Physiotherapie'!D:D,B60,'Grundlage Physiotherapie'!G:G)&gt;0,SUMIF('Grundlage Physiotherapie'!D:D,B60,'Grundlage Physiotherapie'!G:G),)</f>
        <v>24765.502591049</v>
      </c>
      <c r="F60" s="93">
        <f>IF(SUMIF('Grundlage Physiotherapie'!D:D,B60,'Grundlage Physiotherapie'!H:H)&gt;0,SUMIF('Grundlage Physiotherapie'!D:D,B60,'Grundlage Physiotherapie'!H:H),)</f>
        <v>0</v>
      </c>
      <c r="G60" s="93">
        <f>IF(SUMIF('Grundlage Physiotherapie'!D:D,B60,'Grundlage Physiotherapie'!I:I)&gt;0,SUMIF('Grundlage Physiotherapie'!D:D,B60,'Grundlage Physiotherapie'!I:I),"")</f>
        <v>16699</v>
      </c>
      <c r="H60" s="93" t="str">
        <f>IF(SUMIF('Grundlage Physiotherapie'!D:D,B60,'Grundlage Physiotherapie'!J:J)&gt;0,SUMIF('Grundlage Physiotherapie'!D:D,B60,'Grundlage Physiotherapie'!J:J),"")</f>
        <v/>
      </c>
      <c r="I60" s="94">
        <f>IF(SUMIF('Grundlage Physiotherapie'!D:D,B60,'Grundlage Physiotherapie'!K:K)&gt;0,SUMIF('Grundlage Physiotherapie'!D:D,B60,'Grundlage Physiotherapie'!K:K),"")</f>
        <v>1.4830530325797</v>
      </c>
      <c r="J60" s="94" t="str">
        <f>IF(SUMIF('Grundlage Physiotherapie'!D:D,B60,'Grundlage Physiotherapie'!L:L)&gt;0,SUMIF('Grundlage Physiotherapie'!D:D,B60,'Grundlage Physiotherapie'!L:L),"")</f>
        <v/>
      </c>
      <c r="K60" s="40"/>
      <c r="L60" s="61">
        <f t="shared" si="4"/>
        <v>16699</v>
      </c>
      <c r="M60" s="61" t="str">
        <f t="shared" si="5"/>
        <v>-</v>
      </c>
      <c r="N60" s="40"/>
      <c r="O60" s="40"/>
      <c r="P60" s="40"/>
      <c r="W60" s="126" t="str">
        <f t="shared" si="2"/>
        <v/>
      </c>
      <c r="X60" s="23" t="str">
        <f t="shared" si="3"/>
        <v>Kontrolle</v>
      </c>
    </row>
    <row r="61" spans="1:24" ht="10.5" x14ac:dyDescent="0.25">
      <c r="A61" s="20" t="s">
        <v>47</v>
      </c>
      <c r="B61" s="21" t="s">
        <v>48</v>
      </c>
      <c r="C61" s="21" t="s">
        <v>26</v>
      </c>
      <c r="D61" s="21" t="s">
        <v>45</v>
      </c>
      <c r="E61" s="93">
        <f>IF(SUMIF('Grundlage Physiotherapie'!D:D,B61,'Grundlage Physiotherapie'!H:H)&gt;0,SUMIF('Grundlage Physiotherapie'!D:D,B61,'Grundlage Physiotherapie'!H:H),)</f>
        <v>2271506.9029581998</v>
      </c>
      <c r="F61" s="93">
        <f>IF(SUMIF('Grundlage Physiotherapie'!D:D,B61,'Grundlage Physiotherapie'!G:G)&gt;0,SUMIF('Grundlage Physiotherapie'!D:D,B61,'Grundlage Physiotherapie'!G:G),)</f>
        <v>2057806.9029582001</v>
      </c>
      <c r="G61" s="93">
        <f>IF(SUMIF('Grundlage Physiotherapie'!D:D,B61,'Grundlage Physiotherapie'!I:I)&gt;0,SUMIF('Grundlage Physiotherapie'!D:D,B61,'Grundlage Physiotherapie'!I:I),"")</f>
        <v>2583604.16</v>
      </c>
      <c r="H61" s="93" t="str">
        <f>IF(SUMIF('Grundlage Physiotherapie'!D:D,B61,'Grundlage Physiotherapie'!J:J)&gt;0,SUMIF('Grundlage Physiotherapie'!D:D,B61,'Grundlage Physiotherapie'!J:J),"")</f>
        <v/>
      </c>
      <c r="I61" s="94">
        <f>IF(SUMIF('Grundlage Physiotherapie'!D:D,B61,'Grundlage Physiotherapie'!L:L)&gt;0,SUMIF('Grundlage Physiotherapie'!D:D,B61,'Grundlage Physiotherapie'!L:L),"")</f>
        <v>0.87920082268259003</v>
      </c>
      <c r="J61" s="94">
        <f>IF(SUMIF('Grundlage Physiotherapie'!D:D,B61,'Grundlage Physiotherapie'!K:K)&gt;0,SUMIF('Grundlage Physiotherapie'!D:D,B61,'Grundlage Physiotherapie'!K:K),"")</f>
        <v>0.79648691344348999</v>
      </c>
      <c r="K61" s="40"/>
      <c r="L61" s="61">
        <f t="shared" si="4"/>
        <v>2583604.16</v>
      </c>
      <c r="M61" s="61">
        <f t="shared" si="5"/>
        <v>2583604.16</v>
      </c>
      <c r="N61" s="40"/>
      <c r="O61" s="40"/>
      <c r="P61" s="40"/>
      <c r="Q61" s="122" t="s">
        <v>650</v>
      </c>
      <c r="R61" s="123"/>
      <c r="S61" s="123"/>
      <c r="T61" s="123"/>
      <c r="U61" s="123"/>
      <c r="V61" s="123"/>
      <c r="W61" s="126">
        <f t="shared" si="2"/>
        <v>0.79648691344348999</v>
      </c>
      <c r="X61" s="23" t="str">
        <f t="shared" si="3"/>
        <v>-</v>
      </c>
    </row>
    <row r="62" spans="1:24" x14ac:dyDescent="0.2">
      <c r="A62" s="20" t="s">
        <v>154</v>
      </c>
      <c r="B62" s="21" t="s">
        <v>155</v>
      </c>
      <c r="C62" s="21" t="s">
        <v>156</v>
      </c>
      <c r="D62" s="21" t="s">
        <v>17</v>
      </c>
      <c r="E62" s="93">
        <f>IF(SUMIF('Grundlage Physiotherapie'!D:D,B62,'Grundlage Physiotherapie'!G:G)&gt;0,SUMIF('Grundlage Physiotherapie'!D:D,B62,'Grundlage Physiotherapie'!G:G),)</f>
        <v>0</v>
      </c>
      <c r="F62" s="93">
        <f>IF(SUMIF('Grundlage Physiotherapie'!D:D,B62,'Grundlage Physiotherapie'!H:H)&gt;0,SUMIF('Grundlage Physiotherapie'!D:D,B62,'Grundlage Physiotherapie'!H:H),)</f>
        <v>756450.19820632006</v>
      </c>
      <c r="G62" s="93">
        <f>IF(SUMIF('Grundlage Physiotherapie'!D:D,B62,'Grundlage Physiotherapie'!I:I)&gt;0,SUMIF('Grundlage Physiotherapie'!D:D,B62,'Grundlage Physiotherapie'!I:I),"")</f>
        <v>860711</v>
      </c>
      <c r="H62" s="93" t="str">
        <f>IF(SUMIF('Grundlage Physiotherapie'!D:D,B62,'Grundlage Physiotherapie'!J:J)&gt;0,SUMIF('Grundlage Physiotherapie'!D:D,B62,'Grundlage Physiotherapie'!J:J),"")</f>
        <v/>
      </c>
      <c r="I62" s="94" t="str">
        <f>IF(SUMIF('Grundlage Physiotherapie'!D:D,B62,'Grundlage Physiotherapie'!K:K)&gt;0,SUMIF('Grundlage Physiotherapie'!D:D,B62,'Grundlage Physiotherapie'!K:K),"")</f>
        <v/>
      </c>
      <c r="J62" s="94">
        <f>IF(SUMIF('Grundlage Physiotherapie'!D:D,B62,'Grundlage Physiotherapie'!L:L)&gt;0,SUMIF('Grundlage Physiotherapie'!D:D,B62,'Grundlage Physiotherapie'!L:L),"")</f>
        <v>0.87886665583027002</v>
      </c>
      <c r="K62" s="40"/>
      <c r="L62" s="61" t="str">
        <f t="shared" si="4"/>
        <v>-</v>
      </c>
      <c r="M62" s="61">
        <f t="shared" si="5"/>
        <v>860711</v>
      </c>
      <c r="N62" s="40"/>
      <c r="O62" s="40"/>
      <c r="P62" s="40"/>
      <c r="W62" s="126">
        <f t="shared" si="2"/>
        <v>0.87886665583027002</v>
      </c>
      <c r="X62" s="23" t="str">
        <f t="shared" si="3"/>
        <v>-</v>
      </c>
    </row>
    <row r="63" spans="1:24" x14ac:dyDescent="0.2">
      <c r="A63" s="20" t="s">
        <v>19</v>
      </c>
      <c r="B63" s="21" t="s">
        <v>20</v>
      </c>
      <c r="C63" s="21" t="s">
        <v>21</v>
      </c>
      <c r="D63" s="21" t="s">
        <v>22</v>
      </c>
      <c r="E63" s="93">
        <f>IF(SUMIF('Grundlage Physiotherapie'!D:D,B63,'Grundlage Physiotherapie'!G:G)&gt;0,SUMIF('Grundlage Physiotherapie'!D:D,B63,'Grundlage Physiotherapie'!G:G),)</f>
        <v>4820637.5489951</v>
      </c>
      <c r="F63" s="93">
        <f>IF(SUMIF('Grundlage Physiotherapie'!D:D,B63,'Grundlage Physiotherapie'!H:H)&gt;0,SUMIF('Grundlage Physiotherapie'!D:D,B63,'Grundlage Physiotherapie'!H:H),)</f>
        <v>4706572.2347906996</v>
      </c>
      <c r="G63" s="93">
        <f>IF(SUMIF('Grundlage Physiotherapie'!D:D,B63,'Grundlage Physiotherapie'!I:I)&gt;0,SUMIF('Grundlage Physiotherapie'!D:D,B63,'Grundlage Physiotherapie'!I:I),"")</f>
        <v>2771849.1729228999</v>
      </c>
      <c r="H63" s="93" t="str">
        <f>IF(SUMIF('Grundlage Physiotherapie'!D:D,B63,'Grundlage Physiotherapie'!J:J)&gt;0,SUMIF('Grundlage Physiotherapie'!D:D,B63,'Grundlage Physiotherapie'!J:J),"")</f>
        <v/>
      </c>
      <c r="I63" s="94">
        <f>IF(SUMIF('Grundlage Physiotherapie'!D:D,B63,'Grundlage Physiotherapie'!K:K)&gt;0,SUMIF('Grundlage Physiotherapie'!D:D,B63,'Grundlage Physiotherapie'!K:K),"")</f>
        <v>1.7391413631326</v>
      </c>
      <c r="J63" s="94">
        <f>IF(SUMIF('Grundlage Physiotherapie'!D:D,B63,'Grundlage Physiotherapie'!L:L)&gt;0,SUMIF('Grundlage Physiotherapie'!D:D,B63,'Grundlage Physiotherapie'!L:L),"")</f>
        <v>1.6979900208017999</v>
      </c>
      <c r="K63" s="40"/>
      <c r="L63" s="61">
        <f t="shared" si="4"/>
        <v>2771849.1729228999</v>
      </c>
      <c r="M63" s="61">
        <f t="shared" si="5"/>
        <v>2771849.1729228999</v>
      </c>
      <c r="N63" s="40"/>
      <c r="O63" s="40"/>
      <c r="P63" s="40"/>
      <c r="W63" s="126">
        <f t="shared" si="2"/>
        <v>1.6979900208017999</v>
      </c>
      <c r="X63" s="23" t="str">
        <f t="shared" si="3"/>
        <v>-</v>
      </c>
    </row>
    <row r="64" spans="1:24" x14ac:dyDescent="0.2">
      <c r="A64" s="20" t="s">
        <v>43</v>
      </c>
      <c r="B64" s="21" t="s">
        <v>44</v>
      </c>
      <c r="C64" s="21" t="s">
        <v>21</v>
      </c>
      <c r="D64" s="21" t="s">
        <v>45</v>
      </c>
      <c r="E64" s="93">
        <f>IF(SUMIF('Grundlage Physiotherapie'!D:D,B64,'Grundlage Physiotherapie'!G:G)&gt;0,SUMIF('Grundlage Physiotherapie'!D:D,B64,'Grundlage Physiotherapie'!G:G),)</f>
        <v>1119385.2605244</v>
      </c>
      <c r="F64" s="93">
        <f>IF(SUMIF('Grundlage Physiotherapie'!D:D,B64,'Grundlage Physiotherapie'!H:H)&gt;0,SUMIF('Grundlage Physiotherapie'!D:D,B64,'Grundlage Physiotherapie'!H:H),)</f>
        <v>1119385.2605244</v>
      </c>
      <c r="G64" s="93">
        <f>IF(SUMIF('Grundlage Physiotherapie'!D:D,B64,'Grundlage Physiotherapie'!I:I)&gt;0,SUMIF('Grundlage Physiotherapie'!D:D,B64,'Grundlage Physiotherapie'!I:I),"")</f>
        <v>979007</v>
      </c>
      <c r="H64" s="93" t="str">
        <f>IF(SUMIF('Grundlage Physiotherapie'!D:D,B64,'Grundlage Physiotherapie'!J:J)&gt;0,SUMIF('Grundlage Physiotherapie'!D:D,B64,'Grundlage Physiotherapie'!J:J),"")</f>
        <v/>
      </c>
      <c r="I64" s="94">
        <f>IF(SUMIF('Grundlage Physiotherapie'!D:D,B64,'Grundlage Physiotherapie'!K:K)&gt;0,SUMIF('Grundlage Physiotherapie'!D:D,B64,'Grundlage Physiotherapie'!K:K),"")</f>
        <v>1.1433884134887999</v>
      </c>
      <c r="J64" s="94">
        <f>IF(SUMIF('Grundlage Physiotherapie'!D:D,B64,'Grundlage Physiotherapie'!L:L)&gt;0,SUMIF('Grundlage Physiotherapie'!D:D,B64,'Grundlage Physiotherapie'!L:L),"")</f>
        <v>1.1433884134887999</v>
      </c>
      <c r="K64" s="40"/>
      <c r="L64" s="61">
        <f t="shared" si="4"/>
        <v>979007</v>
      </c>
      <c r="M64" s="61">
        <f t="shared" si="5"/>
        <v>979007</v>
      </c>
      <c r="N64" s="40"/>
      <c r="O64" s="40"/>
      <c r="P64" s="40"/>
      <c r="W64" s="126">
        <f t="shared" si="2"/>
        <v>1.1433884134887999</v>
      </c>
      <c r="X64" s="23" t="str">
        <f t="shared" si="3"/>
        <v>gleich</v>
      </c>
    </row>
    <row r="65" spans="1:24" x14ac:dyDescent="0.2">
      <c r="A65" s="20" t="s">
        <v>57</v>
      </c>
      <c r="B65" s="21" t="s">
        <v>58</v>
      </c>
      <c r="C65" s="21" t="s">
        <v>21</v>
      </c>
      <c r="D65" s="21" t="s">
        <v>27</v>
      </c>
      <c r="E65" s="93">
        <f>IF(SUMIF('Grundlage Physiotherapie'!D:D,B65,'Grundlage Physiotherapie'!G:G)&gt;0,SUMIF('Grundlage Physiotherapie'!D:D,B65,'Grundlage Physiotherapie'!G:G),)</f>
        <v>544657.65664946998</v>
      </c>
      <c r="F65" s="93">
        <f>IF(SUMIF('Grundlage Physiotherapie'!D:D,B65,'Grundlage Physiotherapie'!H:H)&gt;0,SUMIF('Grundlage Physiotherapie'!D:D,B65,'Grundlage Physiotherapie'!H:H),)</f>
        <v>486595.65664946998</v>
      </c>
      <c r="G65" s="93">
        <f>IF(SUMIF('Grundlage Physiotherapie'!D:D,B65,'Grundlage Physiotherapie'!I:I)&gt;0,SUMIF('Grundlage Physiotherapie'!D:D,B65,'Grundlage Physiotherapie'!I:I),"")</f>
        <v>312919</v>
      </c>
      <c r="H65" s="93" t="str">
        <f>IF(SUMIF('Grundlage Physiotherapie'!D:D,B65,'Grundlage Physiotherapie'!J:J)&gt;0,SUMIF('Grundlage Physiotherapie'!D:D,B65,'Grundlage Physiotherapie'!J:J),"")</f>
        <v/>
      </c>
      <c r="I65" s="94">
        <f>IF(SUMIF('Grundlage Physiotherapie'!D:D,B65,'Grundlage Physiotherapie'!K:K)&gt;0,SUMIF('Grundlage Physiotherapie'!D:D,B65,'Grundlage Physiotherapie'!K:K),"")</f>
        <v>1.7405707440247</v>
      </c>
      <c r="J65" s="94">
        <f>IF(SUMIF('Grundlage Physiotherapie'!D:D,B65,'Grundlage Physiotherapie'!L:L)&gt;0,SUMIF('Grundlage Physiotherapie'!D:D,B65,'Grundlage Physiotherapie'!L:L),"")</f>
        <v>1.5550211289486</v>
      </c>
      <c r="K65" s="40"/>
      <c r="L65" s="61">
        <f t="shared" si="4"/>
        <v>312919</v>
      </c>
      <c r="M65" s="61">
        <f t="shared" si="5"/>
        <v>312919</v>
      </c>
      <c r="N65" s="40"/>
      <c r="O65" s="40"/>
      <c r="P65" s="40"/>
      <c r="W65" s="126">
        <f t="shared" si="2"/>
        <v>1.5550211289486</v>
      </c>
      <c r="X65" s="23" t="str">
        <f t="shared" si="3"/>
        <v>-</v>
      </c>
    </row>
    <row r="66" spans="1:24" x14ac:dyDescent="0.2">
      <c r="A66" s="20" t="s">
        <v>79</v>
      </c>
      <c r="B66" s="21" t="s">
        <v>80</v>
      </c>
      <c r="C66" s="21" t="s">
        <v>21</v>
      </c>
      <c r="D66" s="21" t="s">
        <v>27</v>
      </c>
      <c r="E66" s="93">
        <f>IF(SUMIF('Grundlage Physiotherapie'!D:D,B66,'Grundlage Physiotherapie'!G:G)&gt;0,SUMIF('Grundlage Physiotherapie'!D:D,B66,'Grundlage Physiotherapie'!G:G),)</f>
        <v>644122.87401202996</v>
      </c>
      <c r="F66" s="93">
        <f>IF(SUMIF('Grundlage Physiotherapie'!D:D,B66,'Grundlage Physiotherapie'!H:H)&gt;0,SUMIF('Grundlage Physiotherapie'!D:D,B66,'Grundlage Physiotherapie'!H:H),)</f>
        <v>0</v>
      </c>
      <c r="G66" s="93">
        <f>IF(SUMIF('Grundlage Physiotherapie'!D:D,B66,'Grundlage Physiotherapie'!I:I)&gt;0,SUMIF('Grundlage Physiotherapie'!D:D,B66,'Grundlage Physiotherapie'!I:I),"")</f>
        <v>984124</v>
      </c>
      <c r="H66" s="93" t="str">
        <f>IF(SUMIF('Grundlage Physiotherapie'!D:D,B66,'Grundlage Physiotherapie'!J:J)&gt;0,SUMIF('Grundlage Physiotherapie'!D:D,B66,'Grundlage Physiotherapie'!J:J),"")</f>
        <v/>
      </c>
      <c r="I66" s="94">
        <f>IF(SUMIF('Grundlage Physiotherapie'!D:D,B66,'Grundlage Physiotherapie'!K:K)&gt;0,SUMIF('Grundlage Physiotherapie'!D:D,B66,'Grundlage Physiotherapie'!K:K),"")</f>
        <v>0.65451393728028995</v>
      </c>
      <c r="J66" s="94" t="str">
        <f>IF(SUMIF('Grundlage Physiotherapie'!D:D,B66,'Grundlage Physiotherapie'!L:L)&gt;0,SUMIF('Grundlage Physiotherapie'!D:D,B66,'Grundlage Physiotherapie'!L:L),"")</f>
        <v/>
      </c>
      <c r="K66" s="40"/>
      <c r="L66" s="61">
        <f t="shared" si="4"/>
        <v>984124</v>
      </c>
      <c r="M66" s="61" t="str">
        <f t="shared" si="5"/>
        <v>-</v>
      </c>
      <c r="N66" s="40"/>
      <c r="O66" s="40"/>
      <c r="P66" s="40"/>
      <c r="W66" s="126" t="str">
        <f t="shared" si="2"/>
        <v/>
      </c>
      <c r="X66" s="23" t="str">
        <f t="shared" si="3"/>
        <v>Kontrolle</v>
      </c>
    </row>
    <row r="67" spans="1:24" x14ac:dyDescent="0.2">
      <c r="A67" s="20" t="s">
        <v>296</v>
      </c>
      <c r="B67" s="21" t="s">
        <v>297</v>
      </c>
      <c r="C67" s="21" t="s">
        <v>114</v>
      </c>
      <c r="D67" s="21" t="s">
        <v>45</v>
      </c>
      <c r="E67" s="93">
        <f>IF(SUMIF('Grundlage Physiotherapie'!D:D,B67,'Grundlage Physiotherapie'!G:G)&gt;0,SUMIF('Grundlage Physiotherapie'!D:D,B67,'Grundlage Physiotherapie'!G:G),)</f>
        <v>1666226.75578</v>
      </c>
      <c r="F67" s="93">
        <f>IF(SUMIF('Grundlage Physiotherapie'!D:D,B67,'Grundlage Physiotherapie'!H:H)&gt;0,SUMIF('Grundlage Physiotherapie'!D:D,B67,'Grundlage Physiotherapie'!H:H),)</f>
        <v>0</v>
      </c>
      <c r="G67" s="93">
        <f>IF(SUMIF('Grundlage Physiotherapie'!D:D,B67,'Grundlage Physiotherapie'!I:I)&gt;0,SUMIF('Grundlage Physiotherapie'!D:D,B67,'Grundlage Physiotherapie'!I:I),"")</f>
        <v>1623247</v>
      </c>
      <c r="H67" s="93" t="str">
        <f>IF(SUMIF('Grundlage Physiotherapie'!D:D,B67,'Grundlage Physiotherapie'!J:J)&gt;0,SUMIF('Grundlage Physiotherapie'!D:D,B67,'Grundlage Physiotherapie'!J:J),"")</f>
        <v/>
      </c>
      <c r="I67" s="94">
        <f>IF(SUMIF('Grundlage Physiotherapie'!D:D,B67,'Grundlage Physiotherapie'!K:K)&gt;0,SUMIF('Grundlage Physiotherapie'!D:D,B67,'Grundlage Physiotherapie'!K:K),"")</f>
        <v>1.0264776437473999</v>
      </c>
      <c r="J67" s="94" t="str">
        <f>IF(SUMIF('Grundlage Physiotherapie'!D:D,B67,'Grundlage Physiotherapie'!L:L)&gt;0,SUMIF('Grundlage Physiotherapie'!D:D,B67,'Grundlage Physiotherapie'!L:L),"")</f>
        <v/>
      </c>
      <c r="K67" s="40"/>
      <c r="L67" s="61">
        <f t="shared" si="4"/>
        <v>1623247</v>
      </c>
      <c r="M67" s="61" t="str">
        <f t="shared" si="5"/>
        <v>-</v>
      </c>
      <c r="N67" s="40"/>
      <c r="O67" s="40"/>
      <c r="P67" s="40"/>
      <c r="W67" s="126" t="str">
        <f t="shared" si="2"/>
        <v/>
      </c>
      <c r="X67" s="23" t="str">
        <f t="shared" si="3"/>
        <v>Kontrolle</v>
      </c>
    </row>
    <row r="68" spans="1:24" x14ac:dyDescent="0.2">
      <c r="A68" s="20" t="s">
        <v>158</v>
      </c>
      <c r="B68" s="21" t="s">
        <v>159</v>
      </c>
      <c r="C68" s="21" t="s">
        <v>70</v>
      </c>
      <c r="D68" s="21" t="s">
        <v>45</v>
      </c>
      <c r="E68" s="93">
        <f>IF(SUMIF('Grundlage Physiotherapie'!D:D,B68,'Grundlage Physiotherapie'!G:G)&gt;0,SUMIF('Grundlage Physiotherapie'!D:D,B68,'Grundlage Physiotherapie'!G:G),)</f>
        <v>1945907.1650665</v>
      </c>
      <c r="F68" s="93">
        <f>IF(SUMIF('Grundlage Physiotherapie'!D:D,B68,'Grundlage Physiotherapie'!H:H)&gt;0,SUMIF('Grundlage Physiotherapie'!D:D,B68,'Grundlage Physiotherapie'!H:H),)</f>
        <v>1916446.4068272</v>
      </c>
      <c r="G68" s="93">
        <f>IF(SUMIF('Grundlage Physiotherapie'!D:D,B68,'Grundlage Physiotherapie'!I:I)&gt;0,SUMIF('Grundlage Physiotherapie'!D:D,B68,'Grundlage Physiotherapie'!I:I),"")</f>
        <v>1621641</v>
      </c>
      <c r="H68" s="93" t="str">
        <f>IF(SUMIF('Grundlage Physiotherapie'!D:D,B68,'Grundlage Physiotherapie'!J:J)&gt;0,SUMIF('Grundlage Physiotherapie'!D:D,B68,'Grundlage Physiotherapie'!J:J),"")</f>
        <v/>
      </c>
      <c r="I68" s="94">
        <f>IF(SUMIF('Grundlage Physiotherapie'!D:D,B68,'Grundlage Physiotherapie'!K:K)&gt;0,SUMIF('Grundlage Physiotherapie'!D:D,B68,'Grundlage Physiotherapie'!K:K),"")</f>
        <v>1.1999617455814999</v>
      </c>
      <c r="J68" s="94">
        <f>IF(SUMIF('Grundlage Physiotherapie'!D:D,B68,'Grundlage Physiotherapie'!L:L)&gt;0,SUMIF('Grundlage Physiotherapie'!D:D,B68,'Grundlage Physiotherapie'!L:L),"")</f>
        <v>1.1817944950992001</v>
      </c>
      <c r="K68" s="40"/>
      <c r="L68" s="61">
        <f t="shared" si="4"/>
        <v>1621641</v>
      </c>
      <c r="M68" s="61">
        <f t="shared" si="5"/>
        <v>1621641</v>
      </c>
      <c r="N68" s="40"/>
      <c r="O68" s="40"/>
      <c r="P68" s="40"/>
      <c r="W68" s="126">
        <f t="shared" si="2"/>
        <v>1.1817944950992001</v>
      </c>
      <c r="X68" s="23" t="str">
        <f t="shared" si="3"/>
        <v>-</v>
      </c>
    </row>
    <row r="69" spans="1:24" x14ac:dyDescent="0.2">
      <c r="A69" s="20" t="s">
        <v>223</v>
      </c>
      <c r="B69" s="21" t="s">
        <v>224</v>
      </c>
      <c r="C69" s="21" t="s">
        <v>70</v>
      </c>
      <c r="D69" s="21" t="s">
        <v>45</v>
      </c>
      <c r="E69" s="93">
        <f>IF(SUMIF('Grundlage Physiotherapie'!D:D,B69,'Grundlage Physiotherapie'!G:G)&gt;0,SUMIF('Grundlage Physiotherapie'!D:D,B69,'Grundlage Physiotherapie'!G:G),)</f>
        <v>0</v>
      </c>
      <c r="F69" s="93">
        <f>IF(SUMIF('Grundlage Physiotherapie'!D:D,B69,'Grundlage Physiotherapie'!H:H)&gt;0,SUMIF('Grundlage Physiotherapie'!D:D,B69,'Grundlage Physiotherapie'!H:H),)</f>
        <v>1519648.1804648</v>
      </c>
      <c r="G69" s="93">
        <f>IF(SUMIF('Grundlage Physiotherapie'!D:D,B69,'Grundlage Physiotherapie'!I:I)&gt;0,SUMIF('Grundlage Physiotherapie'!D:D,B69,'Grundlage Physiotherapie'!I:I),"")</f>
        <v>1022150</v>
      </c>
      <c r="H69" s="93" t="str">
        <f>IF(SUMIF('Grundlage Physiotherapie'!D:D,B69,'Grundlage Physiotherapie'!J:J)&gt;0,SUMIF('Grundlage Physiotherapie'!D:D,B69,'Grundlage Physiotherapie'!J:J),"")</f>
        <v/>
      </c>
      <c r="I69" s="94" t="str">
        <f>IF(SUMIF('Grundlage Physiotherapie'!D:D,B69,'Grundlage Physiotherapie'!K:K)&gt;0,SUMIF('Grundlage Physiotherapie'!D:D,B69,'Grundlage Physiotherapie'!K:K),"")</f>
        <v/>
      </c>
      <c r="J69" s="94">
        <f>IF(SUMIF('Grundlage Physiotherapie'!D:D,B69,'Grundlage Physiotherapie'!L:L)&gt;0,SUMIF('Grundlage Physiotherapie'!D:D,B69,'Grundlage Physiotherapie'!L:L),"")</f>
        <v>1.4867173902702999</v>
      </c>
      <c r="K69" s="40"/>
      <c r="L69" s="61" t="str">
        <f t="shared" si="4"/>
        <v>-</v>
      </c>
      <c r="M69" s="61">
        <f t="shared" si="5"/>
        <v>1022150</v>
      </c>
      <c r="N69" s="40"/>
      <c r="O69" s="40"/>
      <c r="P69" s="40"/>
      <c r="W69" s="126">
        <f t="shared" si="2"/>
        <v>1.4867173902702999</v>
      </c>
      <c r="X69" s="23" t="str">
        <f t="shared" si="3"/>
        <v>-</v>
      </c>
    </row>
    <row r="70" spans="1:24" x14ac:dyDescent="0.2">
      <c r="A70" s="20" t="s">
        <v>217</v>
      </c>
      <c r="B70" s="21" t="s">
        <v>218</v>
      </c>
      <c r="C70" s="21" t="s">
        <v>70</v>
      </c>
      <c r="D70" s="21" t="s">
        <v>45</v>
      </c>
      <c r="E70" s="93">
        <f>IF(SUMIF('Grundlage Physiotherapie'!D:D,B70,'Grundlage Physiotherapie'!G:G)&gt;0,SUMIF('Grundlage Physiotherapie'!D:D,B70,'Grundlage Physiotherapie'!G:G),)</f>
        <v>0</v>
      </c>
      <c r="F70" s="93">
        <f>IF(SUMIF('Grundlage Physiotherapie'!D:D,B70,'Grundlage Physiotherapie'!H:H)&gt;0,SUMIF('Grundlage Physiotherapie'!D:D,B70,'Grundlage Physiotherapie'!H:H),)</f>
        <v>975855.57821217005</v>
      </c>
      <c r="G70" s="93">
        <f>IF(SUMIF('Grundlage Physiotherapie'!D:D,B70,'Grundlage Physiotherapie'!I:I)&gt;0,SUMIF('Grundlage Physiotherapie'!D:D,B70,'Grundlage Physiotherapie'!I:I),"")</f>
        <v>1195462</v>
      </c>
      <c r="H70" s="93" t="str">
        <f>IF(SUMIF('Grundlage Physiotherapie'!D:D,B70,'Grundlage Physiotherapie'!J:J)&gt;0,SUMIF('Grundlage Physiotherapie'!D:D,B70,'Grundlage Physiotherapie'!J:J),"")</f>
        <v/>
      </c>
      <c r="I70" s="94" t="str">
        <f>IF(SUMIF('Grundlage Physiotherapie'!D:D,B70,'Grundlage Physiotherapie'!K:K)&gt;0,SUMIF('Grundlage Physiotherapie'!D:D,B70,'Grundlage Physiotherapie'!K:K),"")</f>
        <v/>
      </c>
      <c r="J70" s="94">
        <f>IF(SUMIF('Grundlage Physiotherapie'!D:D,B70,'Grundlage Physiotherapie'!L:L)&gt;0,SUMIF('Grundlage Physiotherapie'!D:D,B70,'Grundlage Physiotherapie'!L:L),"")</f>
        <v>0.81629995617774997</v>
      </c>
      <c r="K70" s="40"/>
      <c r="L70" s="61" t="str">
        <f t="shared" si="4"/>
        <v>-</v>
      </c>
      <c r="M70" s="61">
        <f t="shared" si="5"/>
        <v>1195462</v>
      </c>
      <c r="N70" s="40"/>
      <c r="O70" s="40"/>
      <c r="P70" s="40"/>
      <c r="W70" s="126">
        <f>J70</f>
        <v>0.81629995617774997</v>
      </c>
      <c r="X70" s="23" t="str">
        <f t="shared" si="3"/>
        <v>-</v>
      </c>
    </row>
    <row r="71" spans="1:24" x14ac:dyDescent="0.2">
      <c r="A71" s="20" t="s">
        <v>161</v>
      </c>
      <c r="B71" s="21" t="s">
        <v>162</v>
      </c>
      <c r="C71" s="21" t="s">
        <v>70</v>
      </c>
      <c r="D71" s="21" t="s">
        <v>45</v>
      </c>
      <c r="E71" s="93">
        <f>IF(SUMIF('Grundlage Physiotherapie'!D:D,B71,'Grundlage Physiotherapie'!G:G)&gt;0,SUMIF('Grundlage Physiotherapie'!D:D,B71,'Grundlage Physiotherapie'!G:G),)</f>
        <v>1387890.8785758</v>
      </c>
      <c r="F71" s="93">
        <f>IF(SUMIF('Grundlage Physiotherapie'!D:D,B71,'Grundlage Physiotherapie'!H:H)&gt;0,SUMIF('Grundlage Physiotherapie'!D:D,B71,'Grundlage Physiotherapie'!H:H),)</f>
        <v>1357256.1044858</v>
      </c>
      <c r="G71" s="93">
        <f>IF(SUMIF('Grundlage Physiotherapie'!D:D,B71,'Grundlage Physiotherapie'!I:I)&gt;0,SUMIF('Grundlage Physiotherapie'!D:D,B71,'Grundlage Physiotherapie'!I:I),"")</f>
        <v>1116463</v>
      </c>
      <c r="H71" s="93" t="str">
        <f>IF(SUMIF('Grundlage Physiotherapie'!D:D,B71,'Grundlage Physiotherapie'!J:J)&gt;0,SUMIF('Grundlage Physiotherapie'!D:D,B71,'Grundlage Physiotherapie'!J:J),"")</f>
        <v/>
      </c>
      <c r="I71" s="94">
        <f>IF(SUMIF('Grundlage Physiotherapie'!D:D,B71,'Grundlage Physiotherapie'!K:K)&gt;0,SUMIF('Grundlage Physiotherapie'!D:D,B71,'Grundlage Physiotherapie'!K:K),"")</f>
        <v>1.2431140831140999</v>
      </c>
      <c r="J71" s="94">
        <f>IF(SUMIF('Grundlage Physiotherapie'!D:D,B71,'Grundlage Physiotherapie'!L:L)&gt;0,SUMIF('Grundlage Physiotherapie'!D:D,B71,'Grundlage Physiotherapie'!L:L),"")</f>
        <v>1.2156749524935999</v>
      </c>
      <c r="K71" s="40"/>
      <c r="L71" s="61">
        <f t="shared" si="4"/>
        <v>1116463</v>
      </c>
      <c r="M71" s="61">
        <f t="shared" si="5"/>
        <v>1116463</v>
      </c>
      <c r="N71" s="40"/>
      <c r="O71" s="40"/>
      <c r="P71" s="40"/>
      <c r="W71" s="126">
        <f t="shared" ref="W71:W108" si="6">J71</f>
        <v>1.2156749524935999</v>
      </c>
      <c r="X71" s="23" t="str">
        <f t="shared" si="3"/>
        <v>-</v>
      </c>
    </row>
    <row r="72" spans="1:24" x14ac:dyDescent="0.2">
      <c r="A72" s="20" t="s">
        <v>233</v>
      </c>
      <c r="B72" s="21" t="s">
        <v>234</v>
      </c>
      <c r="C72" s="21" t="s">
        <v>70</v>
      </c>
      <c r="D72" s="21" t="s">
        <v>27</v>
      </c>
      <c r="E72" s="93">
        <f>IF(SUMIF('Grundlage Physiotherapie'!D:D,B72,'Grundlage Physiotherapie'!G:G)&gt;0,SUMIF('Grundlage Physiotherapie'!D:D,B72,'Grundlage Physiotherapie'!G:G),)</f>
        <v>874216.22563771997</v>
      </c>
      <c r="F72" s="93">
        <f>IF(SUMIF('Grundlage Physiotherapie'!D:D,B72,'Grundlage Physiotherapie'!H:H)&gt;0,SUMIF('Grundlage Physiotherapie'!D:D,B72,'Grundlage Physiotherapie'!H:H),)</f>
        <v>822189.77828764997</v>
      </c>
      <c r="G72" s="93">
        <f>IF(SUMIF('Grundlage Physiotherapie'!D:D,B72,'Grundlage Physiotherapie'!I:I)&gt;0,SUMIF('Grundlage Physiotherapie'!D:D,B72,'Grundlage Physiotherapie'!I:I),"")</f>
        <v>663551</v>
      </c>
      <c r="H72" s="93" t="str">
        <f>IF(SUMIF('Grundlage Physiotherapie'!D:D,B72,'Grundlage Physiotherapie'!J:J)&gt;0,SUMIF('Grundlage Physiotherapie'!D:D,B72,'Grundlage Physiotherapie'!J:J),"")</f>
        <v/>
      </c>
      <c r="I72" s="94">
        <f>IF(SUMIF('Grundlage Physiotherapie'!D:D,B72,'Grundlage Physiotherapie'!K:K)&gt;0,SUMIF('Grundlage Physiotherapie'!D:D,B72,'Grundlage Physiotherapie'!K:K),"")</f>
        <v>1.3174815886612001</v>
      </c>
      <c r="J72" s="94">
        <f>IF(SUMIF('Grundlage Physiotherapie'!D:D,B72,'Grundlage Physiotherapie'!L:L)&gt;0,SUMIF('Grundlage Physiotherapie'!D:D,B72,'Grundlage Physiotherapie'!L:L),"")</f>
        <v>1.2390754867186999</v>
      </c>
      <c r="K72" s="40"/>
      <c r="L72" s="61">
        <f t="shared" si="4"/>
        <v>663551</v>
      </c>
      <c r="M72" s="61">
        <f t="shared" si="5"/>
        <v>663551</v>
      </c>
      <c r="N72" s="40"/>
      <c r="O72" s="40"/>
      <c r="P72" s="40"/>
      <c r="W72" s="126">
        <f t="shared" si="6"/>
        <v>1.2390754867186999</v>
      </c>
      <c r="X72" s="23" t="str">
        <f t="shared" si="3"/>
        <v>-</v>
      </c>
    </row>
    <row r="73" spans="1:24" ht="10.5" x14ac:dyDescent="0.25">
      <c r="A73" s="20" t="s">
        <v>246</v>
      </c>
      <c r="B73" s="21" t="s">
        <v>247</v>
      </c>
      <c r="C73" s="21" t="s">
        <v>70</v>
      </c>
      <c r="D73" s="21" t="s">
        <v>45</v>
      </c>
      <c r="E73" s="93"/>
      <c r="F73" s="93">
        <v>1006981</v>
      </c>
      <c r="G73" s="93">
        <v>999980</v>
      </c>
      <c r="H73" s="93" t="str">
        <f>IF(SUMIF('Grundlage Physiotherapie'!D:D,B73,'Grundlage Physiotherapie'!J:J)&gt;0,SUMIF('Grundlage Physiotherapie'!D:D,B73,'Grundlage Physiotherapie'!J:J),"")</f>
        <v/>
      </c>
      <c r="I73" s="94" t="str">
        <f>IF(SUMIF('Grundlage Physiotherapie'!D:D,B73,'Grundlage Physiotherapie'!K:K)&gt;0,SUMIF('Grundlage Physiotherapie'!D:D,B73,'Grundlage Physiotherapie'!K:K),"")</f>
        <v/>
      </c>
      <c r="J73" s="94">
        <f>F73/G73</f>
        <v>1.0070011400228005</v>
      </c>
      <c r="K73" s="40"/>
      <c r="L73" s="61" t="str">
        <f t="shared" si="4"/>
        <v>-</v>
      </c>
      <c r="M73" s="61">
        <f t="shared" si="5"/>
        <v>999980</v>
      </c>
      <c r="N73" s="40"/>
      <c r="O73" s="40"/>
      <c r="P73" s="40"/>
      <c r="Q73" s="122" t="s">
        <v>650</v>
      </c>
      <c r="R73" s="123"/>
      <c r="S73" s="123"/>
      <c r="T73" s="123"/>
      <c r="U73" s="123"/>
      <c r="V73" s="123"/>
      <c r="W73" s="124">
        <f>J73</f>
        <v>1.0070011400228005</v>
      </c>
      <c r="X73" s="23" t="str">
        <f>IF(J73&gt;0,IF(I73&gt;J73,"-",IF(I73=J73,"gleich","Kontrolle")),"")</f>
        <v>-</v>
      </c>
    </row>
    <row r="74" spans="1:24" x14ac:dyDescent="0.2">
      <c r="A74" s="20" t="s">
        <v>68</v>
      </c>
      <c r="B74" s="21" t="s">
        <v>69</v>
      </c>
      <c r="C74" s="21" t="s">
        <v>70</v>
      </c>
      <c r="D74" s="21" t="s">
        <v>45</v>
      </c>
      <c r="E74" s="93">
        <f>IF(SUMIF('Grundlage Physiotherapie'!D:D,B74,'Grundlage Physiotherapie'!G:G)&gt;0,SUMIF('Grundlage Physiotherapie'!D:D,B74,'Grundlage Physiotherapie'!G:G),)</f>
        <v>991023.36684787995</v>
      </c>
      <c r="F74" s="93">
        <f>IF(SUMIF('Grundlage Physiotherapie'!D:D,B74,'Grundlage Physiotherapie'!H:H)&gt;0,SUMIF('Grundlage Physiotherapie'!D:D,B74,'Grundlage Physiotherapie'!H:H),)</f>
        <v>904730.36684787995</v>
      </c>
      <c r="G74" s="93">
        <f>IF(SUMIF('Grundlage Physiotherapie'!D:D,B74,'Grundlage Physiotherapie'!I:I)&gt;0,SUMIF('Grundlage Physiotherapie'!D:D,B74,'Grundlage Physiotherapie'!I:I),"")</f>
        <v>761200</v>
      </c>
      <c r="H74" s="93" t="str">
        <f>IF(SUMIF('Grundlage Physiotherapie'!D:D,B74,'Grundlage Physiotherapie'!J:J)&gt;0,SUMIF('Grundlage Physiotherapie'!D:D,B74,'Grundlage Physiotherapie'!J:J),"")</f>
        <v/>
      </c>
      <c r="I74" s="94">
        <f>IF(SUMIF('Grundlage Physiotherapie'!D:D,B74,'Grundlage Physiotherapie'!K:K)&gt;0,SUMIF('Grundlage Physiotherapie'!D:D,B74,'Grundlage Physiotherapie'!K:K),"")</f>
        <v>1.3019224472515001</v>
      </c>
      <c r="J74" s="94">
        <f>IF(SUMIF('Grundlage Physiotherapie'!D:D,B74,'Grundlage Physiotherapie'!L:L)&gt;0,SUMIF('Grundlage Physiotherapie'!D:D,B74,'Grundlage Physiotherapie'!L:L),"")</f>
        <v>1.1885580226588</v>
      </c>
      <c r="K74" s="40"/>
      <c r="L74" s="61">
        <f t="shared" ref="L74:L108" si="7">IF(E74&gt;0,G74,"-")</f>
        <v>761200</v>
      </c>
      <c r="M74" s="61">
        <f t="shared" ref="M74:M108" si="8">IF(F74&gt;0,G74,"-")</f>
        <v>761200</v>
      </c>
      <c r="N74" s="40"/>
      <c r="O74" s="40"/>
      <c r="P74" s="40"/>
      <c r="W74" s="126">
        <f t="shared" si="6"/>
        <v>1.1885580226588</v>
      </c>
      <c r="X74" s="23" t="str">
        <f t="shared" si="3"/>
        <v>-</v>
      </c>
    </row>
    <row r="75" spans="1:24" x14ac:dyDescent="0.2">
      <c r="A75" s="20" t="s">
        <v>278</v>
      </c>
      <c r="B75" s="21" t="s">
        <v>279</v>
      </c>
      <c r="C75" s="21" t="s">
        <v>70</v>
      </c>
      <c r="D75" s="21" t="s">
        <v>45</v>
      </c>
      <c r="E75" s="93">
        <f>IF(SUMIF('Grundlage Physiotherapie'!D:D,B75,'Grundlage Physiotherapie'!G:G)&gt;0,SUMIF('Grundlage Physiotherapie'!D:D,B75,'Grundlage Physiotherapie'!G:G),)</f>
        <v>999162.06903069001</v>
      </c>
      <c r="F75" s="93">
        <f>IF(SUMIF('Grundlage Physiotherapie'!D:D,B75,'Grundlage Physiotherapie'!H:H)&gt;0,SUMIF('Grundlage Physiotherapie'!D:D,B75,'Grundlage Physiotherapie'!H:H),)</f>
        <v>999162.06903069001</v>
      </c>
      <c r="G75" s="93">
        <f>IF(SUMIF('Grundlage Physiotherapie'!D:D,B75,'Grundlage Physiotherapie'!I:I)&gt;0,SUMIF('Grundlage Physiotherapie'!D:D,B75,'Grundlage Physiotherapie'!I:I),"")</f>
        <v>1085046</v>
      </c>
      <c r="H75" s="93" t="str">
        <f>IF(SUMIF('Grundlage Physiotherapie'!D:D,B75,'Grundlage Physiotherapie'!J:J)&gt;0,SUMIF('Grundlage Physiotherapie'!D:D,B75,'Grundlage Physiotherapie'!J:J),"")</f>
        <v/>
      </c>
      <c r="I75" s="94">
        <f>IF(SUMIF('Grundlage Physiotherapie'!D:D,B75,'Grundlage Physiotherapie'!K:K)&gt;0,SUMIF('Grundlage Physiotherapie'!D:D,B75,'Grundlage Physiotherapie'!K:K),"")</f>
        <v>0.92084765902153998</v>
      </c>
      <c r="J75" s="94">
        <f>IF(SUMIF('Grundlage Physiotherapie'!D:D,B75,'Grundlage Physiotherapie'!L:L)&gt;0,SUMIF('Grundlage Physiotherapie'!D:D,B75,'Grundlage Physiotherapie'!L:L),"")</f>
        <v>0.92084765902153998</v>
      </c>
      <c r="K75" s="40"/>
      <c r="L75" s="61">
        <f t="shared" si="7"/>
        <v>1085046</v>
      </c>
      <c r="M75" s="61">
        <f t="shared" si="8"/>
        <v>1085046</v>
      </c>
      <c r="N75" s="40"/>
      <c r="O75" s="40"/>
      <c r="P75" s="40"/>
      <c r="W75" s="126">
        <f t="shared" si="6"/>
        <v>0.92084765902153998</v>
      </c>
      <c r="X75" s="23" t="str">
        <f t="shared" si="3"/>
        <v>gleich</v>
      </c>
    </row>
    <row r="76" spans="1:24" x14ac:dyDescent="0.2">
      <c r="A76" s="20" t="s">
        <v>268</v>
      </c>
      <c r="B76" s="21" t="s">
        <v>269</v>
      </c>
      <c r="C76" s="21" t="s">
        <v>70</v>
      </c>
      <c r="D76" s="21" t="s">
        <v>45</v>
      </c>
      <c r="E76" s="93">
        <f>IF(SUMIF('Grundlage Physiotherapie'!D:D,B76,'Grundlage Physiotherapie'!G:G)&gt;0,SUMIF('Grundlage Physiotherapie'!D:D,B76,'Grundlage Physiotherapie'!G:G),)</f>
        <v>0</v>
      </c>
      <c r="F76" s="93">
        <f>IF(SUMIF('Grundlage Physiotherapie'!D:D,B76,'Grundlage Physiotherapie'!H:H)&gt;0,SUMIF('Grundlage Physiotherapie'!D:D,B76,'Grundlage Physiotherapie'!H:H),)</f>
        <v>2277823.537116</v>
      </c>
      <c r="G76" s="93">
        <f>IF(SUMIF('Grundlage Physiotherapie'!D:D,B76,'Grundlage Physiotherapie'!I:I)&gt;0,SUMIF('Grundlage Physiotherapie'!D:D,B76,'Grundlage Physiotherapie'!I:I),"")</f>
        <v>1516901</v>
      </c>
      <c r="H76" s="93" t="str">
        <f>IF(SUMIF('Grundlage Physiotherapie'!D:D,B76,'Grundlage Physiotherapie'!J:J)&gt;0,SUMIF('Grundlage Physiotherapie'!D:D,B76,'Grundlage Physiotherapie'!J:J),"")</f>
        <v/>
      </c>
      <c r="I76" s="94" t="str">
        <f>IF(SUMIF('Grundlage Physiotherapie'!D:D,B76,'Grundlage Physiotherapie'!K:K)&gt;0,SUMIF('Grundlage Physiotherapie'!D:D,B76,'Grundlage Physiotherapie'!K:K),"")</f>
        <v/>
      </c>
      <c r="J76" s="94">
        <f>IF(SUMIF('Grundlage Physiotherapie'!D:D,B76,'Grundlage Physiotherapie'!L:L)&gt;0,SUMIF('Grundlage Physiotherapie'!D:D,B76,'Grundlage Physiotherapie'!L:L),"")</f>
        <v>1.5016296627901</v>
      </c>
      <c r="K76" s="40"/>
      <c r="L76" s="61" t="str">
        <f t="shared" si="7"/>
        <v>-</v>
      </c>
      <c r="M76" s="61">
        <f t="shared" si="8"/>
        <v>1516901</v>
      </c>
      <c r="N76" s="40"/>
      <c r="O76" s="40"/>
      <c r="P76" s="40"/>
      <c r="W76" s="126">
        <f t="shared" si="6"/>
        <v>1.5016296627901</v>
      </c>
      <c r="X76" s="23" t="str">
        <f t="shared" ref="X76:X108" si="9">IF(J76&gt;0,IF(I76&gt;J76,"-",IF(I76=J76,"gleich","Kontrolle")),"")</f>
        <v>-</v>
      </c>
    </row>
    <row r="77" spans="1:24" x14ac:dyDescent="0.2">
      <c r="A77" s="20" t="s">
        <v>344</v>
      </c>
      <c r="B77" s="21" t="s">
        <v>344</v>
      </c>
      <c r="C77" s="21" t="s">
        <v>70</v>
      </c>
      <c r="D77" s="21" t="s">
        <v>345</v>
      </c>
      <c r="E77" s="93">
        <f>IF(SUMIF('Grundlage Physiotherapie'!D:D,B77,'Grundlage Physiotherapie'!G:G)&gt;0,SUMIF('Grundlage Physiotherapie'!D:D,B77,'Grundlage Physiotherapie'!G:G),)</f>
        <v>0</v>
      </c>
      <c r="F77" s="93">
        <f>IF(SUMIF('Grundlage Physiotherapie'!D:D,B77,'Grundlage Physiotherapie'!H:H)&gt;0,SUMIF('Grundlage Physiotherapie'!D:D,B77,'Grundlage Physiotherapie'!H:H),)</f>
        <v>1203119.5799908999</v>
      </c>
      <c r="G77" s="93">
        <f>IF(SUMIF('Grundlage Physiotherapie'!D:D,B77,'Grundlage Physiotherapie'!I:I)&gt;0,SUMIF('Grundlage Physiotherapie'!D:D,B77,'Grundlage Physiotherapie'!I:I),"")</f>
        <v>1003226</v>
      </c>
      <c r="H77" s="93" t="str">
        <f>IF(SUMIF('Grundlage Physiotherapie'!D:D,B77,'Grundlage Physiotherapie'!J:J)&gt;0,SUMIF('Grundlage Physiotherapie'!D:D,B77,'Grundlage Physiotherapie'!J:J),"")</f>
        <v/>
      </c>
      <c r="I77" s="94" t="str">
        <f>IF(SUMIF('Grundlage Physiotherapie'!D:D,B77,'Grundlage Physiotherapie'!K:K)&gt;0,SUMIF('Grundlage Physiotherapie'!D:D,B77,'Grundlage Physiotherapie'!K:K),"")</f>
        <v/>
      </c>
      <c r="J77" s="94">
        <f>IF(SUMIF('Grundlage Physiotherapie'!D:D,B77,'Grundlage Physiotherapie'!L:L)&gt;0,SUMIF('Grundlage Physiotherapie'!D:D,B77,'Grundlage Physiotherapie'!L:L),"")</f>
        <v>1.1992507969201001</v>
      </c>
      <c r="K77" s="40"/>
      <c r="L77" s="61" t="str">
        <f t="shared" si="7"/>
        <v>-</v>
      </c>
      <c r="M77" s="61">
        <f t="shared" si="8"/>
        <v>1003226</v>
      </c>
      <c r="N77" s="40"/>
      <c r="O77" s="40"/>
      <c r="P77" s="40"/>
      <c r="W77" s="126">
        <f t="shared" si="6"/>
        <v>1.1992507969201001</v>
      </c>
      <c r="X77" s="23" t="str">
        <f t="shared" si="9"/>
        <v>-</v>
      </c>
    </row>
    <row r="78" spans="1:24" x14ac:dyDescent="0.2">
      <c r="A78" s="20" t="s">
        <v>281</v>
      </c>
      <c r="B78" s="21" t="s">
        <v>282</v>
      </c>
      <c r="C78" s="21" t="s">
        <v>70</v>
      </c>
      <c r="D78" s="21" t="s">
        <v>62</v>
      </c>
      <c r="E78" s="93">
        <f>IF(SUMIF('Grundlage Physiotherapie'!D:D,B78,'Grundlage Physiotherapie'!G:G)&gt;0,SUMIF('Grundlage Physiotherapie'!D:D,B78,'Grundlage Physiotherapie'!G:G),)</f>
        <v>0</v>
      </c>
      <c r="F78" s="93">
        <f>IF(SUMIF('Grundlage Physiotherapie'!D:D,B78,'Grundlage Physiotherapie'!H:H)&gt;0,SUMIF('Grundlage Physiotherapie'!D:D,B78,'Grundlage Physiotherapie'!H:H),)</f>
        <v>5259703.5872678999</v>
      </c>
      <c r="G78" s="93">
        <f>IF(SUMIF('Grundlage Physiotherapie'!D:D,B78,'Grundlage Physiotherapie'!I:I)&gt;0,SUMIF('Grundlage Physiotherapie'!D:D,B78,'Grundlage Physiotherapie'!I:I),"")</f>
        <v>3957098</v>
      </c>
      <c r="H78" s="93" t="str">
        <f>IF(SUMIF('Grundlage Physiotherapie'!D:D,B78,'Grundlage Physiotherapie'!J:J)&gt;0,SUMIF('Grundlage Physiotherapie'!D:D,B78,'Grundlage Physiotherapie'!J:J),"")</f>
        <v/>
      </c>
      <c r="I78" s="94" t="str">
        <f>IF(SUMIF('Grundlage Physiotherapie'!D:D,B78,'Grundlage Physiotherapie'!K:K)&gt;0,SUMIF('Grundlage Physiotherapie'!D:D,B78,'Grundlage Physiotherapie'!K:K),"")</f>
        <v/>
      </c>
      <c r="J78" s="94">
        <f>IF(SUMIF('Grundlage Physiotherapie'!D:D,B78,'Grundlage Physiotherapie'!L:L)&gt;0,SUMIF('Grundlage Physiotherapie'!D:D,B78,'Grundlage Physiotherapie'!L:L),"")</f>
        <v>1.3291820387738</v>
      </c>
      <c r="K78" s="40"/>
      <c r="L78" s="61" t="str">
        <f t="shared" si="7"/>
        <v>-</v>
      </c>
      <c r="M78" s="61">
        <f t="shared" si="8"/>
        <v>3957098</v>
      </c>
      <c r="N78" s="40"/>
      <c r="O78" s="40"/>
      <c r="P78" s="40"/>
      <c r="W78" s="124">
        <f t="shared" si="6"/>
        <v>1.3291820387738</v>
      </c>
      <c r="X78" s="23" t="str">
        <f t="shared" si="9"/>
        <v>-</v>
      </c>
    </row>
    <row r="79" spans="1:24" ht="11.25" hidden="1" customHeight="1" x14ac:dyDescent="0.2">
      <c r="A79" s="20" t="s">
        <v>186</v>
      </c>
      <c r="B79" s="21" t="s">
        <v>187</v>
      </c>
      <c r="C79" s="21" t="s">
        <v>34</v>
      </c>
      <c r="D79" s="21" t="s">
        <v>188</v>
      </c>
      <c r="E79" s="93">
        <f>IF(SUMIF('Grundlage Physiotherapie'!D:D,B79,'Grundlage Physiotherapie'!G:G)&gt;0,SUMIF('Grundlage Physiotherapie'!D:D,B79,'Grundlage Physiotherapie'!G:G),)</f>
        <v>0</v>
      </c>
      <c r="F79" s="93">
        <f>IF(SUMIF('Grundlage Physiotherapie'!D:D,B79,'Grundlage Physiotherapie'!H:H)&gt;0,SUMIF('Grundlage Physiotherapie'!D:D,B79,'Grundlage Physiotherapie'!H:H),)</f>
        <v>0</v>
      </c>
      <c r="G79" s="93" t="str">
        <f>IF(SUMIF('Grundlage Physiotherapie'!D:D,B79,'Grundlage Physiotherapie'!I:I)&gt;0,SUMIF('Grundlage Physiotherapie'!D:D,B79,'Grundlage Physiotherapie'!I:I),"")</f>
        <v/>
      </c>
      <c r="H79" s="93" t="str">
        <f>IF(SUMIF('Grundlage Physiotherapie'!D:D,B79,'Grundlage Physiotherapie'!J:J)&gt;0,SUMIF('Grundlage Physiotherapie'!D:D,B79,'Grundlage Physiotherapie'!J:J),"")</f>
        <v/>
      </c>
      <c r="I79" s="94" t="str">
        <f>IF(SUMIF('Grundlage Physiotherapie'!D:D,B79,'Grundlage Physiotherapie'!K:K)&gt;0,SUMIF('Grundlage Physiotherapie'!D:D,B79,'Grundlage Physiotherapie'!K:K),"")</f>
        <v/>
      </c>
      <c r="J79" s="94" t="str">
        <f>IF(SUMIF('Grundlage Physiotherapie'!D:D,B79,'Grundlage Physiotherapie'!L:L)&gt;0,SUMIF('Grundlage Physiotherapie'!D:D,B79,'Grundlage Physiotherapie'!L:L),"")</f>
        <v/>
      </c>
      <c r="K79" s="40"/>
      <c r="L79" s="61" t="str">
        <f t="shared" si="7"/>
        <v>-</v>
      </c>
      <c r="M79" s="61" t="str">
        <f t="shared" si="8"/>
        <v>-</v>
      </c>
      <c r="N79" s="40"/>
      <c r="O79" s="40"/>
      <c r="P79" s="40"/>
      <c r="W79" s="124" t="str">
        <f t="shared" si="6"/>
        <v/>
      </c>
      <c r="X79" s="23" t="str">
        <f t="shared" si="9"/>
        <v>gleich</v>
      </c>
    </row>
    <row r="80" spans="1:24" ht="11.25" hidden="1" customHeight="1" x14ac:dyDescent="0.2">
      <c r="A80" s="20" t="s">
        <v>147</v>
      </c>
      <c r="B80" s="21" t="s">
        <v>148</v>
      </c>
      <c r="C80" s="21" t="s">
        <v>66</v>
      </c>
      <c r="D80" s="21" t="s">
        <v>106</v>
      </c>
      <c r="E80" s="93">
        <f>IF(SUMIF('Grundlage Physiotherapie'!D:D,B80,'Grundlage Physiotherapie'!G:G)&gt;0,SUMIF('Grundlage Physiotherapie'!D:D,B80,'Grundlage Physiotherapie'!G:G),)</f>
        <v>0</v>
      </c>
      <c r="F80" s="93">
        <f>IF(SUMIF('Grundlage Physiotherapie'!D:D,B80,'Grundlage Physiotherapie'!H:H)&gt;0,SUMIF('Grundlage Physiotherapie'!D:D,B80,'Grundlage Physiotherapie'!H:H),)</f>
        <v>0</v>
      </c>
      <c r="G80" s="93" t="str">
        <f>IF(SUMIF('Grundlage Physiotherapie'!D:D,B80,'Grundlage Physiotherapie'!I:I)&gt;0,SUMIF('Grundlage Physiotherapie'!D:D,B80,'Grundlage Physiotherapie'!I:I),"")</f>
        <v/>
      </c>
      <c r="H80" s="93" t="str">
        <f>IF(SUMIF('Grundlage Physiotherapie'!D:D,B80,'Grundlage Physiotherapie'!J:J)&gt;0,SUMIF('Grundlage Physiotherapie'!D:D,B80,'Grundlage Physiotherapie'!J:J),"")</f>
        <v/>
      </c>
      <c r="I80" s="94" t="str">
        <f>IF(SUMIF('Grundlage Physiotherapie'!D:D,B80,'Grundlage Physiotherapie'!K:K)&gt;0,SUMIF('Grundlage Physiotherapie'!D:D,B80,'Grundlage Physiotherapie'!K:K),"")</f>
        <v/>
      </c>
      <c r="J80" s="94" t="str">
        <f>IF(SUMIF('Grundlage Physiotherapie'!D:D,B80,'Grundlage Physiotherapie'!L:L)&gt;0,SUMIF('Grundlage Physiotherapie'!D:D,B80,'Grundlage Physiotherapie'!L:L),"")</f>
        <v/>
      </c>
      <c r="K80" s="40"/>
      <c r="L80" s="61" t="str">
        <f t="shared" si="7"/>
        <v>-</v>
      </c>
      <c r="M80" s="61" t="str">
        <f t="shared" si="8"/>
        <v>-</v>
      </c>
      <c r="N80" s="40"/>
      <c r="O80" s="40"/>
      <c r="P80" s="40"/>
      <c r="W80" s="124" t="str">
        <f t="shared" si="6"/>
        <v/>
      </c>
      <c r="X80" s="23" t="str">
        <f t="shared" si="9"/>
        <v>gleich</v>
      </c>
    </row>
    <row r="81" spans="1:24" ht="11.25" hidden="1" customHeight="1" x14ac:dyDescent="0.2">
      <c r="A81" s="20" t="s">
        <v>104</v>
      </c>
      <c r="B81" s="21" t="s">
        <v>105</v>
      </c>
      <c r="C81" s="21" t="s">
        <v>66</v>
      </c>
      <c r="D81" s="21" t="s">
        <v>106</v>
      </c>
      <c r="E81" s="93">
        <f>IF(SUMIF('Grundlage Physiotherapie'!D:D,B81,'Grundlage Physiotherapie'!G:G)&gt;0,SUMIF('Grundlage Physiotherapie'!D:D,B81,'Grundlage Physiotherapie'!G:G),)</f>
        <v>0</v>
      </c>
      <c r="F81" s="93">
        <f>IF(SUMIF('Grundlage Physiotherapie'!D:D,B81,'Grundlage Physiotherapie'!H:H)&gt;0,SUMIF('Grundlage Physiotherapie'!D:D,B81,'Grundlage Physiotherapie'!H:H),)</f>
        <v>0</v>
      </c>
      <c r="G81" s="93" t="str">
        <f>IF(SUMIF('Grundlage Physiotherapie'!D:D,B81,'Grundlage Physiotherapie'!I:I)&gt;0,SUMIF('Grundlage Physiotherapie'!D:D,B81,'Grundlage Physiotherapie'!I:I),"")</f>
        <v/>
      </c>
      <c r="H81" s="93" t="str">
        <f>IF(SUMIF('Grundlage Physiotherapie'!D:D,B81,'Grundlage Physiotherapie'!J:J)&gt;0,SUMIF('Grundlage Physiotherapie'!D:D,B81,'Grundlage Physiotherapie'!J:J),"")</f>
        <v/>
      </c>
      <c r="I81" s="94" t="str">
        <f>IF(SUMIF('Grundlage Physiotherapie'!D:D,B81,'Grundlage Physiotherapie'!K:K)&gt;0,SUMIF('Grundlage Physiotherapie'!D:D,B81,'Grundlage Physiotherapie'!K:K),"")</f>
        <v/>
      </c>
      <c r="J81" s="94" t="str">
        <f>IF(SUMIF('Grundlage Physiotherapie'!D:D,B81,'Grundlage Physiotherapie'!L:L)&gt;0,SUMIF('Grundlage Physiotherapie'!D:D,B81,'Grundlage Physiotherapie'!L:L),"")</f>
        <v/>
      </c>
      <c r="K81" s="40"/>
      <c r="L81" s="61" t="str">
        <f t="shared" si="7"/>
        <v>-</v>
      </c>
      <c r="M81" s="61" t="str">
        <f t="shared" si="8"/>
        <v>-</v>
      </c>
      <c r="N81" s="40"/>
      <c r="O81" s="40"/>
      <c r="P81" s="40"/>
      <c r="W81" s="124" t="str">
        <f t="shared" si="6"/>
        <v/>
      </c>
      <c r="X81" s="23" t="str">
        <f t="shared" si="9"/>
        <v>gleich</v>
      </c>
    </row>
    <row r="82" spans="1:24" ht="11.25" hidden="1" customHeight="1" x14ac:dyDescent="0.2">
      <c r="A82" s="20" t="s">
        <v>183</v>
      </c>
      <c r="B82" s="21" t="s">
        <v>184</v>
      </c>
      <c r="C82" s="21" t="s">
        <v>66</v>
      </c>
      <c r="D82" s="21" t="s">
        <v>106</v>
      </c>
      <c r="E82" s="93">
        <f>IF(SUMIF('Grundlage Physiotherapie'!D:D,B82,'Grundlage Physiotherapie'!G:G)&gt;0,SUMIF('Grundlage Physiotherapie'!D:D,B82,'Grundlage Physiotherapie'!G:G),)</f>
        <v>0</v>
      </c>
      <c r="F82" s="93">
        <f>IF(SUMIF('Grundlage Physiotherapie'!D:D,B82,'Grundlage Physiotherapie'!H:H)&gt;0,SUMIF('Grundlage Physiotherapie'!D:D,B82,'Grundlage Physiotherapie'!H:H),)</f>
        <v>0</v>
      </c>
      <c r="G82" s="93" t="str">
        <f>IF(SUMIF('Grundlage Physiotherapie'!D:D,B82,'Grundlage Physiotherapie'!I:I)&gt;0,SUMIF('Grundlage Physiotherapie'!D:D,B82,'Grundlage Physiotherapie'!I:I),"")</f>
        <v/>
      </c>
      <c r="H82" s="93" t="str">
        <f>IF(SUMIF('Grundlage Physiotherapie'!D:D,B82,'Grundlage Physiotherapie'!J:J)&gt;0,SUMIF('Grundlage Physiotherapie'!D:D,B82,'Grundlage Physiotherapie'!J:J),"")</f>
        <v/>
      </c>
      <c r="I82" s="94" t="str">
        <f>IF(SUMIF('Grundlage Physiotherapie'!D:D,B82,'Grundlage Physiotherapie'!K:K)&gt;0,SUMIF('Grundlage Physiotherapie'!D:D,B82,'Grundlage Physiotherapie'!K:K),"")</f>
        <v/>
      </c>
      <c r="J82" s="94" t="str">
        <f>IF(SUMIF('Grundlage Physiotherapie'!D:D,B82,'Grundlage Physiotherapie'!L:L)&gt;0,SUMIF('Grundlage Physiotherapie'!D:D,B82,'Grundlage Physiotherapie'!L:L),"")</f>
        <v/>
      </c>
      <c r="K82" s="40"/>
      <c r="L82" s="61" t="str">
        <f t="shared" si="7"/>
        <v>-</v>
      </c>
      <c r="M82" s="61" t="str">
        <f t="shared" si="8"/>
        <v>-</v>
      </c>
      <c r="N82" s="40"/>
      <c r="O82" s="40"/>
      <c r="P82" s="40"/>
      <c r="W82" s="124" t="str">
        <f t="shared" si="6"/>
        <v/>
      </c>
      <c r="X82" s="23" t="str">
        <f t="shared" si="9"/>
        <v>gleich</v>
      </c>
    </row>
    <row r="83" spans="1:24" ht="11.25" hidden="1" customHeight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93">
        <f>IF(SUMIF('Grundlage Physiotherapie'!D:D,B83,'Grundlage Physiotherapie'!G:G)&gt;0,SUMIF('Grundlage Physiotherapie'!D:D,B83,'Grundlage Physiotherapie'!G:G),)</f>
        <v>0</v>
      </c>
      <c r="F83" s="93">
        <f>IF(SUMIF('Grundlage Physiotherapie'!D:D,B83,'Grundlage Physiotherapie'!H:H)&gt;0,SUMIF('Grundlage Physiotherapie'!D:D,B83,'Grundlage Physiotherapie'!H:H),)</f>
        <v>0</v>
      </c>
      <c r="G83" s="93" t="str">
        <f>IF(SUMIF('Grundlage Physiotherapie'!D:D,B83,'Grundlage Physiotherapie'!I:I)&gt;0,SUMIF('Grundlage Physiotherapie'!D:D,B83,'Grundlage Physiotherapie'!I:I),"")</f>
        <v/>
      </c>
      <c r="H83" s="93" t="str">
        <f>IF(SUMIF('Grundlage Physiotherapie'!D:D,B83,'Grundlage Physiotherapie'!J:J)&gt;0,SUMIF('Grundlage Physiotherapie'!D:D,B83,'Grundlage Physiotherapie'!J:J),"")</f>
        <v/>
      </c>
      <c r="I83" s="94" t="str">
        <f>IF(SUMIF('Grundlage Physiotherapie'!D:D,B83,'Grundlage Physiotherapie'!K:K)&gt;0,SUMIF('Grundlage Physiotherapie'!D:D,B83,'Grundlage Physiotherapie'!K:K),"")</f>
        <v/>
      </c>
      <c r="J83" s="94" t="str">
        <f>IF(SUMIF('Grundlage Physiotherapie'!D:D,B83,'Grundlage Physiotherapie'!L:L)&gt;0,SUMIF('Grundlage Physiotherapie'!D:D,B83,'Grundlage Physiotherapie'!L:L),"")</f>
        <v/>
      </c>
      <c r="K83" s="40"/>
      <c r="L83" s="61" t="str">
        <f t="shared" si="7"/>
        <v>-</v>
      </c>
      <c r="M83" s="61" t="str">
        <f t="shared" si="8"/>
        <v>-</v>
      </c>
      <c r="N83" s="40"/>
      <c r="O83" s="40"/>
      <c r="P83" s="40"/>
      <c r="W83" s="124" t="str">
        <f t="shared" si="6"/>
        <v/>
      </c>
      <c r="X83" s="23" t="str">
        <f t="shared" si="9"/>
        <v>gleich</v>
      </c>
    </row>
    <row r="84" spans="1:24" ht="11.25" hidden="1" customHeight="1" x14ac:dyDescent="0.2">
      <c r="A84" s="20" t="s">
        <v>108</v>
      </c>
      <c r="B84" s="21" t="s">
        <v>109</v>
      </c>
      <c r="C84" s="21" t="s">
        <v>110</v>
      </c>
      <c r="D84" s="21" t="s">
        <v>35</v>
      </c>
      <c r="E84" s="93">
        <f>IF(SUMIF('Grundlage Physiotherapie'!D:D,B84,'Grundlage Physiotherapie'!G:G)&gt;0,SUMIF('Grundlage Physiotherapie'!D:D,B84,'Grundlage Physiotherapie'!G:G),)</f>
        <v>0</v>
      </c>
      <c r="F84" s="93">
        <f>IF(SUMIF('Grundlage Physiotherapie'!D:D,B84,'Grundlage Physiotherapie'!H:H)&gt;0,SUMIF('Grundlage Physiotherapie'!D:D,B84,'Grundlage Physiotherapie'!H:H),)</f>
        <v>0</v>
      </c>
      <c r="G84" s="93"/>
      <c r="H84" s="93" t="str">
        <f>IF(SUMIF('Grundlage Physiotherapie'!D:D,B84,'Grundlage Physiotherapie'!J:J)&gt;0,SUMIF('Grundlage Physiotherapie'!D:D,B84,'Grundlage Physiotherapie'!J:J),"")</f>
        <v/>
      </c>
      <c r="I84" s="94" t="str">
        <f>IF(SUMIF('Grundlage Physiotherapie'!D:D,B84,'Grundlage Physiotherapie'!K:K)&gt;0,SUMIF('Grundlage Physiotherapie'!D:D,B84,'Grundlage Physiotherapie'!K:K),"")</f>
        <v/>
      </c>
      <c r="J84" s="94" t="str">
        <f>IF(SUMIF('Grundlage Physiotherapie'!D:D,B84,'Grundlage Physiotherapie'!L:L)&gt;0,SUMIF('Grundlage Physiotherapie'!D:D,B84,'Grundlage Physiotherapie'!L:L),"")</f>
        <v/>
      </c>
      <c r="K84" s="40"/>
      <c r="L84" s="61" t="str">
        <f t="shared" si="7"/>
        <v>-</v>
      </c>
      <c r="M84" s="61" t="str">
        <f t="shared" si="8"/>
        <v>-</v>
      </c>
      <c r="N84" s="40"/>
      <c r="O84" s="40"/>
      <c r="P84" s="40"/>
      <c r="W84" s="124" t="str">
        <f t="shared" si="6"/>
        <v/>
      </c>
      <c r="X84" s="23" t="str">
        <f t="shared" si="9"/>
        <v>gleich</v>
      </c>
    </row>
    <row r="85" spans="1:24" ht="11.25" hidden="1" customHeight="1" x14ac:dyDescent="0.2">
      <c r="A85" s="20" t="s">
        <v>76</v>
      </c>
      <c r="B85" s="21" t="s">
        <v>77</v>
      </c>
      <c r="C85" s="21" t="s">
        <v>70</v>
      </c>
      <c r="D85" s="21" t="s">
        <v>45</v>
      </c>
      <c r="E85" s="93">
        <f>IF(SUMIF('Grundlage Physiotherapie'!D:D,B85,'Grundlage Physiotherapie'!G:G)&gt;0,SUMIF('Grundlage Physiotherapie'!D:D,B85,'Grundlage Physiotherapie'!G:G),)</f>
        <v>0</v>
      </c>
      <c r="F85" s="93">
        <f>IF(SUMIF('Grundlage Physiotherapie'!D:D,B85,'Grundlage Physiotherapie'!H:H)&gt;0,SUMIF('Grundlage Physiotherapie'!D:D,B85,'Grundlage Physiotherapie'!H:H),)</f>
        <v>0</v>
      </c>
      <c r="G85" s="93"/>
      <c r="H85" s="93" t="str">
        <f>IF(SUMIF('Grundlage Physiotherapie'!D:D,B85,'Grundlage Physiotherapie'!J:J)&gt;0,SUMIF('Grundlage Physiotherapie'!D:D,B85,'Grundlage Physiotherapie'!J:J),"")</f>
        <v/>
      </c>
      <c r="I85" s="94" t="str">
        <f>IF(SUMIF('Grundlage Physiotherapie'!D:D,B85,'Grundlage Physiotherapie'!K:K)&gt;0,SUMIF('Grundlage Physiotherapie'!D:D,B85,'Grundlage Physiotherapie'!K:K),"")</f>
        <v/>
      </c>
      <c r="J85" s="94" t="str">
        <f>IF(SUMIF('Grundlage Physiotherapie'!D:D,B85,'Grundlage Physiotherapie'!L:L)&gt;0,SUMIF('Grundlage Physiotherapie'!D:D,B85,'Grundlage Physiotherapie'!L:L),"")</f>
        <v/>
      </c>
      <c r="K85" s="40"/>
      <c r="L85" s="61" t="str">
        <f t="shared" si="7"/>
        <v>-</v>
      </c>
      <c r="M85" s="61" t="str">
        <f t="shared" si="8"/>
        <v>-</v>
      </c>
      <c r="N85" s="40"/>
      <c r="O85" s="40"/>
      <c r="P85" s="40"/>
      <c r="W85" s="124" t="str">
        <f t="shared" si="6"/>
        <v/>
      </c>
      <c r="X85" s="23" t="str">
        <f t="shared" si="9"/>
        <v>gleich</v>
      </c>
    </row>
    <row r="86" spans="1:24" ht="11.25" hidden="1" customHeight="1" x14ac:dyDescent="0.2">
      <c r="A86" s="20" t="s">
        <v>60</v>
      </c>
      <c r="B86" s="21" t="s">
        <v>61</v>
      </c>
      <c r="C86" s="21" t="s">
        <v>34</v>
      </c>
      <c r="D86" s="21" t="s">
        <v>62</v>
      </c>
      <c r="E86" s="93">
        <f>IF(SUMIF('Grundlage Physiotherapie'!D:D,B86,'Grundlage Physiotherapie'!G:G)&gt;0,SUMIF('Grundlage Physiotherapie'!D:D,B86,'Grundlage Physiotherapie'!G:G),)</f>
        <v>0</v>
      </c>
      <c r="F86" s="93">
        <f>IF(SUMIF('Grundlage Physiotherapie'!D:D,B86,'Grundlage Physiotherapie'!H:H)&gt;0,SUMIF('Grundlage Physiotherapie'!D:D,B86,'Grundlage Physiotherapie'!H:H),)</f>
        <v>0</v>
      </c>
      <c r="G86" s="93"/>
      <c r="H86" s="93" t="str">
        <f>IF(SUMIF('Grundlage Physiotherapie'!D:D,B86,'Grundlage Physiotherapie'!J:J)&gt;0,SUMIF('Grundlage Physiotherapie'!D:D,B86,'Grundlage Physiotherapie'!J:J),"")</f>
        <v/>
      </c>
      <c r="I86" s="94" t="str">
        <f>IF(SUMIF('Grundlage Physiotherapie'!D:D,B86,'Grundlage Physiotherapie'!K:K)&gt;0,SUMIF('Grundlage Physiotherapie'!D:D,B86,'Grundlage Physiotherapie'!K:K),"")</f>
        <v/>
      </c>
      <c r="J86" s="94" t="str">
        <f>IF(SUMIF('Grundlage Physiotherapie'!D:D,B86,'Grundlage Physiotherapie'!L:L)&gt;0,SUMIF('Grundlage Physiotherapie'!D:D,B86,'Grundlage Physiotherapie'!L:L),"")</f>
        <v/>
      </c>
      <c r="K86" s="40"/>
      <c r="L86" s="61" t="str">
        <f t="shared" si="7"/>
        <v>-</v>
      </c>
      <c r="M86" s="61" t="str">
        <f t="shared" si="8"/>
        <v>-</v>
      </c>
      <c r="N86" s="40"/>
      <c r="O86" s="40"/>
      <c r="P86" s="40"/>
      <c r="W86" s="124" t="str">
        <f t="shared" si="6"/>
        <v/>
      </c>
      <c r="X86" s="23" t="str">
        <f t="shared" si="9"/>
        <v>gleich</v>
      </c>
    </row>
    <row r="87" spans="1:24" ht="11.25" hidden="1" customHeight="1" x14ac:dyDescent="0.2">
      <c r="A87" s="20" t="s">
        <v>287</v>
      </c>
      <c r="B87" s="21" t="s">
        <v>288</v>
      </c>
      <c r="C87" s="21" t="s">
        <v>16</v>
      </c>
      <c r="D87" s="21" t="s">
        <v>188</v>
      </c>
      <c r="E87" s="93">
        <f>IF(SUMIF('Grundlage Physiotherapie'!D:D,B87,'Grundlage Physiotherapie'!G:G)&gt;0,SUMIF('Grundlage Physiotherapie'!D:D,B87,'Grundlage Physiotherapie'!G:G),)</f>
        <v>0</v>
      </c>
      <c r="F87" s="93">
        <f>IF(SUMIF('Grundlage Physiotherapie'!D:D,B87,'Grundlage Physiotherapie'!H:H)&gt;0,SUMIF('Grundlage Physiotherapie'!D:D,B87,'Grundlage Physiotherapie'!H:H),)</f>
        <v>0</v>
      </c>
      <c r="G87" s="93"/>
      <c r="H87" s="93" t="str">
        <f>IF(SUMIF('Grundlage Physiotherapie'!D:D,B87,'Grundlage Physiotherapie'!J:J)&gt;0,SUMIF('Grundlage Physiotherapie'!D:D,B87,'Grundlage Physiotherapie'!J:J),"")</f>
        <v/>
      </c>
      <c r="I87" s="94" t="str">
        <f>IF(SUMIF('Grundlage Physiotherapie'!D:D,B87,'Grundlage Physiotherapie'!K:K)&gt;0,SUMIF('Grundlage Physiotherapie'!D:D,B87,'Grundlage Physiotherapie'!K:K),"")</f>
        <v/>
      </c>
      <c r="J87" s="94" t="str">
        <f>IF(SUMIF('Grundlage Physiotherapie'!D:D,B87,'Grundlage Physiotherapie'!L:L)&gt;0,SUMIF('Grundlage Physiotherapie'!D:D,B87,'Grundlage Physiotherapie'!L:L),"")</f>
        <v/>
      </c>
      <c r="K87" s="40"/>
      <c r="L87" s="61" t="str">
        <f t="shared" si="7"/>
        <v>-</v>
      </c>
      <c r="M87" s="61" t="str">
        <f t="shared" si="8"/>
        <v>-</v>
      </c>
      <c r="N87" s="40"/>
      <c r="O87" s="40"/>
      <c r="P87" s="40"/>
      <c r="W87" s="124" t="str">
        <f t="shared" si="6"/>
        <v/>
      </c>
      <c r="X87" s="23" t="str">
        <f t="shared" si="9"/>
        <v>gleich</v>
      </c>
    </row>
    <row r="88" spans="1:24" ht="11.25" hidden="1" customHeight="1" x14ac:dyDescent="0.2">
      <c r="A88" s="20" t="s">
        <v>317</v>
      </c>
      <c r="B88" s="21" t="s">
        <v>317</v>
      </c>
      <c r="C88" s="21" t="s">
        <v>34</v>
      </c>
      <c r="D88" s="21" t="s">
        <v>35</v>
      </c>
      <c r="E88" s="93">
        <f>IF(SUMIF('Grundlage Physiotherapie'!D:D,B88,'Grundlage Physiotherapie'!G:G)&gt;0,SUMIF('Grundlage Physiotherapie'!D:D,B88,'Grundlage Physiotherapie'!G:G),)</f>
        <v>0</v>
      </c>
      <c r="F88" s="93">
        <f>IF(SUMIF('Grundlage Physiotherapie'!D:D,B88,'Grundlage Physiotherapie'!H:H)&gt;0,SUMIF('Grundlage Physiotherapie'!D:D,B88,'Grundlage Physiotherapie'!H:H),)</f>
        <v>0</v>
      </c>
      <c r="G88" s="93" t="str">
        <f>IF(SUMIF('Grundlage Physiotherapie'!D:D,B88,'Grundlage Physiotherapie'!I:I)&gt;0,SUMIF('Grundlage Physiotherapie'!D:D,B88,'Grundlage Physiotherapie'!I:I),"")</f>
        <v/>
      </c>
      <c r="H88" s="93" t="str">
        <f>IF(SUMIF('Grundlage Physiotherapie'!D:D,B88,'Grundlage Physiotherapie'!J:J)&gt;0,SUMIF('Grundlage Physiotherapie'!D:D,B88,'Grundlage Physiotherapie'!J:J),"")</f>
        <v/>
      </c>
      <c r="I88" s="94" t="str">
        <f>IF(SUMIF('Grundlage Physiotherapie'!D:D,B88,'Grundlage Physiotherapie'!K:K)&gt;0,SUMIF('Grundlage Physiotherapie'!D:D,B88,'Grundlage Physiotherapie'!K:K),"")</f>
        <v/>
      </c>
      <c r="J88" s="94" t="str">
        <f>IF(SUMIF('Grundlage Physiotherapie'!D:D,B88,'Grundlage Physiotherapie'!L:L)&gt;0,SUMIF('Grundlage Physiotherapie'!D:D,B88,'Grundlage Physiotherapie'!L:L),"")</f>
        <v/>
      </c>
      <c r="K88" s="40"/>
      <c r="L88" s="61" t="str">
        <f t="shared" si="7"/>
        <v>-</v>
      </c>
      <c r="M88" s="61" t="str">
        <f t="shared" si="8"/>
        <v>-</v>
      </c>
      <c r="N88" s="40"/>
      <c r="O88" s="40"/>
      <c r="P88" s="40"/>
      <c r="W88" s="124" t="str">
        <f t="shared" si="6"/>
        <v/>
      </c>
      <c r="X88" s="23" t="str">
        <f t="shared" si="9"/>
        <v>gleich</v>
      </c>
    </row>
    <row r="89" spans="1:24" ht="11.25" hidden="1" customHeight="1" x14ac:dyDescent="0.2">
      <c r="A89" s="20" t="s">
        <v>190</v>
      </c>
      <c r="B89" s="21" t="s">
        <v>191</v>
      </c>
      <c r="C89" s="21" t="s">
        <v>55</v>
      </c>
      <c r="D89" s="21" t="s">
        <v>106</v>
      </c>
      <c r="E89" s="93">
        <f>IF(SUMIF('Grundlage Physiotherapie'!D:D,B89,'Grundlage Physiotherapie'!G:G)&gt;0,SUMIF('Grundlage Physiotherapie'!D:D,B89,'Grundlage Physiotherapie'!G:G),)</f>
        <v>0</v>
      </c>
      <c r="F89" s="93">
        <f>IF(SUMIF('Grundlage Physiotherapie'!D:D,B89,'Grundlage Physiotherapie'!H:H)&gt;0,SUMIF('Grundlage Physiotherapie'!D:D,B89,'Grundlage Physiotherapie'!H:H),)</f>
        <v>0</v>
      </c>
      <c r="G89" s="93"/>
      <c r="H89" s="93" t="str">
        <f>IF(SUMIF('Grundlage Physiotherapie'!D:D,B89,'Grundlage Physiotherapie'!J:J)&gt;0,SUMIF('Grundlage Physiotherapie'!D:D,B89,'Grundlage Physiotherapie'!J:J),"")</f>
        <v/>
      </c>
      <c r="I89" s="94" t="str">
        <f>IF(SUMIF('Grundlage Physiotherapie'!D:D,B89,'Grundlage Physiotherapie'!K:K)&gt;0,SUMIF('Grundlage Physiotherapie'!D:D,B89,'Grundlage Physiotherapie'!K:K),"")</f>
        <v/>
      </c>
      <c r="J89" s="94" t="str">
        <f>IF(SUMIF('Grundlage Physiotherapie'!D:D,B89,'Grundlage Physiotherapie'!L:L)&gt;0,SUMIF('Grundlage Physiotherapie'!D:D,B89,'Grundlage Physiotherapie'!L:L),"")</f>
        <v/>
      </c>
      <c r="K89" s="40"/>
      <c r="L89" s="61" t="str">
        <f t="shared" si="7"/>
        <v>-</v>
      </c>
      <c r="M89" s="61" t="str">
        <f t="shared" si="8"/>
        <v>-</v>
      </c>
      <c r="N89" s="40"/>
      <c r="O89" s="40"/>
      <c r="P89" s="40"/>
      <c r="W89" s="124" t="str">
        <f t="shared" si="6"/>
        <v/>
      </c>
      <c r="X89" s="23" t="str">
        <f t="shared" si="9"/>
        <v>gleich</v>
      </c>
    </row>
    <row r="90" spans="1:24" ht="11.25" hidden="1" customHeight="1" x14ac:dyDescent="0.2">
      <c r="A90" s="20" t="s">
        <v>196</v>
      </c>
      <c r="B90" s="21" t="s">
        <v>197</v>
      </c>
      <c r="C90" s="21" t="s">
        <v>55</v>
      </c>
      <c r="D90" s="21" t="s">
        <v>106</v>
      </c>
      <c r="E90" s="93">
        <f>IF(SUMIF('Grundlage Physiotherapie'!D:D,B90,'Grundlage Physiotherapie'!G:G)&gt;0,SUMIF('Grundlage Physiotherapie'!D:D,B90,'Grundlage Physiotherapie'!G:G),)</f>
        <v>0</v>
      </c>
      <c r="F90" s="93">
        <f>IF(SUMIF('Grundlage Physiotherapie'!D:D,B90,'Grundlage Physiotherapie'!H:H)&gt;0,SUMIF('Grundlage Physiotherapie'!D:D,B90,'Grundlage Physiotherapie'!H:H),)</f>
        <v>0</v>
      </c>
      <c r="G90" s="93"/>
      <c r="H90" s="93" t="str">
        <f>IF(SUMIF('Grundlage Physiotherapie'!D:D,B90,'Grundlage Physiotherapie'!J:J)&gt;0,SUMIF('Grundlage Physiotherapie'!D:D,B90,'Grundlage Physiotherapie'!J:J),"")</f>
        <v/>
      </c>
      <c r="I90" s="94" t="str">
        <f>IF(SUMIF('Grundlage Physiotherapie'!D:D,B90,'Grundlage Physiotherapie'!K:K)&gt;0,SUMIF('Grundlage Physiotherapie'!D:D,B90,'Grundlage Physiotherapie'!K:K),"")</f>
        <v/>
      </c>
      <c r="J90" s="94" t="str">
        <f>IF(SUMIF('Grundlage Physiotherapie'!D:D,B90,'Grundlage Physiotherapie'!L:L)&gt;0,SUMIF('Grundlage Physiotherapie'!D:D,B90,'Grundlage Physiotherapie'!L:L),"")</f>
        <v/>
      </c>
      <c r="K90" s="40"/>
      <c r="L90" s="61" t="str">
        <f t="shared" si="7"/>
        <v>-</v>
      </c>
      <c r="M90" s="61" t="str">
        <f t="shared" si="8"/>
        <v>-</v>
      </c>
      <c r="N90" s="40"/>
      <c r="O90" s="40"/>
      <c r="P90" s="40"/>
      <c r="W90" s="124" t="str">
        <f t="shared" si="6"/>
        <v/>
      </c>
      <c r="X90" s="23" t="str">
        <f t="shared" si="9"/>
        <v>gleich</v>
      </c>
    </row>
    <row r="91" spans="1:24" ht="11.25" hidden="1" customHeight="1" x14ac:dyDescent="0.2">
      <c r="A91" s="20" t="s">
        <v>90</v>
      </c>
      <c r="B91" s="21" t="s">
        <v>91</v>
      </c>
      <c r="C91" s="21" t="s">
        <v>21</v>
      </c>
      <c r="D91" s="21" t="s">
        <v>45</v>
      </c>
      <c r="E91" s="93">
        <f>IF(SUMIF('Grundlage Physiotherapie'!D:D,B91,'Grundlage Physiotherapie'!G:G)&gt;0,SUMIF('Grundlage Physiotherapie'!D:D,B91,'Grundlage Physiotherapie'!G:G),)</f>
        <v>0</v>
      </c>
      <c r="F91" s="93">
        <f>IF(SUMIF('Grundlage Physiotherapie'!D:D,B91,'Grundlage Physiotherapie'!H:H)&gt;0,SUMIF('Grundlage Physiotherapie'!D:D,B91,'Grundlage Physiotherapie'!H:H),)</f>
        <v>0</v>
      </c>
      <c r="G91" s="93"/>
      <c r="H91" s="93" t="str">
        <f>IF(SUMIF('Grundlage Physiotherapie'!D:D,B91,'Grundlage Physiotherapie'!J:J)&gt;0,SUMIF('Grundlage Physiotherapie'!D:D,B91,'Grundlage Physiotherapie'!J:J),"")</f>
        <v/>
      </c>
      <c r="I91" s="94" t="str">
        <f>IF(SUMIF('Grundlage Physiotherapie'!D:D,B91,'Grundlage Physiotherapie'!K:K)&gt;0,SUMIF('Grundlage Physiotherapie'!D:D,B91,'Grundlage Physiotherapie'!K:K),"")</f>
        <v/>
      </c>
      <c r="J91" s="94" t="str">
        <f>IF(SUMIF('Grundlage Physiotherapie'!D:D,B91,'Grundlage Physiotherapie'!L:L)&gt;0,SUMIF('Grundlage Physiotherapie'!D:D,B91,'Grundlage Physiotherapie'!L:L),"")</f>
        <v/>
      </c>
      <c r="K91" s="40"/>
      <c r="L91" s="61" t="str">
        <f t="shared" si="7"/>
        <v>-</v>
      </c>
      <c r="M91" s="61" t="str">
        <f t="shared" si="8"/>
        <v>-</v>
      </c>
      <c r="N91" s="40"/>
      <c r="O91" s="40"/>
      <c r="P91" s="40"/>
      <c r="W91" s="124" t="str">
        <f t="shared" si="6"/>
        <v/>
      </c>
      <c r="X91" s="23" t="str">
        <f t="shared" si="9"/>
        <v>gleich</v>
      </c>
    </row>
    <row r="92" spans="1:24" ht="11.25" hidden="1" customHeight="1" x14ac:dyDescent="0.2">
      <c r="A92" s="20" t="s">
        <v>284</v>
      </c>
      <c r="B92" s="21" t="s">
        <v>285</v>
      </c>
      <c r="C92" s="21" t="s">
        <v>55</v>
      </c>
      <c r="D92" s="21" t="s">
        <v>188</v>
      </c>
      <c r="E92" s="93">
        <f>IF(SUMIF('Grundlage Physiotherapie'!D:D,B92,'Grundlage Physiotherapie'!G:G)&gt;0,SUMIF('Grundlage Physiotherapie'!D:D,B92,'Grundlage Physiotherapie'!G:G),)</f>
        <v>0</v>
      </c>
      <c r="F92" s="93">
        <f>IF(SUMIF('Grundlage Physiotherapie'!D:D,B92,'Grundlage Physiotherapie'!H:H)&gt;0,SUMIF('Grundlage Physiotherapie'!D:D,B92,'Grundlage Physiotherapie'!H:H),)</f>
        <v>0</v>
      </c>
      <c r="G92" s="93" t="str">
        <f>IF(SUMIF('Grundlage Physiotherapie'!D:D,B92,'Grundlage Physiotherapie'!I:I)&gt;0,SUMIF('Grundlage Physiotherapie'!D:D,B92,'Grundlage Physiotherapie'!I:I),"")</f>
        <v/>
      </c>
      <c r="H92" s="93" t="str">
        <f>IF(SUMIF('Grundlage Physiotherapie'!D:D,B92,'Grundlage Physiotherapie'!J:J)&gt;0,SUMIF('Grundlage Physiotherapie'!D:D,B92,'Grundlage Physiotherapie'!J:J),"")</f>
        <v/>
      </c>
      <c r="I92" s="94" t="str">
        <f>IF(SUMIF('Grundlage Physiotherapie'!D:D,B92,'Grundlage Physiotherapie'!K:K)&gt;0,SUMIF('Grundlage Physiotherapie'!D:D,B92,'Grundlage Physiotherapie'!K:K),"")</f>
        <v/>
      </c>
      <c r="J92" s="94" t="str">
        <f>IF(SUMIF('Grundlage Physiotherapie'!D:D,B92,'Grundlage Physiotherapie'!L:L)&gt;0,SUMIF('Grundlage Physiotherapie'!D:D,B92,'Grundlage Physiotherapie'!L:L),"")</f>
        <v/>
      </c>
      <c r="K92" s="40"/>
      <c r="L92" s="61" t="str">
        <f t="shared" si="7"/>
        <v>-</v>
      </c>
      <c r="M92" s="61" t="str">
        <f t="shared" si="8"/>
        <v>-</v>
      </c>
      <c r="N92" s="40"/>
      <c r="O92" s="40"/>
      <c r="P92" s="40"/>
      <c r="W92" s="124" t="str">
        <f t="shared" si="6"/>
        <v/>
      </c>
      <c r="X92" s="23" t="str">
        <f t="shared" si="9"/>
        <v>gleich</v>
      </c>
    </row>
    <row r="93" spans="1:24" ht="11.25" hidden="1" customHeight="1" x14ac:dyDescent="0.2">
      <c r="A93" s="20" t="s">
        <v>323</v>
      </c>
      <c r="B93" s="21" t="s">
        <v>323</v>
      </c>
      <c r="C93" s="21" t="s">
        <v>55</v>
      </c>
      <c r="D93" s="21" t="s">
        <v>251</v>
      </c>
      <c r="E93" s="91">
        <f>IF(SUMIF('Grundlage Physiotherapie'!D:D,B93,'Grundlage Physiotherapie'!G:G)&gt;0,SUMIF('Grundlage Physiotherapie'!D:D,B93,'Grundlage Physiotherapie'!G:G),)</f>
        <v>0</v>
      </c>
      <c r="F93" s="91">
        <f>IF(SUMIF('Grundlage Physiotherapie'!D:D,B93,'Grundlage Physiotherapie'!H:H)&gt;0,SUMIF('Grundlage Physiotherapie'!D:D,B93,'Grundlage Physiotherapie'!H:H),)</f>
        <v>0</v>
      </c>
      <c r="G93" s="91" t="str">
        <f>IF(SUMIF('Grundlage Physiotherapie'!D:D,B93,'Grundlage Physiotherapie'!I:I)&gt;0,SUMIF('Grundlage Physiotherapie'!D:D,B93,'Grundlage Physiotherapie'!I:I),"")</f>
        <v/>
      </c>
      <c r="H93" s="91" t="str">
        <f>IF(SUMIF('Grundlage Physiotherapie'!D:D,B93,'Grundlage Physiotherapie'!J:J)&gt;0,SUMIF('Grundlage Physiotherapie'!D:D,B93,'Grundlage Physiotherapie'!J:J),"")</f>
        <v/>
      </c>
      <c r="I93" s="92" t="str">
        <f>IF(SUMIF('Grundlage Physiotherapie'!D:D,B93,'Grundlage Physiotherapie'!K:K)&gt;0,SUMIF('Grundlage Physiotherapie'!D:D,B93,'Grundlage Physiotherapie'!K:K),"")</f>
        <v/>
      </c>
      <c r="J93" s="92" t="str">
        <f>IF(SUMIF('Grundlage Physiotherapie'!D:D,B93,'Grundlage Physiotherapie'!L:L)&gt;0,SUMIF('Grundlage Physiotherapie'!D:D,B93,'Grundlage Physiotherapie'!L:L),"")</f>
        <v/>
      </c>
      <c r="K93" s="40"/>
      <c r="L93" s="61" t="str">
        <f t="shared" si="7"/>
        <v>-</v>
      </c>
      <c r="M93" s="61" t="str">
        <f t="shared" si="8"/>
        <v>-</v>
      </c>
      <c r="N93" s="40"/>
      <c r="O93" s="40"/>
      <c r="P93" s="40"/>
      <c r="W93" s="124" t="str">
        <f t="shared" si="6"/>
        <v/>
      </c>
      <c r="X93" s="23" t="str">
        <f t="shared" si="9"/>
        <v>gleich</v>
      </c>
    </row>
    <row r="94" spans="1:24" ht="11.25" hidden="1" customHeight="1" x14ac:dyDescent="0.2">
      <c r="A94" s="20" t="s">
        <v>314</v>
      </c>
      <c r="B94" s="21" t="s">
        <v>314</v>
      </c>
      <c r="C94" s="21" t="s">
        <v>95</v>
      </c>
      <c r="D94" s="21" t="s">
        <v>308</v>
      </c>
      <c r="E94" s="76">
        <f>IF(SUMIF('Grundlage Physiotherapie'!D:D,B94,'Grundlage Physiotherapie'!G:G)&gt;0,SUMIF('Grundlage Physiotherapie'!D:D,B94,'Grundlage Physiotherapie'!G:G),)</f>
        <v>0</v>
      </c>
      <c r="F94" s="76">
        <f>IF(SUMIF('Grundlage Physiotherapie'!D:D,B94,'Grundlage Physiotherapie'!H:H)&gt;0,SUMIF('Grundlage Physiotherapie'!D:D,B94,'Grundlage Physiotherapie'!H:H),)</f>
        <v>0</v>
      </c>
      <c r="G94" s="76" t="str">
        <f>IF(SUMIF('Grundlage Physiotherapie'!D:D,B94,'Grundlage Physiotherapie'!I:I)&gt;0,SUMIF('Grundlage Physiotherapie'!D:D,B94,'Grundlage Physiotherapie'!I:I),"")</f>
        <v/>
      </c>
      <c r="H94" s="76" t="str">
        <f>IF(SUMIF('Grundlage Physiotherapie'!D:D,B94,'Grundlage Physiotherapie'!J:J)&gt;0,SUMIF('Grundlage Physiotherapie'!D:D,B94,'Grundlage Physiotherapie'!J:J),"")</f>
        <v/>
      </c>
      <c r="I94" s="77" t="str">
        <f>IF(SUMIF('Grundlage Physiotherapie'!D:D,B94,'Grundlage Physiotherapie'!K:K)&gt;0,SUMIF('Grundlage Physiotherapie'!D:D,B94,'Grundlage Physiotherapie'!K:K),"")</f>
        <v/>
      </c>
      <c r="J94" s="77" t="str">
        <f>IF(SUMIF('Grundlage Physiotherapie'!D:D,B94,'Grundlage Physiotherapie'!L:L)&gt;0,SUMIF('Grundlage Physiotherapie'!D:D,B94,'Grundlage Physiotherapie'!L:L),"")</f>
        <v/>
      </c>
      <c r="K94" s="40"/>
      <c r="L94" s="61" t="str">
        <f t="shared" si="7"/>
        <v>-</v>
      </c>
      <c r="M94" s="61" t="str">
        <f t="shared" si="8"/>
        <v>-</v>
      </c>
      <c r="N94" s="40"/>
      <c r="O94" s="40"/>
      <c r="P94" s="40"/>
      <c r="W94" s="124" t="str">
        <f t="shared" si="6"/>
        <v/>
      </c>
      <c r="X94" s="23" t="str">
        <f t="shared" si="9"/>
        <v>gleich</v>
      </c>
    </row>
    <row r="95" spans="1:24" ht="11.25" hidden="1" customHeight="1" x14ac:dyDescent="0.2">
      <c r="A95" s="21" t="s">
        <v>40</v>
      </c>
      <c r="B95" s="21" t="s">
        <v>41</v>
      </c>
      <c r="C95" s="21" t="s">
        <v>21</v>
      </c>
      <c r="D95" s="21" t="s">
        <v>27</v>
      </c>
      <c r="E95" s="76">
        <f>IF(SUMIF('Grundlage Physiotherapie'!D:D,B95,'Grundlage Physiotherapie'!G:G)&gt;0,SUMIF('Grundlage Physiotherapie'!D:D,B95,'Grundlage Physiotherapie'!G:G),)</f>
        <v>0</v>
      </c>
      <c r="F95" s="76">
        <f>IF(SUMIF('Grundlage Physiotherapie'!D:D,B95,'Grundlage Physiotherapie'!H:H)&gt;0,SUMIF('Grundlage Physiotherapie'!D:D,B95,'Grundlage Physiotherapie'!H:H),)</f>
        <v>0</v>
      </c>
      <c r="G95" s="76" t="str">
        <f>IF(SUMIF('Grundlage Physiotherapie'!D:D,B95,'Grundlage Physiotherapie'!I:I)&gt;0,SUMIF('Grundlage Physiotherapie'!D:D,B95,'Grundlage Physiotherapie'!I:I),"")</f>
        <v/>
      </c>
      <c r="H95" s="76" t="str">
        <f>IF(SUMIF('Grundlage Physiotherapie'!D:D,B95,'Grundlage Physiotherapie'!J:J)&gt;0,SUMIF('Grundlage Physiotherapie'!D:D,B95,'Grundlage Physiotherapie'!J:J),"")</f>
        <v/>
      </c>
      <c r="I95" s="77" t="str">
        <f>IF(SUMIF('Grundlage Physiotherapie'!D:D,B95,'Grundlage Physiotherapie'!K:K)&gt;0,SUMIF('Grundlage Physiotherapie'!D:D,B95,'Grundlage Physiotherapie'!K:K),"")</f>
        <v/>
      </c>
      <c r="J95" s="77" t="str">
        <f>IF(SUMIF('Grundlage Physiotherapie'!D:D,B95,'Grundlage Physiotherapie'!L:L)&gt;0,SUMIF('Grundlage Physiotherapie'!D:D,B95,'Grundlage Physiotherapie'!L:L),"")</f>
        <v/>
      </c>
      <c r="K95" s="40"/>
      <c r="L95" s="61" t="str">
        <f t="shared" si="7"/>
        <v>-</v>
      </c>
      <c r="M95" s="61" t="str">
        <f t="shared" si="8"/>
        <v>-</v>
      </c>
      <c r="N95" s="40"/>
      <c r="O95" s="40"/>
      <c r="P95" s="40"/>
      <c r="W95" s="124" t="str">
        <f t="shared" si="6"/>
        <v/>
      </c>
      <c r="X95" s="23" t="str">
        <f t="shared" si="9"/>
        <v>gleich</v>
      </c>
    </row>
    <row r="96" spans="1:24" ht="11.25" hidden="1" customHeight="1" x14ac:dyDescent="0.2">
      <c r="A96" s="21" t="s">
        <v>299</v>
      </c>
      <c r="B96" s="21" t="s">
        <v>300</v>
      </c>
      <c r="C96" s="21" t="s">
        <v>66</v>
      </c>
      <c r="D96" s="21" t="s">
        <v>27</v>
      </c>
      <c r="E96" s="76">
        <f>IF(SUMIF('Grundlage Physiotherapie'!D:D,B96,'Grundlage Physiotherapie'!G:G)&gt;0,SUMIF('Grundlage Physiotherapie'!D:D,B96,'Grundlage Physiotherapie'!G:G),)</f>
        <v>0</v>
      </c>
      <c r="F96" s="76">
        <f>IF(SUMIF('Grundlage Physiotherapie'!D:D,B96,'Grundlage Physiotherapie'!H:H)&gt;0,SUMIF('Grundlage Physiotherapie'!D:D,B96,'Grundlage Physiotherapie'!H:H),)</f>
        <v>0</v>
      </c>
      <c r="G96" s="76" t="str">
        <f>IF(SUMIF('Grundlage Physiotherapie'!D:D,B96,'Grundlage Physiotherapie'!I:I)&gt;0,SUMIF('Grundlage Physiotherapie'!D:D,B96,'Grundlage Physiotherapie'!I:I),"")</f>
        <v/>
      </c>
      <c r="H96" s="76" t="str">
        <f>IF(SUMIF('Grundlage Physiotherapie'!D:D,B96,'Grundlage Physiotherapie'!J:J)&gt;0,SUMIF('Grundlage Physiotherapie'!D:D,B96,'Grundlage Physiotherapie'!J:J),"")</f>
        <v/>
      </c>
      <c r="I96" s="77" t="str">
        <f>IF(SUMIF('Grundlage Physiotherapie'!D:D,B96,'Grundlage Physiotherapie'!K:K)&gt;0,SUMIF('Grundlage Physiotherapie'!D:D,B96,'Grundlage Physiotherapie'!K:K),"")</f>
        <v/>
      </c>
      <c r="J96" s="77" t="str">
        <f>IF(SUMIF('Grundlage Physiotherapie'!D:D,B96,'Grundlage Physiotherapie'!L:L)&gt;0,SUMIF('Grundlage Physiotherapie'!D:D,B96,'Grundlage Physiotherapie'!L:L),"")</f>
        <v/>
      </c>
      <c r="K96" s="40"/>
      <c r="L96" s="61" t="str">
        <f t="shared" si="7"/>
        <v>-</v>
      </c>
      <c r="M96" s="61" t="str">
        <f t="shared" si="8"/>
        <v>-</v>
      </c>
      <c r="N96" s="40"/>
      <c r="O96" s="40"/>
      <c r="P96" s="40"/>
      <c r="W96" s="124" t="str">
        <f t="shared" si="6"/>
        <v/>
      </c>
      <c r="X96" s="23" t="str">
        <f t="shared" si="9"/>
        <v>gleich</v>
      </c>
    </row>
    <row r="97" spans="1:24" ht="11.25" hidden="1" customHeight="1" x14ac:dyDescent="0.2">
      <c r="A97" s="21" t="s">
        <v>199</v>
      </c>
      <c r="B97" s="21" t="s">
        <v>200</v>
      </c>
      <c r="C97" s="21" t="s">
        <v>55</v>
      </c>
      <c r="D97" s="21" t="s">
        <v>188</v>
      </c>
      <c r="E97" s="76">
        <f>IF(SUMIF('Grundlage Physiotherapie'!D:D,B97,'Grundlage Physiotherapie'!G:G)&gt;0,SUMIF('Grundlage Physiotherapie'!D:D,B97,'Grundlage Physiotherapie'!G:G),)</f>
        <v>0</v>
      </c>
      <c r="F97" s="76">
        <f>IF(SUMIF('Grundlage Physiotherapie'!D:D,B97,'Grundlage Physiotherapie'!H:H)&gt;0,SUMIF('Grundlage Physiotherapie'!D:D,B97,'Grundlage Physiotherapie'!H:H),)</f>
        <v>0</v>
      </c>
      <c r="G97" s="85" t="str">
        <f>IF(SUMIF('Grundlage Physiotherapie'!D:D,B97,'Grundlage Physiotherapie'!I:I)&gt;0,SUMIF('Grundlage Physiotherapie'!D:D,B97,'Grundlage Physiotherapie'!I:I),"")</f>
        <v/>
      </c>
      <c r="H97" s="76" t="str">
        <f>IF(SUMIF('Grundlage Physiotherapie'!D:D,B97,'Grundlage Physiotherapie'!J:J)&gt;0,SUMIF('Grundlage Physiotherapie'!D:D,B97,'Grundlage Physiotherapie'!J:J),"")</f>
        <v/>
      </c>
      <c r="I97" s="77" t="str">
        <f>IF(SUMIF('Grundlage Physiotherapie'!D:D,B97,'Grundlage Physiotherapie'!K:K)&gt;0,SUMIF('Grundlage Physiotherapie'!D:D,B97,'Grundlage Physiotherapie'!K:K),"")</f>
        <v/>
      </c>
      <c r="J97" s="77" t="str">
        <f>IF(SUMIF('Grundlage Physiotherapie'!D:D,B97,'Grundlage Physiotherapie'!L:L)&gt;0,SUMIF('Grundlage Physiotherapie'!D:D,B97,'Grundlage Physiotherapie'!L:L),"")</f>
        <v/>
      </c>
      <c r="K97" s="40"/>
      <c r="L97" s="61" t="str">
        <f t="shared" si="7"/>
        <v>-</v>
      </c>
      <c r="M97" s="61" t="str">
        <f t="shared" si="8"/>
        <v>-</v>
      </c>
      <c r="N97" s="40"/>
      <c r="O97" s="40"/>
      <c r="P97" s="40"/>
      <c r="W97" s="124" t="str">
        <f t="shared" si="6"/>
        <v/>
      </c>
      <c r="X97" s="23" t="str">
        <f t="shared" si="9"/>
        <v>gleich</v>
      </c>
    </row>
    <row r="98" spans="1:24" ht="11.25" hidden="1" customHeight="1" x14ac:dyDescent="0.2">
      <c r="A98" s="21" t="s">
        <v>326</v>
      </c>
      <c r="B98" s="21" t="s">
        <v>326</v>
      </c>
      <c r="C98" s="21" t="s">
        <v>110</v>
      </c>
      <c r="D98" s="21" t="s">
        <v>251</v>
      </c>
      <c r="E98" s="76">
        <f>IF(SUMIF('Grundlage Physiotherapie'!D:D,B98,'Grundlage Physiotherapie'!G:G)&gt;0,SUMIF('Grundlage Physiotherapie'!D:D,B98,'Grundlage Physiotherapie'!G:G),)</f>
        <v>0</v>
      </c>
      <c r="F98" s="76">
        <f>IF(SUMIF('Grundlage Physiotherapie'!D:D,B98,'Grundlage Physiotherapie'!H:H)&gt;0,SUMIF('Grundlage Physiotherapie'!D:D,B98,'Grundlage Physiotherapie'!H:H),)</f>
        <v>0</v>
      </c>
      <c r="G98" s="76" t="str">
        <f>IF(SUMIF('Grundlage Physiotherapie'!D:D,B98,'Grundlage Physiotherapie'!I:I)&gt;0,SUMIF('Grundlage Physiotherapie'!D:D,B98,'Grundlage Physiotherapie'!I:I),"")</f>
        <v/>
      </c>
      <c r="H98" s="76" t="str">
        <f>IF(SUMIF('Grundlage Physiotherapie'!D:D,B98,'Grundlage Physiotherapie'!J:J)&gt;0,SUMIF('Grundlage Physiotherapie'!D:D,B98,'Grundlage Physiotherapie'!J:J),"")</f>
        <v/>
      </c>
      <c r="I98" s="77" t="str">
        <f>IF(SUMIF('Grundlage Physiotherapie'!D:D,B98,'Grundlage Physiotherapie'!K:K)&gt;0,SUMIF('Grundlage Physiotherapie'!D:D,B98,'Grundlage Physiotherapie'!K:K),"")</f>
        <v/>
      </c>
      <c r="J98" s="77" t="str">
        <f>IF(SUMIF('Grundlage Physiotherapie'!D:D,B98,'Grundlage Physiotherapie'!L:L)&gt;0,SUMIF('Grundlage Physiotherapie'!D:D,B98,'Grundlage Physiotherapie'!L:L),"")</f>
        <v/>
      </c>
      <c r="K98" s="40"/>
      <c r="L98" s="61" t="str">
        <f t="shared" si="7"/>
        <v>-</v>
      </c>
      <c r="M98" s="61" t="str">
        <f t="shared" si="8"/>
        <v>-</v>
      </c>
      <c r="N98" s="40"/>
      <c r="O98" s="40"/>
      <c r="P98" s="40"/>
      <c r="W98" s="124" t="str">
        <f t="shared" si="6"/>
        <v/>
      </c>
      <c r="X98" s="23" t="str">
        <f t="shared" si="9"/>
        <v>gleich</v>
      </c>
    </row>
    <row r="99" spans="1:24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76">
        <f>IF(SUMIF('Grundlage Physiotherapie'!D:D,B99,'Grundlage Physiotherapie'!G:G)&gt;0,SUMIF('Grundlage Physiotherapie'!D:D,B99,'Grundlage Physiotherapie'!G:G),)</f>
        <v>0</v>
      </c>
      <c r="F99" s="76">
        <f>IF(SUMIF('Grundlage Physiotherapie'!D:D,B99,'Grundlage Physiotherapie'!H:H)&gt;0,SUMIF('Grundlage Physiotherapie'!D:D,B99,'Grundlage Physiotherapie'!H:H),)</f>
        <v>0</v>
      </c>
      <c r="G99" s="85"/>
      <c r="H99" s="76" t="str">
        <f>IF(SUMIF('Grundlage Physiotherapie'!D:D,B99,'Grundlage Physiotherapie'!J:J)&gt;0,SUMIF('Grundlage Physiotherapie'!D:D,B99,'Grundlage Physiotherapie'!J:J),"")</f>
        <v/>
      </c>
      <c r="I99" s="77" t="str">
        <f>IF(SUMIF('Grundlage Physiotherapie'!D:D,B99,'Grundlage Physiotherapie'!K:K)&gt;0,SUMIF('Grundlage Physiotherapie'!D:D,B99,'Grundlage Physiotherapie'!K:K),"")</f>
        <v/>
      </c>
      <c r="J99" s="77" t="str">
        <f>IF(SUMIF('Grundlage Physiotherapie'!D:D,B99,'Grundlage Physiotherapie'!L:L)&gt;0,SUMIF('Grundlage Physiotherapie'!D:D,B99,'Grundlage Physiotherapie'!L:L),"")</f>
        <v/>
      </c>
      <c r="K99" s="40"/>
      <c r="L99" s="61" t="str">
        <f t="shared" si="7"/>
        <v>-</v>
      </c>
      <c r="M99" s="61" t="str">
        <f t="shared" si="8"/>
        <v>-</v>
      </c>
      <c r="N99" s="40"/>
      <c r="O99" s="40"/>
      <c r="P99" s="40"/>
      <c r="W99" s="124" t="str">
        <f t="shared" si="6"/>
        <v/>
      </c>
      <c r="X99" s="23" t="str">
        <f t="shared" si="9"/>
        <v>gleich</v>
      </c>
    </row>
    <row r="100" spans="1:24" ht="11.25" hidden="1" customHeight="1" x14ac:dyDescent="0.2">
      <c r="A100" s="21" t="s">
        <v>86</v>
      </c>
      <c r="B100" s="21" t="s">
        <v>87</v>
      </c>
      <c r="C100" s="21" t="s">
        <v>88</v>
      </c>
      <c r="D100" s="21" t="s">
        <v>45</v>
      </c>
      <c r="E100" s="76">
        <f>IF(SUMIF('Grundlage Physiotherapie'!D:D,B100,'Grundlage Physiotherapie'!G:G)&gt;0,SUMIF('Grundlage Physiotherapie'!D:D,B100,'Grundlage Physiotherapie'!G:G),)</f>
        <v>0</v>
      </c>
      <c r="F100" s="76">
        <f>IF(SUMIF('Grundlage Physiotherapie'!D:D,B100,'Grundlage Physiotherapie'!H:H)&gt;0,SUMIF('Grundlage Physiotherapie'!D:D,B100,'Grundlage Physiotherapie'!H:H),)</f>
        <v>0</v>
      </c>
      <c r="G100" s="76" t="str">
        <f>IF(SUMIF('Grundlage Physiotherapie'!D:D,B100,'Grundlage Physiotherapie'!I:I)&gt;0,SUMIF('Grundlage Physiotherapie'!D:D,B100,'Grundlage Physiotherapie'!I:I),"")</f>
        <v/>
      </c>
      <c r="H100" s="76" t="str">
        <f>IF(SUMIF('Grundlage Physiotherapie'!D:D,B100,'Grundlage Physiotherapie'!J:J)&gt;0,SUMIF('Grundlage Physiotherapie'!D:D,B100,'Grundlage Physiotherapie'!J:J),"")</f>
        <v/>
      </c>
      <c r="I100" s="77" t="str">
        <f>IF(SUMIF('Grundlage Physiotherapie'!D:D,B100,'Grundlage Physiotherapie'!K:K)&gt;0,SUMIF('Grundlage Physiotherapie'!D:D,B100,'Grundlage Physiotherapie'!K:K),"")</f>
        <v/>
      </c>
      <c r="J100" s="77" t="str">
        <f>IF(SUMIF('Grundlage Physiotherapie'!D:D,B100,'Grundlage Physiotherapie'!L:L)&gt;0,SUMIF('Grundlage Physiotherapie'!D:D,B100,'Grundlage Physiotherapie'!L:L),"")</f>
        <v/>
      </c>
      <c r="K100" s="40"/>
      <c r="L100" s="61" t="str">
        <f t="shared" si="7"/>
        <v>-</v>
      </c>
      <c r="M100" s="61" t="str">
        <f t="shared" si="8"/>
        <v>-</v>
      </c>
      <c r="N100" s="40"/>
      <c r="O100" s="40"/>
      <c r="P100" s="40"/>
      <c r="W100" s="124" t="str">
        <f t="shared" si="6"/>
        <v/>
      </c>
      <c r="X100" s="23" t="str">
        <f t="shared" si="9"/>
        <v>gleich</v>
      </c>
    </row>
    <row r="101" spans="1:24" ht="11.25" hidden="1" customHeight="1" x14ac:dyDescent="0.2">
      <c r="A101" s="21" t="s">
        <v>150</v>
      </c>
      <c r="B101" s="21" t="s">
        <v>151</v>
      </c>
      <c r="C101" s="21" t="s">
        <v>152</v>
      </c>
      <c r="D101" s="21" t="s">
        <v>27</v>
      </c>
      <c r="E101" s="76">
        <f>IF(SUMIF('Grundlage Physiotherapie'!D:D,B101,'Grundlage Physiotherapie'!G:G)&gt;0,SUMIF('Grundlage Physiotherapie'!D:D,B101,'Grundlage Physiotherapie'!G:G),)</f>
        <v>0</v>
      </c>
      <c r="F101" s="76">
        <f>IF(SUMIF('Grundlage Physiotherapie'!D:D,B101,'Grundlage Physiotherapie'!H:H)&gt;0,SUMIF('Grundlage Physiotherapie'!D:D,B101,'Grundlage Physiotherapie'!H:H),)</f>
        <v>0</v>
      </c>
      <c r="G101" s="76" t="str">
        <f>IF(SUMIF('Grundlage Physiotherapie'!D:D,B101,'Grundlage Physiotherapie'!I:I)&gt;0,SUMIF('Grundlage Physiotherapie'!D:D,B101,'Grundlage Physiotherapie'!I:I),"")</f>
        <v/>
      </c>
      <c r="H101" s="76" t="str">
        <f>IF(SUMIF('Grundlage Physiotherapie'!D:D,B101,'Grundlage Physiotherapie'!J:J)&gt;0,SUMIF('Grundlage Physiotherapie'!D:D,B101,'Grundlage Physiotherapie'!J:J),"")</f>
        <v/>
      </c>
      <c r="I101" s="77" t="str">
        <f>IF(SUMIF('Grundlage Physiotherapie'!D:D,B101,'Grundlage Physiotherapie'!K:K)&gt;0,SUMIF('Grundlage Physiotherapie'!D:D,B101,'Grundlage Physiotherapie'!K:K),"")</f>
        <v/>
      </c>
      <c r="J101" s="77" t="str">
        <f>IF(SUMIF('Grundlage Physiotherapie'!D:D,B101,'Grundlage Physiotherapie'!L:L)&gt;0,SUMIF('Grundlage Physiotherapie'!D:D,B101,'Grundlage Physiotherapie'!L:L),"")</f>
        <v/>
      </c>
      <c r="K101" s="40"/>
      <c r="L101" s="61" t="str">
        <f t="shared" si="7"/>
        <v>-</v>
      </c>
      <c r="M101" s="61" t="str">
        <f t="shared" si="8"/>
        <v>-</v>
      </c>
      <c r="N101" s="40"/>
      <c r="O101" s="40"/>
      <c r="P101" s="40"/>
      <c r="W101" s="124" t="str">
        <f t="shared" si="6"/>
        <v/>
      </c>
      <c r="X101" s="23" t="str">
        <f t="shared" si="9"/>
        <v>gleich</v>
      </c>
    </row>
    <row r="102" spans="1:24" ht="11.25" hidden="1" customHeight="1" x14ac:dyDescent="0.2">
      <c r="A102" s="21" t="s">
        <v>125</v>
      </c>
      <c r="B102" s="21" t="s">
        <v>126</v>
      </c>
      <c r="C102" s="21" t="s">
        <v>127</v>
      </c>
      <c r="D102" s="21" t="s">
        <v>45</v>
      </c>
      <c r="E102" s="76">
        <f>IF(SUMIF('Grundlage Physiotherapie'!D:D,B102,'Grundlage Physiotherapie'!G:G)&gt;0,SUMIF('Grundlage Physiotherapie'!D:D,B102,'Grundlage Physiotherapie'!G:G),)</f>
        <v>0</v>
      </c>
      <c r="F102" s="76">
        <f>IF(SUMIF('Grundlage Physiotherapie'!D:D,B102,'Grundlage Physiotherapie'!H:H)&gt;0,SUMIF('Grundlage Physiotherapie'!D:D,B102,'Grundlage Physiotherapie'!H:H),)</f>
        <v>0</v>
      </c>
      <c r="G102" s="76" t="str">
        <f>IF(SUMIF('Grundlage Physiotherapie'!D:D,B102,'Grundlage Physiotherapie'!I:I)&gt;0,SUMIF('Grundlage Physiotherapie'!D:D,B102,'Grundlage Physiotherapie'!I:I),"")</f>
        <v/>
      </c>
      <c r="H102" s="76" t="str">
        <f>IF(SUMIF('Grundlage Physiotherapie'!D:D,B102,'Grundlage Physiotherapie'!J:J)&gt;0,SUMIF('Grundlage Physiotherapie'!D:D,B102,'Grundlage Physiotherapie'!J:J),"")</f>
        <v/>
      </c>
      <c r="I102" s="77" t="str">
        <f>IF(SUMIF('Grundlage Physiotherapie'!D:D,B102,'Grundlage Physiotherapie'!K:K)&gt;0,SUMIF('Grundlage Physiotherapie'!D:D,B102,'Grundlage Physiotherapie'!K:K),"")</f>
        <v/>
      </c>
      <c r="J102" s="77" t="str">
        <f>IF(SUMIF('Grundlage Physiotherapie'!D:D,B102,'Grundlage Physiotherapie'!L:L)&gt;0,SUMIF('Grundlage Physiotherapie'!D:D,B102,'Grundlage Physiotherapie'!L:L),"")</f>
        <v/>
      </c>
      <c r="K102" s="40"/>
      <c r="L102" s="61" t="str">
        <f t="shared" si="7"/>
        <v>-</v>
      </c>
      <c r="M102" s="61" t="str">
        <f t="shared" si="8"/>
        <v>-</v>
      </c>
      <c r="N102" s="40"/>
      <c r="O102" s="40"/>
      <c r="P102" s="40"/>
      <c r="W102" s="124" t="str">
        <f t="shared" si="6"/>
        <v/>
      </c>
      <c r="X102" s="23" t="str">
        <f t="shared" si="9"/>
        <v>gleich</v>
      </c>
    </row>
    <row r="103" spans="1:24" ht="11.25" hidden="1" customHeight="1" x14ac:dyDescent="0.2">
      <c r="A103" s="21" t="s">
        <v>136</v>
      </c>
      <c r="B103" s="21" t="s">
        <v>137</v>
      </c>
      <c r="C103" s="21" t="s">
        <v>127</v>
      </c>
      <c r="D103" s="21" t="s">
        <v>45</v>
      </c>
      <c r="E103" s="76">
        <f>IF(SUMIF('Grundlage Physiotherapie'!D:D,B103,'Grundlage Physiotherapie'!G:G)&gt;0,SUMIF('Grundlage Physiotherapie'!D:D,B103,'Grundlage Physiotherapie'!G:G),)</f>
        <v>0</v>
      </c>
      <c r="F103" s="76">
        <f>IF(SUMIF('Grundlage Physiotherapie'!D:D,B103,'Grundlage Physiotherapie'!H:H)&gt;0,SUMIF('Grundlage Physiotherapie'!D:D,B103,'Grundlage Physiotherapie'!H:H),)</f>
        <v>0</v>
      </c>
      <c r="G103" s="76" t="str">
        <f>IF(SUMIF('Grundlage Physiotherapie'!D:D,B103,'Grundlage Physiotherapie'!I:I)&gt;0,SUMIF('Grundlage Physiotherapie'!D:D,B103,'Grundlage Physiotherapie'!I:I),"")</f>
        <v/>
      </c>
      <c r="H103" s="76" t="str">
        <f>IF(SUMIF('Grundlage Physiotherapie'!D:D,B103,'Grundlage Physiotherapie'!J:J)&gt;0,SUMIF('Grundlage Physiotherapie'!D:D,B103,'Grundlage Physiotherapie'!J:J),"")</f>
        <v/>
      </c>
      <c r="I103" s="77" t="str">
        <f>IF(SUMIF('Grundlage Physiotherapie'!D:D,B103,'Grundlage Physiotherapie'!K:K)&gt;0,SUMIF('Grundlage Physiotherapie'!D:D,B103,'Grundlage Physiotherapie'!K:K),"")</f>
        <v/>
      </c>
      <c r="J103" s="77" t="str">
        <f>IF(SUMIF('Grundlage Physiotherapie'!D:D,B103,'Grundlage Physiotherapie'!L:L)&gt;0,SUMIF('Grundlage Physiotherapie'!D:D,B103,'Grundlage Physiotherapie'!L:L),"")</f>
        <v/>
      </c>
      <c r="K103" s="40"/>
      <c r="L103" s="61" t="str">
        <f t="shared" si="7"/>
        <v>-</v>
      </c>
      <c r="M103" s="61" t="str">
        <f t="shared" si="8"/>
        <v>-</v>
      </c>
      <c r="N103" s="40"/>
      <c r="O103" s="40"/>
      <c r="P103" s="40"/>
      <c r="W103" s="124" t="str">
        <f t="shared" si="6"/>
        <v/>
      </c>
      <c r="X103" s="23" t="str">
        <f t="shared" si="9"/>
        <v>gleich</v>
      </c>
    </row>
    <row r="104" spans="1:24" ht="11.25" hidden="1" customHeight="1" x14ac:dyDescent="0.2">
      <c r="A104" s="21" t="s">
        <v>97</v>
      </c>
      <c r="B104" s="21" t="s">
        <v>98</v>
      </c>
      <c r="C104" s="21" t="s">
        <v>99</v>
      </c>
      <c r="D104" s="21" t="s">
        <v>45</v>
      </c>
      <c r="E104" s="76">
        <f>IF(SUMIF('Grundlage Physiotherapie'!D:D,B104,'Grundlage Physiotherapie'!G:G)&gt;0,SUMIF('Grundlage Physiotherapie'!D:D,B104,'Grundlage Physiotherapie'!G:G),)</f>
        <v>0</v>
      </c>
      <c r="F104" s="76">
        <f>IF(SUMIF('Grundlage Physiotherapie'!D:D,B104,'Grundlage Physiotherapie'!H:H)&gt;0,SUMIF('Grundlage Physiotherapie'!D:D,B104,'Grundlage Physiotherapie'!H:H),)</f>
        <v>0</v>
      </c>
      <c r="G104" s="76" t="str">
        <f>IF(SUMIF('Grundlage Physiotherapie'!D:D,B104,'Grundlage Physiotherapie'!I:I)&gt;0,SUMIF('Grundlage Physiotherapie'!D:D,B104,'Grundlage Physiotherapie'!I:I),"")</f>
        <v/>
      </c>
      <c r="H104" s="76" t="str">
        <f>IF(SUMIF('Grundlage Physiotherapie'!D:D,B104,'Grundlage Physiotherapie'!J:J)&gt;0,SUMIF('Grundlage Physiotherapie'!D:D,B104,'Grundlage Physiotherapie'!J:J),"")</f>
        <v/>
      </c>
      <c r="I104" s="77" t="str">
        <f>IF(SUMIF('Grundlage Physiotherapie'!D:D,B104,'Grundlage Physiotherapie'!K:K)&gt;0,SUMIF('Grundlage Physiotherapie'!D:D,B104,'Grundlage Physiotherapie'!K:K),"")</f>
        <v/>
      </c>
      <c r="J104" s="77" t="str">
        <f>IF(SUMIF('Grundlage Physiotherapie'!D:D,B104,'Grundlage Physiotherapie'!L:L)&gt;0,SUMIF('Grundlage Physiotherapie'!D:D,B104,'Grundlage Physiotherapie'!L:L),"")</f>
        <v/>
      </c>
      <c r="K104" s="40"/>
      <c r="L104" s="61" t="str">
        <f t="shared" si="7"/>
        <v>-</v>
      </c>
      <c r="M104" s="61" t="str">
        <f t="shared" si="8"/>
        <v>-</v>
      </c>
      <c r="N104" s="40"/>
      <c r="O104" s="40"/>
      <c r="P104" s="40"/>
      <c r="W104" s="124" t="str">
        <f t="shared" si="6"/>
        <v/>
      </c>
      <c r="X104" s="23" t="str">
        <f t="shared" si="9"/>
        <v>gleich</v>
      </c>
    </row>
    <row r="105" spans="1:24" ht="11.25" hidden="1" customHeight="1" x14ac:dyDescent="0.2">
      <c r="A105" s="21" t="s">
        <v>311</v>
      </c>
      <c r="B105" s="21" t="s">
        <v>311</v>
      </c>
      <c r="C105" s="21" t="s">
        <v>99</v>
      </c>
      <c r="D105" s="21" t="s">
        <v>308</v>
      </c>
      <c r="E105" s="76">
        <f>IF(SUMIF('Grundlage Physiotherapie'!D:D,B105,'Grundlage Physiotherapie'!G:G)&gt;0,SUMIF('Grundlage Physiotherapie'!D:D,B105,'Grundlage Physiotherapie'!G:G),)</f>
        <v>0</v>
      </c>
      <c r="F105" s="76">
        <f>IF(SUMIF('Grundlage Physiotherapie'!D:D,B105,'Grundlage Physiotherapie'!H:H)&gt;0,SUMIF('Grundlage Physiotherapie'!D:D,B105,'Grundlage Physiotherapie'!H:H),)</f>
        <v>0</v>
      </c>
      <c r="G105" s="76" t="str">
        <f>IF(SUMIF('Grundlage Physiotherapie'!D:D,B105,'Grundlage Physiotherapie'!I:I)&gt;0,SUMIF('Grundlage Physiotherapie'!D:D,B105,'Grundlage Physiotherapie'!I:I),"")</f>
        <v/>
      </c>
      <c r="H105" s="76" t="str">
        <f>IF(SUMIF('Grundlage Physiotherapie'!D:D,B105,'Grundlage Physiotherapie'!J:J)&gt;0,SUMIF('Grundlage Physiotherapie'!D:D,B105,'Grundlage Physiotherapie'!J:J),"")</f>
        <v/>
      </c>
      <c r="I105" s="77" t="str">
        <f>IF(SUMIF('Grundlage Physiotherapie'!D:D,B105,'Grundlage Physiotherapie'!K:K)&gt;0,SUMIF('Grundlage Physiotherapie'!D:D,B105,'Grundlage Physiotherapie'!K:K),"")</f>
        <v/>
      </c>
      <c r="J105" s="77" t="str">
        <f>IF(SUMIF('Grundlage Physiotherapie'!D:D,B105,'Grundlage Physiotherapie'!L:L)&gt;0,SUMIF('Grundlage Physiotherapie'!D:D,B105,'Grundlage Physiotherapie'!L:L),"")</f>
        <v/>
      </c>
      <c r="K105" s="40"/>
      <c r="L105" s="61" t="str">
        <f t="shared" si="7"/>
        <v>-</v>
      </c>
      <c r="M105" s="61" t="str">
        <f t="shared" si="8"/>
        <v>-</v>
      </c>
      <c r="N105" s="40"/>
      <c r="O105" s="40"/>
      <c r="P105" s="40"/>
      <c r="W105" s="124" t="str">
        <f t="shared" si="6"/>
        <v/>
      </c>
      <c r="X105" s="23" t="str">
        <f t="shared" si="9"/>
        <v>gleich</v>
      </c>
    </row>
    <row r="106" spans="1:24" ht="11.25" hidden="1" customHeight="1" x14ac:dyDescent="0.2">
      <c r="A106" s="21" t="s">
        <v>112</v>
      </c>
      <c r="B106" s="21" t="s">
        <v>113</v>
      </c>
      <c r="C106" s="21" t="s">
        <v>114</v>
      </c>
      <c r="D106" s="21" t="s">
        <v>106</v>
      </c>
      <c r="E106" s="85">
        <f>IF(SUMIF('Grundlage Physiotherapie'!D:D,B106,'Grundlage Physiotherapie'!G:G)&gt;0,SUMIF('Grundlage Physiotherapie'!D:D,B106,'Grundlage Physiotherapie'!G:G),)</f>
        <v>0</v>
      </c>
      <c r="F106" s="76">
        <f>IF(SUMIF('Grundlage Physiotherapie'!D:D,B106,'Grundlage Physiotherapie'!H:H)&gt;0,SUMIF('Grundlage Physiotherapie'!D:D,B106,'Grundlage Physiotherapie'!H:H),)</f>
        <v>0</v>
      </c>
      <c r="G106" s="76" t="str">
        <f>IF(SUMIF('Grundlage Physiotherapie'!D:D,B106,'Grundlage Physiotherapie'!I:I)&gt;0,SUMIF('Grundlage Physiotherapie'!D:D,B106,'Grundlage Physiotherapie'!I:I),"")</f>
        <v/>
      </c>
      <c r="H106" s="76" t="str">
        <f>IF(SUMIF('Grundlage Physiotherapie'!D:D,B106,'Grundlage Physiotherapie'!J:J)&gt;0,SUMIF('Grundlage Physiotherapie'!D:D,B106,'Grundlage Physiotherapie'!J:J),"")</f>
        <v/>
      </c>
      <c r="I106" s="77" t="str">
        <f>IF(SUMIF('Grundlage Physiotherapie'!D:D,B106,'Grundlage Physiotherapie'!K:K)&gt;0,SUMIF('Grundlage Physiotherapie'!D:D,B106,'Grundlage Physiotherapie'!K:K),"")</f>
        <v/>
      </c>
      <c r="J106" s="77" t="str">
        <f>IF(SUMIF('Grundlage Physiotherapie'!D:D,B106,'Grundlage Physiotherapie'!L:L)&gt;0,SUMIF('Grundlage Physiotherapie'!D:D,B106,'Grundlage Physiotherapie'!L:L),"")</f>
        <v/>
      </c>
      <c r="K106" s="40"/>
      <c r="L106" s="61" t="str">
        <f t="shared" si="7"/>
        <v>-</v>
      </c>
      <c r="M106" s="61" t="str">
        <f t="shared" si="8"/>
        <v>-</v>
      </c>
      <c r="N106" s="40"/>
      <c r="O106" s="40"/>
      <c r="P106" s="40"/>
      <c r="W106" s="124" t="str">
        <f t="shared" si="6"/>
        <v/>
      </c>
      <c r="X106" s="23" t="str">
        <f t="shared" si="9"/>
        <v>gleich</v>
      </c>
    </row>
    <row r="107" spans="1:24" ht="11.25" hidden="1" customHeight="1" x14ac:dyDescent="0.2">
      <c r="A107" s="21" t="s">
        <v>193</v>
      </c>
      <c r="B107" s="21" t="s">
        <v>194</v>
      </c>
      <c r="C107" s="21" t="s">
        <v>114</v>
      </c>
      <c r="D107" s="21" t="s">
        <v>106</v>
      </c>
      <c r="E107" s="76">
        <f>IF(SUMIF('Grundlage Physiotherapie'!D:D,B107,'Grundlage Physiotherapie'!G:G)&gt;0,SUMIF('Grundlage Physiotherapie'!D:D,B107,'Grundlage Physiotherapie'!G:G),)</f>
        <v>0</v>
      </c>
      <c r="F107" s="76">
        <f>IF(SUMIF('Grundlage Physiotherapie'!D:D,B107,'Grundlage Physiotherapie'!H:H)&gt;0,SUMIF('Grundlage Physiotherapie'!D:D,B107,'Grundlage Physiotherapie'!H:H),)</f>
        <v>0</v>
      </c>
      <c r="G107" s="76" t="str">
        <f>IF(SUMIF('Grundlage Physiotherapie'!D:D,B107,'Grundlage Physiotherapie'!I:I)&gt;0,SUMIF('Grundlage Physiotherapie'!D:D,B107,'Grundlage Physiotherapie'!I:I),"")</f>
        <v/>
      </c>
      <c r="H107" s="76" t="str">
        <f>IF(SUMIF('Grundlage Physiotherapie'!D:D,B107,'Grundlage Physiotherapie'!J:J)&gt;0,SUMIF('Grundlage Physiotherapie'!D:D,B107,'Grundlage Physiotherapie'!J:J),"")</f>
        <v/>
      </c>
      <c r="I107" s="77" t="str">
        <f>IF(SUMIF('Grundlage Physiotherapie'!D:D,B107,'Grundlage Physiotherapie'!K:K)&gt;0,SUMIF('Grundlage Physiotherapie'!D:D,B107,'Grundlage Physiotherapie'!K:K),"")</f>
        <v/>
      </c>
      <c r="J107" s="77" t="str">
        <f>IF(SUMIF('Grundlage Physiotherapie'!D:D,B107,'Grundlage Physiotherapie'!L:L)&gt;0,SUMIF('Grundlage Physiotherapie'!D:D,B107,'Grundlage Physiotherapie'!L:L),"")</f>
        <v/>
      </c>
      <c r="K107" s="40"/>
      <c r="L107" s="61" t="str">
        <f t="shared" si="7"/>
        <v>-</v>
      </c>
      <c r="M107" s="61" t="str">
        <f t="shared" si="8"/>
        <v>-</v>
      </c>
      <c r="N107" s="40"/>
      <c r="O107" s="40"/>
      <c r="P107" s="40"/>
      <c r="W107" s="124" t="str">
        <f t="shared" si="6"/>
        <v/>
      </c>
      <c r="X107" s="23" t="str">
        <f t="shared" si="9"/>
        <v>gleich</v>
      </c>
    </row>
    <row r="108" spans="1:24" ht="11.25" hidden="1" customHeight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85">
        <f>IF(SUMIF('Grundlage Physiotherapie'!D:D,B108,'Grundlage Physiotherapie'!G:G)&gt;0,SUMIF('Grundlage Physiotherapie'!D:D,B108,'Grundlage Physiotherapie'!G:G),)</f>
        <v>0</v>
      </c>
      <c r="F108" s="85">
        <f>IF(SUMIF('Grundlage Physiotherapie'!D:D,B108,'Grundlage Physiotherapie'!H:H)&gt;0,SUMIF('Grundlage Physiotherapie'!D:D,B108,'Grundlage Physiotherapie'!H:H),)</f>
        <v>0</v>
      </c>
      <c r="G108" s="76" t="str">
        <f>IF(SUMIF('Grundlage Physiotherapie'!D:D,B108,'Grundlage Physiotherapie'!I:I)&gt;0,SUMIF('Grundlage Physiotherapie'!D:D,B108,'Grundlage Physiotherapie'!I:I),"")</f>
        <v/>
      </c>
      <c r="H108" s="76" t="str">
        <f>IF(SUMIF('Grundlage Physiotherapie'!D:D,B108,'Grundlage Physiotherapie'!J:J)&gt;0,SUMIF('Grundlage Physiotherapie'!D:D,B108,'Grundlage Physiotherapie'!J:J),"")</f>
        <v/>
      </c>
      <c r="I108" s="77" t="str">
        <f>IF(SUMIF('Grundlage Physiotherapie'!D:D,B108,'Grundlage Physiotherapie'!K:K)&gt;0,SUMIF('Grundlage Physiotherapie'!D:D,B108,'Grundlage Physiotherapie'!K:K),"")</f>
        <v/>
      </c>
      <c r="J108" s="77" t="str">
        <f>IF(SUMIF('Grundlage Physiotherapie'!D:D,B108,'Grundlage Physiotherapie'!L:L)&gt;0,SUMIF('Grundlage Physiotherapie'!D:D,B108,'Grundlage Physiotherapie'!L:L),"")</f>
        <v/>
      </c>
      <c r="K108" s="40"/>
      <c r="L108" s="61" t="str">
        <f t="shared" si="7"/>
        <v>-</v>
      </c>
      <c r="M108" s="61" t="str">
        <f t="shared" si="8"/>
        <v>-</v>
      </c>
      <c r="N108" s="40"/>
      <c r="O108" s="40"/>
      <c r="P108" s="40"/>
      <c r="W108" s="124" t="str">
        <f t="shared" si="6"/>
        <v/>
      </c>
      <c r="X108" s="23" t="str">
        <f t="shared" si="9"/>
        <v>gleich</v>
      </c>
    </row>
    <row r="109" spans="1:24" x14ac:dyDescent="0.2">
      <c r="A109" s="42" t="s">
        <v>406</v>
      </c>
      <c r="B109" s="42"/>
      <c r="C109" s="42"/>
      <c r="D109" s="42"/>
      <c r="E109" s="78">
        <f>SUM(E10:E108)</f>
        <v>86261233.343305811</v>
      </c>
      <c r="F109" s="78">
        <f>SUM(F10:F108)</f>
        <v>84937099.25572525</v>
      </c>
      <c r="G109" s="78">
        <f>SUM(G10:G108)</f>
        <v>87345634.511835888</v>
      </c>
      <c r="H109" s="78">
        <f>SUM(H10:H108)</f>
        <v>0</v>
      </c>
      <c r="I109" s="79">
        <f>E109/L109</f>
        <v>1.1993010775837365</v>
      </c>
      <c r="J109" s="79">
        <f>F109/M109</f>
        <v>1.1576435629204425</v>
      </c>
      <c r="K109" s="62">
        <f>SUM(K10:K108)</f>
        <v>0</v>
      </c>
      <c r="L109" s="61">
        <f>SUM(L10:L108)</f>
        <v>71926253.511835903</v>
      </c>
      <c r="M109" s="61">
        <f>SUM(M10:M108)</f>
        <v>73370683.322809994</v>
      </c>
      <c r="N109" s="62"/>
      <c r="O109" s="62"/>
      <c r="P109" s="62"/>
      <c r="Q109" s="39"/>
      <c r="W109" s="124"/>
    </row>
    <row r="110" spans="1:24" ht="33.75" customHeight="1" x14ac:dyDescent="0.2">
      <c r="E110" s="66"/>
      <c r="F110" s="66"/>
      <c r="K110" s="62"/>
      <c r="L110" s="61"/>
      <c r="M110" s="61"/>
      <c r="N110" s="62"/>
      <c r="O110" s="62"/>
      <c r="P110" s="62"/>
    </row>
    <row r="111" spans="1:24" ht="10.5" x14ac:dyDescent="0.25">
      <c r="A111" s="48" t="s">
        <v>407</v>
      </c>
      <c r="B111" s="49"/>
      <c r="C111" s="49"/>
      <c r="D111" s="49"/>
      <c r="E111" s="49"/>
      <c r="F111" s="49"/>
      <c r="G111" s="49"/>
      <c r="H111" s="49"/>
      <c r="I111" s="148">
        <f>COUNT(I10:I108)</f>
        <v>60</v>
      </c>
      <c r="J111" s="148">
        <f>COUNT(J10:J108)</f>
        <v>58</v>
      </c>
      <c r="K111" s="62">
        <f>I111-'Grundlage Physiotherapie'!K103</f>
        <v>0</v>
      </c>
      <c r="L111" s="62">
        <f>J111-'Grundlage Physiotherapie'!L103</f>
        <v>1</v>
      </c>
      <c r="M111" s="75"/>
      <c r="N111" s="62"/>
      <c r="O111" s="62"/>
      <c r="P111" s="62"/>
    </row>
    <row r="112" spans="1:24" ht="10.5" x14ac:dyDescent="0.25">
      <c r="A112" s="44" t="s">
        <v>717</v>
      </c>
      <c r="B112" s="45"/>
      <c r="C112" s="46"/>
      <c r="D112" s="46"/>
      <c r="E112" s="46"/>
      <c r="F112" s="46"/>
      <c r="G112" s="46"/>
      <c r="H112" s="46"/>
      <c r="I112" s="80">
        <f>L109</f>
        <v>71926253.511835903</v>
      </c>
      <c r="J112" s="80">
        <f>M109</f>
        <v>73370683.322809994</v>
      </c>
      <c r="K112" s="62"/>
      <c r="L112" s="62"/>
      <c r="M112" s="75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81">
        <f>SMALL(I10:I108,1)</f>
        <v>0.65451393728028995</v>
      </c>
      <c r="J113" s="81">
        <f>SMALL(J10:J108,1)</f>
        <v>0.73101878003323995</v>
      </c>
      <c r="K113" s="62">
        <f>I113-'Grundlage Physiotherapie'!K104</f>
        <v>-0.34548606271971005</v>
      </c>
      <c r="L113" s="62">
        <f>J113-'Grundlage Physiotherapie'!L104</f>
        <v>-0.26898121996676005</v>
      </c>
      <c r="M113" s="75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82">
        <f>QUARTILE(I10:I108,1)</f>
        <v>1.034861799143675</v>
      </c>
      <c r="J114" s="82">
        <f>QUARTILE(J10:J108,1)</f>
        <v>1.0089580378132004</v>
      </c>
      <c r="K114" s="62">
        <f>I114-'Grundlage Physiotherapie'!K105</f>
        <v>3.4861799143675043E-2</v>
      </c>
      <c r="L114" s="62">
        <f>J114-'Grundlage Physiotherapie'!L105</f>
        <v>8.9580378132003702E-3</v>
      </c>
      <c r="M114" s="75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81">
        <f>SUM(I10:I108)/I111</f>
        <v>1.2267654847075293</v>
      </c>
      <c r="J115" s="81">
        <f>SUM(J10:J108)/J111</f>
        <v>1.1663655174353333</v>
      </c>
      <c r="K115" s="62">
        <f>I115-'Grundlage Physiotherapie'!K106</f>
        <v>0.22676548470752933</v>
      </c>
      <c r="L115" s="62">
        <f>J115-'Grundlage Physiotherapie'!L106</f>
        <v>0.16636551743533334</v>
      </c>
      <c r="M115" s="75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82">
        <f>MEDIAN(I10:I108)</f>
        <v>1.1895466241419501</v>
      </c>
      <c r="J116" s="82">
        <f>MEDIAN(J10:J108)</f>
        <v>1.1614115278377501</v>
      </c>
      <c r="K116" s="62">
        <f>I116-'Grundlage Physiotherapie'!K107</f>
        <v>0.18954662414195012</v>
      </c>
      <c r="L116" s="62">
        <f>J116-'Grundlage Physiotherapie'!L107</f>
        <v>0.16141152783775015</v>
      </c>
      <c r="M116" s="75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81">
        <f>QUARTILE(I10:I108,3)</f>
        <v>1.3591387476646251</v>
      </c>
      <c r="J117" s="81">
        <f>QUARTILE(J10:J108,3)</f>
        <v>1.3187519664030249</v>
      </c>
      <c r="K117" s="62">
        <f>I117-'Grundlage Physiotherapie'!K108</f>
        <v>0.35913874766462506</v>
      </c>
      <c r="L117" s="62">
        <f>J117-'Grundlage Physiotherapie'!L108</f>
        <v>0.31875196640302494</v>
      </c>
      <c r="M117" s="75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82">
        <f>LARGE(I10:I108,1)</f>
        <v>2.0957083917724999</v>
      </c>
      <c r="J118" s="82">
        <f>LARGE(J10:J108,1)</f>
        <v>1.9742352723623</v>
      </c>
      <c r="K118" s="62">
        <f>I118-'Grundlage Physiotherapie'!K109</f>
        <v>9.5708391772499901E-2</v>
      </c>
      <c r="L118" s="62">
        <f>J118-'Grundlage Physiotherapie'!L109</f>
        <v>-2.5764727637699991E-2</v>
      </c>
      <c r="M118" s="75"/>
      <c r="N118" s="62"/>
      <c r="O118" s="62"/>
      <c r="P118" s="62"/>
    </row>
    <row r="119" spans="1:24" ht="10.5" x14ac:dyDescent="0.25">
      <c r="A119" s="86" t="s">
        <v>430</v>
      </c>
      <c r="B119" s="87"/>
      <c r="C119" s="87"/>
      <c r="D119" s="88" t="s">
        <v>392</v>
      </c>
      <c r="E119" s="69"/>
      <c r="F119" s="69"/>
      <c r="G119" s="69"/>
      <c r="H119" s="83"/>
      <c r="I119" s="84">
        <f>I109</f>
        <v>1.1993010775837365</v>
      </c>
      <c r="J119" s="84">
        <f>J109</f>
        <v>1.1576435629204425</v>
      </c>
      <c r="K119" s="62">
        <f>I119-'Grundlage Physiotherapie'!K111</f>
        <v>1.1993010775837365</v>
      </c>
      <c r="L119" s="62">
        <f>J119-'Grundlage Physiotherapie'!L111</f>
        <v>1.1576435629204425</v>
      </c>
      <c r="M119" s="75"/>
      <c r="N119" s="62"/>
      <c r="O119" s="62"/>
      <c r="P119" s="62"/>
    </row>
    <row r="120" spans="1:24" x14ac:dyDescent="0.2">
      <c r="E120" s="66"/>
      <c r="F120" s="66"/>
      <c r="K120" s="23"/>
    </row>
    <row r="121" spans="1:24" x14ac:dyDescent="0.2">
      <c r="A121" s="23" t="s">
        <v>412</v>
      </c>
      <c r="E121" s="66"/>
      <c r="F121" s="66"/>
      <c r="K121" s="23"/>
    </row>
    <row r="122" spans="1:24" x14ac:dyDescent="0.2">
      <c r="E122" s="66"/>
      <c r="F122" s="66"/>
      <c r="K122" s="23"/>
    </row>
    <row r="123" spans="1:24" x14ac:dyDescent="0.2">
      <c r="E123" s="66"/>
      <c r="F123" s="66"/>
      <c r="K123" s="23"/>
    </row>
    <row r="124" spans="1:24" x14ac:dyDescent="0.2">
      <c r="E124" s="66"/>
      <c r="F124" s="66"/>
      <c r="K124" s="23"/>
    </row>
    <row r="125" spans="1:24" x14ac:dyDescent="0.2">
      <c r="E125" s="66"/>
      <c r="F125" s="66"/>
      <c r="K125" s="23"/>
    </row>
    <row r="126" spans="1:24" x14ac:dyDescent="0.2">
      <c r="E126" s="66"/>
      <c r="F126" s="66"/>
      <c r="K126" s="23"/>
    </row>
    <row r="127" spans="1:24" x14ac:dyDescent="0.2">
      <c r="E127" s="66"/>
      <c r="F127" s="66"/>
      <c r="K127" s="23"/>
    </row>
    <row r="128" spans="1:24" x14ac:dyDescent="0.2">
      <c r="E128" s="66"/>
      <c r="F128" s="66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E129" s="66"/>
      <c r="F129" s="66"/>
      <c r="G129" s="66"/>
      <c r="H129" s="66"/>
      <c r="I129" s="66"/>
      <c r="J129" s="66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E130" s="66"/>
      <c r="F130" s="66"/>
      <c r="G130" s="66"/>
      <c r="H130" s="66"/>
      <c r="I130" s="66"/>
      <c r="J130" s="66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E131" s="66"/>
      <c r="F131" s="66"/>
      <c r="G131" s="66"/>
      <c r="H131" s="66"/>
      <c r="I131" s="66"/>
      <c r="J131" s="66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19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5" width="13.1796875" style="23" customWidth="1"/>
    <col min="6" max="6" width="12" style="23" customWidth="1"/>
    <col min="7" max="7" width="11.81640625" style="23" customWidth="1"/>
    <col min="8" max="8" width="9.453125" style="23" customWidth="1"/>
    <col min="9" max="9" width="9.81640625" style="28" customWidth="1"/>
    <col min="10" max="10" width="11.453125" style="28" customWidth="1"/>
    <col min="11" max="11" width="14.1796875" style="28" customWidth="1"/>
    <col min="12" max="12" width="13.179687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I1" s="24" t="s">
        <v>395</v>
      </c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F4" s="29"/>
      <c r="J4" s="133" t="s">
        <v>709</v>
      </c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2"/>
      <c r="G5" s="35"/>
      <c r="H5" s="32"/>
      <c r="I5" s="36"/>
      <c r="J5" s="28"/>
      <c r="K5" s="28"/>
      <c r="L5" s="28"/>
      <c r="M5" s="28"/>
      <c r="N5" s="28"/>
      <c r="O5" s="58"/>
    </row>
    <row r="6" spans="1:26" ht="13" x14ac:dyDescent="0.3">
      <c r="A6" s="136" t="s">
        <v>693</v>
      </c>
      <c r="B6" s="137"/>
      <c r="C6" s="138"/>
      <c r="D6" s="139"/>
      <c r="E6" s="139"/>
      <c r="F6" s="139"/>
      <c r="G6" s="140"/>
      <c r="H6" s="32"/>
      <c r="I6" s="36"/>
      <c r="J6" s="129"/>
      <c r="K6" s="55" t="s">
        <v>407</v>
      </c>
      <c r="L6" s="56">
        <f>COUNT(H11:H109)</f>
        <v>77</v>
      </c>
    </row>
    <row r="7" spans="1:26" ht="10.5" x14ac:dyDescent="0.25">
      <c r="A7" s="38" t="s">
        <v>708</v>
      </c>
      <c r="B7" s="33"/>
      <c r="C7" s="34"/>
      <c r="D7" s="32"/>
      <c r="E7" s="32"/>
      <c r="F7" s="32"/>
      <c r="G7" s="35"/>
      <c r="H7" s="32"/>
      <c r="I7" s="36"/>
      <c r="J7" s="131"/>
      <c r="K7" s="131"/>
      <c r="L7" s="132"/>
    </row>
    <row r="8" spans="1:26" ht="10.5" x14ac:dyDescent="0.25">
      <c r="A8" s="38"/>
      <c r="B8" s="33"/>
      <c r="C8" s="34"/>
      <c r="D8" s="32"/>
      <c r="E8" s="32"/>
      <c r="F8" s="32"/>
      <c r="G8" s="35"/>
      <c r="H8" s="32"/>
      <c r="I8" s="36"/>
      <c r="M8" s="28" t="s">
        <v>410</v>
      </c>
    </row>
    <row r="9" spans="1:26" x14ac:dyDescent="0.2">
      <c r="A9" s="40"/>
      <c r="B9" s="52" t="s">
        <v>397</v>
      </c>
      <c r="C9" s="53" t="s">
        <v>397</v>
      </c>
      <c r="E9" s="15" t="s">
        <v>702</v>
      </c>
      <c r="F9" s="15" t="s">
        <v>694</v>
      </c>
      <c r="G9" s="15" t="s">
        <v>695</v>
      </c>
      <c r="H9" s="15" t="s">
        <v>696</v>
      </c>
      <c r="I9" s="15" t="s">
        <v>697</v>
      </c>
      <c r="J9" s="15" t="s">
        <v>703</v>
      </c>
      <c r="K9" s="15" t="s">
        <v>698</v>
      </c>
      <c r="L9" s="15" t="s">
        <v>699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 t="s">
        <v>706</v>
      </c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65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Anlage'!G:G)&gt;0,SUMIF('Grundlage Swiss DRG ohne Anlage'!D:D,B11,'Grundlage Swiss DRG ohne Anlage'!G:G),"")</f>
        <v>54543420.163928002</v>
      </c>
      <c r="F11" s="59">
        <f>IF(SUMIF('Grundlage Swiss DRG alle'!D:D,B11,'Grundlage Swiss DRG alle'!G:G)&gt;0,SUMIF('Grundlage Swiss DRG alle'!D:D,B11,'Grundlage Swiss DRG alle'!G:G),)</f>
        <v>62431518.842464998</v>
      </c>
      <c r="G11" s="59">
        <f>IF(SUMIF('Grundlage Swiss DRG alle'!D:D,B11,'Grundlage Swiss DRG alle'!H:H)&gt;0,SUMIF('Grundlage Swiss DRG alle'!D:D,B11,'Grundlage Swiss DRG alle'!H:H),)</f>
        <v>59231027.214276999</v>
      </c>
      <c r="H11" s="59">
        <f>IF(SUMIF('Grundlage Swiss DRG alle'!D:D,B11,'Grundlage Swiss DRG alle'!I:I)&gt;0,SUMIF('Grundlage Swiss DRG alle'!D:D,B11,'Grundlage Swiss DRG alle'!I:I),"")</f>
        <v>5705.6406999999999</v>
      </c>
      <c r="I11" s="59">
        <f>IF(SUMIF('Grundlage Swiss DRG alle'!D:D,B11,'Grundlage Swiss DRG alle'!J:J)&gt;0,SUMIF('Grundlage Swiss DRG alle'!D:D,B11,'Grundlage Swiss DRG alle'!J:J),"")</f>
        <v>7664</v>
      </c>
      <c r="J11" s="60">
        <f>IF(SUMIF('Grundlage Swiss DRG ohne Anlage'!D:D,B11,'Grundlage Swiss DRG ohne Anlage'!H:H)&gt;0,SUMIF('Grundlage Swiss DRG ohne Anlage'!D:D,B11,'Grundlage Swiss DRG ohne Anlage'!H:H),"")</f>
        <v>9559.5609733939</v>
      </c>
      <c r="K11" s="60">
        <f>IF(SUMIF('Grundlage Swiss DRG alle'!D:D,B11,'Grundlage Swiss DRG alle'!K:K)&gt;0,SUMIF('Grundlage Swiss DRG alle'!D:D,B11,'Grundlage Swiss DRG alle'!K:K),"")</f>
        <v>10942.069808648001</v>
      </c>
      <c r="L11" s="60">
        <f>IF(SUMIF('Grundlage Swiss DRG alle'!D:D,B11,'Grundlage Swiss DRG alle'!L:L)&gt;0,SUMIF('Grundlage Swiss DRG alle'!D:D,B11,'Grundlage Swiss DRG alle'!L:L),"")</f>
        <v>10381.135148289</v>
      </c>
      <c r="M11" s="62">
        <f t="shared" ref="M11:M74" si="0">H11</f>
        <v>5705.6406999999999</v>
      </c>
      <c r="N11" s="61">
        <f t="shared" ref="N11:N74" si="1">IF(F11&gt;0,H11,"-")</f>
        <v>5705.6406999999999</v>
      </c>
      <c r="O11" s="61">
        <f t="shared" ref="O11:O74" si="2">IF(G11&gt;0,H11,"-")</f>
        <v>5705.6406999999999</v>
      </c>
      <c r="P11" s="40"/>
      <c r="Q11" s="40"/>
      <c r="R11" s="40"/>
      <c r="Y11" s="124">
        <f t="shared" ref="Y11:Y74" si="3">L11</f>
        <v>10381.135148289</v>
      </c>
      <c r="Z11" s="23" t="str">
        <f t="shared" ref="Z11:Z74" si="4">IF(L11&gt;0,IF(K11&gt;L11,"-",IF(K11=L11,"gleich","Kontrolle")),"")</f>
        <v>-</v>
      </c>
    </row>
    <row r="12" spans="1:26" x14ac:dyDescent="0.2">
      <c r="A12" s="21" t="s">
        <v>117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Anlage'!G:G)&gt;0,SUMIF('Grundlage Swiss DRG ohne Anlage'!D:D,B12,'Grundlage Swiss DRG ohne Anlage'!G:G),"")</f>
        <v>303621360.78108001</v>
      </c>
      <c r="F12" s="112">
        <f>IF(SUMIF('Grundlage Swiss DRG alle'!D:D,B12,'Grundlage Swiss DRG alle'!G:G)&gt;0,SUMIF('Grundlage Swiss DRG alle'!D:D,B12,'Grundlage Swiss DRG alle'!G:G),)</f>
        <v>343998887.27761</v>
      </c>
      <c r="G12" s="112">
        <f>IF(SUMIF('Grundlage Swiss DRG alle'!D:D,B12,'Grundlage Swiss DRG alle'!H:H)&gt;0,SUMIF('Grundlage Swiss DRG alle'!D:D,B12,'Grundlage Swiss DRG alle'!H:H),)</f>
        <v>323429149.99584001</v>
      </c>
      <c r="H12" s="112">
        <f>IF(SUMIF('Grundlage Swiss DRG alle'!D:D,B12,'Grundlage Swiss DRG alle'!I:I)&gt;0,SUMIF('Grundlage Swiss DRG alle'!D:D,B12,'Grundlage Swiss DRG alle'!I:I),"")</f>
        <v>29931</v>
      </c>
      <c r="I12" s="112">
        <f>IF(SUMIF('Grundlage Swiss DRG alle'!D:D,B12,'Grundlage Swiss DRG alle'!J:J)&gt;0,SUMIF('Grundlage Swiss DRG alle'!D:D,B12,'Grundlage Swiss DRG alle'!J:J),"")</f>
        <v>26426</v>
      </c>
      <c r="J12" s="130">
        <f>IF(SUMIF('Grundlage Swiss DRG ohne Anlage'!D:D,B12,'Grundlage Swiss DRG ohne Anlage'!H:H)&gt;0,SUMIF('Grundlage Swiss DRG ohne Anlage'!D:D,B12,'Grundlage Swiss DRG ohne Anlage'!H:H),"")</f>
        <v>10144.043325684999</v>
      </c>
      <c r="K12" s="130">
        <f>IF(SUMIF('Grundlage Swiss DRG alle'!D:D,B12,'Grundlage Swiss DRG alle'!K:K)&gt;0,SUMIF('Grundlage Swiss DRG alle'!D:D,B12,'Grundlage Swiss DRG alle'!K:K),"")</f>
        <v>11493.063622251</v>
      </c>
      <c r="L12" s="130">
        <f>IF(SUMIF('Grundlage Swiss DRG alle'!D:D,B12,'Grundlage Swiss DRG alle'!L:L)&gt;0,SUMIF('Grundlage Swiss DRG alle'!D:D,B12,'Grundlage Swiss DRG alle'!L:L),"")</f>
        <v>10805.825064175</v>
      </c>
      <c r="M12" s="62">
        <f t="shared" si="0"/>
        <v>29931</v>
      </c>
      <c r="N12" s="61">
        <f t="shared" si="1"/>
        <v>29931</v>
      </c>
      <c r="O12" s="61">
        <f t="shared" si="2"/>
        <v>29931</v>
      </c>
      <c r="P12" s="40"/>
      <c r="Q12" s="40"/>
      <c r="R12" s="40"/>
      <c r="Y12" s="124">
        <f t="shared" si="3"/>
        <v>10805.825064175</v>
      </c>
      <c r="Z12" s="23" t="str">
        <f t="shared" si="4"/>
        <v>-</v>
      </c>
    </row>
    <row r="13" spans="1:26" x14ac:dyDescent="0.2">
      <c r="A13" s="21" t="s">
        <v>120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Anlage'!G:G)&gt;0,SUMIF('Grundlage Swiss DRG ohne Anlage'!D:D,B13,'Grundlage Swiss DRG ohne Anlage'!G:G),"")</f>
        <v>164228657.71329999</v>
      </c>
      <c r="F13" s="112">
        <f>IF(SUMIF('Grundlage Swiss DRG alle'!D:D,B13,'Grundlage Swiss DRG alle'!G:G)&gt;0,SUMIF('Grundlage Swiss DRG alle'!D:D,B13,'Grundlage Swiss DRG alle'!G:G),)</f>
        <v>189792947.8233</v>
      </c>
      <c r="G13" s="112">
        <f>IF(SUMIF('Grundlage Swiss DRG alle'!D:D,B13,'Grundlage Swiss DRG alle'!H:H)&gt;0,SUMIF('Grundlage Swiss DRG alle'!D:D,B13,'Grundlage Swiss DRG alle'!H:H),)</f>
        <v>174798222.10330001</v>
      </c>
      <c r="H13" s="112">
        <f>IF(SUMIF('Grundlage Swiss DRG alle'!D:D,B13,'Grundlage Swiss DRG alle'!I:I)&gt;0,SUMIF('Grundlage Swiss DRG alle'!D:D,B13,'Grundlage Swiss DRG alle'!I:I),"")</f>
        <v>17141</v>
      </c>
      <c r="I13" s="112">
        <f>IF(SUMIF('Grundlage Swiss DRG alle'!D:D,B13,'Grundlage Swiss DRG alle'!J:J)&gt;0,SUMIF('Grundlage Swiss DRG alle'!D:D,B13,'Grundlage Swiss DRG alle'!J:J),"")</f>
        <v>18594</v>
      </c>
      <c r="J13" s="130">
        <f>IF(SUMIF('Grundlage Swiss DRG ohne Anlage'!D:D,B13,'Grundlage Swiss DRG ohne Anlage'!H:H)&gt;0,SUMIF('Grundlage Swiss DRG ohne Anlage'!D:D,B13,'Grundlage Swiss DRG ohne Anlage'!H:H),"")</f>
        <v>9581.0429795985001</v>
      </c>
      <c r="K13" s="130">
        <f>IF(SUMIF('Grundlage Swiss DRG alle'!D:D,B13,'Grundlage Swiss DRG alle'!K:K)&gt;0,SUMIF('Grundlage Swiss DRG alle'!D:D,B13,'Grundlage Swiss DRG alle'!K:K),"")</f>
        <v>11072.454805629999</v>
      </c>
      <c r="L13" s="130">
        <f>IF(SUMIF('Grundlage Swiss DRG alle'!D:D,B13,'Grundlage Swiss DRG alle'!L:L)&gt;0,SUMIF('Grundlage Swiss DRG alle'!D:D,B13,'Grundlage Swiss DRG alle'!L:L),"")</f>
        <v>10197.667703360001</v>
      </c>
      <c r="M13" s="62">
        <f t="shared" si="0"/>
        <v>17141</v>
      </c>
      <c r="N13" s="61">
        <f t="shared" si="1"/>
        <v>17141</v>
      </c>
      <c r="O13" s="61">
        <f t="shared" si="2"/>
        <v>17141</v>
      </c>
      <c r="P13" s="40"/>
      <c r="Q13" s="40"/>
      <c r="R13" s="40"/>
      <c r="Y13" s="124">
        <f t="shared" si="3"/>
        <v>10197.667703360001</v>
      </c>
      <c r="Z13" s="23" t="str">
        <f t="shared" si="4"/>
        <v>-</v>
      </c>
    </row>
    <row r="14" spans="1:26" x14ac:dyDescent="0.2">
      <c r="A14" s="21" t="s">
        <v>206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Anlage'!G:G)&gt;0,SUMIF('Grundlage Swiss DRG ohne Anlage'!D:D,B14,'Grundlage Swiss DRG ohne Anlage'!G:G),"")</f>
        <v>23122884.509383999</v>
      </c>
      <c r="F14" s="112">
        <f>IF(SUMIF('Grundlage Swiss DRG alle'!D:D,B14,'Grundlage Swiss DRG alle'!G:G)&gt;0,SUMIF('Grundlage Swiss DRG alle'!D:D,B14,'Grundlage Swiss DRG alle'!G:G),)</f>
        <v>24477615.900543999</v>
      </c>
      <c r="G14" s="112">
        <f>IF(SUMIF('Grundlage Swiss DRG alle'!D:D,B14,'Grundlage Swiss DRG alle'!H:H)&gt;0,SUMIF('Grundlage Swiss DRG alle'!D:D,B14,'Grundlage Swiss DRG alle'!H:H),)</f>
        <v>24051226.939383999</v>
      </c>
      <c r="H14" s="112">
        <f>IF(SUMIF('Grundlage Swiss DRG alle'!D:D,B14,'Grundlage Swiss DRG alle'!I:I)&gt;0,SUMIF('Grundlage Swiss DRG alle'!D:D,B14,'Grundlage Swiss DRG alle'!I:I),"")</f>
        <v>2504.1799999999998</v>
      </c>
      <c r="I14" s="112">
        <f>IF(SUMIF('Grundlage Swiss DRG alle'!D:D,B14,'Grundlage Swiss DRG alle'!J:J)&gt;0,SUMIF('Grundlage Swiss DRG alle'!D:D,B14,'Grundlage Swiss DRG alle'!J:J),"")</f>
        <v>5045.18</v>
      </c>
      <c r="J14" s="130">
        <f>IF(SUMIF('Grundlage Swiss DRG ohne Anlage'!D:D,B14,'Grundlage Swiss DRG ohne Anlage'!H:H)&gt;0,SUMIF('Grundlage Swiss DRG ohne Anlage'!D:D,B14,'Grundlage Swiss DRG ohne Anlage'!H:H),"")</f>
        <v>9233.7150322195994</v>
      </c>
      <c r="K14" s="130">
        <f>IF(SUMIF('Grundlage Swiss DRG alle'!D:D,B14,'Grundlage Swiss DRG alle'!K:K)&gt;0,SUMIF('Grundlage Swiss DRG alle'!D:D,B14,'Grundlage Swiss DRG alle'!K:K),"")</f>
        <v>9774.7030567068996</v>
      </c>
      <c r="L14" s="130">
        <f>IF(SUMIF('Grundlage Swiss DRG alle'!D:D,B14,'Grundlage Swiss DRG alle'!L:L)&gt;0,SUMIF('Grundlage Swiss DRG alle'!D:D,B14,'Grundlage Swiss DRG alle'!L:L),"")</f>
        <v>9604.4321651733007</v>
      </c>
      <c r="M14" s="62">
        <f t="shared" si="0"/>
        <v>2504.1799999999998</v>
      </c>
      <c r="N14" s="61">
        <f t="shared" si="1"/>
        <v>2504.1799999999998</v>
      </c>
      <c r="O14" s="61">
        <f t="shared" si="2"/>
        <v>2504.1799999999998</v>
      </c>
      <c r="P14" s="40"/>
      <c r="Q14" s="40"/>
      <c r="R14" s="40"/>
      <c r="Y14" s="124">
        <f t="shared" si="3"/>
        <v>9604.4321651733007</v>
      </c>
      <c r="Z14" s="23" t="str">
        <f t="shared" si="4"/>
        <v>-</v>
      </c>
    </row>
    <row r="15" spans="1:26" x14ac:dyDescent="0.2">
      <c r="A15" s="21" t="s">
        <v>237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Anlage'!G:G)&gt;0,SUMIF('Grundlage Swiss DRG ohne Anlage'!D:D,B15,'Grundlage Swiss DRG ohne Anlage'!G:G),"")</f>
        <v>24152233.038144</v>
      </c>
      <c r="F15" s="112">
        <f>IF(SUMIF('Grundlage Swiss DRG alle'!D:D,B15,'Grundlage Swiss DRG alle'!G:G)&gt;0,SUMIF('Grundlage Swiss DRG alle'!D:D,B15,'Grundlage Swiss DRG alle'!G:G),)</f>
        <v>25938410.553653002</v>
      </c>
      <c r="G15" s="112">
        <f>IF(SUMIF('Grundlage Swiss DRG alle'!D:D,B15,'Grundlage Swiss DRG alle'!H:H)&gt;0,SUMIF('Grundlage Swiss DRG alle'!D:D,B15,'Grundlage Swiss DRG alle'!H:H),)</f>
        <v>25488361.018144</v>
      </c>
      <c r="H15" s="112">
        <f>IF(SUMIF('Grundlage Swiss DRG alle'!D:D,B15,'Grundlage Swiss DRG alle'!I:I)&gt;0,SUMIF('Grundlage Swiss DRG alle'!D:D,B15,'Grundlage Swiss DRG alle'!I:I),"")</f>
        <v>2749</v>
      </c>
      <c r="I15" s="112">
        <f>IF(SUMIF('Grundlage Swiss DRG alle'!D:D,B15,'Grundlage Swiss DRG alle'!J:J)&gt;0,SUMIF('Grundlage Swiss DRG alle'!D:D,B15,'Grundlage Swiss DRG alle'!J:J),"")</f>
        <v>3819</v>
      </c>
      <c r="J15" s="130">
        <f>IF(SUMIF('Grundlage Swiss DRG ohne Anlage'!D:D,B15,'Grundlage Swiss DRG ohne Anlage'!H:H)&gt;0,SUMIF('Grundlage Swiss DRG ohne Anlage'!D:D,B15,'Grundlage Swiss DRG ohne Anlage'!H:H),"")</f>
        <v>8785.8250411583995</v>
      </c>
      <c r="K15" s="130">
        <f>IF(SUMIF('Grundlage Swiss DRG alle'!D:D,B15,'Grundlage Swiss DRG alle'!K:K)&gt;0,SUMIF('Grundlage Swiss DRG alle'!D:D,B15,'Grundlage Swiss DRG alle'!K:K),"")</f>
        <v>9435.5804123874004</v>
      </c>
      <c r="L15" s="130">
        <f>IF(SUMIF('Grundlage Swiss DRG alle'!D:D,B15,'Grundlage Swiss DRG alle'!L:L)&gt;0,SUMIF('Grundlage Swiss DRG alle'!D:D,B15,'Grundlage Swiss DRG alle'!L:L),"")</f>
        <v>9271.8665035082995</v>
      </c>
      <c r="M15" s="62">
        <f t="shared" si="0"/>
        <v>2749</v>
      </c>
      <c r="N15" s="61">
        <f t="shared" si="1"/>
        <v>2749</v>
      </c>
      <c r="O15" s="61">
        <f t="shared" si="2"/>
        <v>2749</v>
      </c>
      <c r="P15" s="40"/>
      <c r="Q15" s="40"/>
      <c r="R15" s="40"/>
      <c r="Y15" s="124">
        <f t="shared" si="3"/>
        <v>9271.8665035082995</v>
      </c>
      <c r="Z15" s="23" t="str">
        <f t="shared" si="4"/>
        <v>-</v>
      </c>
    </row>
    <row r="16" spans="1:26" x14ac:dyDescent="0.2">
      <c r="A16" s="21" t="s">
        <v>178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Anlage'!G:G)&gt;0,SUMIF('Grundlage Swiss DRG ohne Anlage'!D:D,B16,'Grundlage Swiss DRG ohne Anlage'!G:G),"")</f>
        <v>54113073.313809</v>
      </c>
      <c r="F16" s="112">
        <f>IF(SUMIF('Grundlage Swiss DRG alle'!D:D,B16,'Grundlage Swiss DRG alle'!G:G)&gt;0,SUMIF('Grundlage Swiss DRG alle'!D:D,B16,'Grundlage Swiss DRG alle'!G:G),)</f>
        <v>59834440.673808999</v>
      </c>
      <c r="G16" s="112">
        <f>IF(SUMIF('Grundlage Swiss DRG alle'!D:D,B16,'Grundlage Swiss DRG alle'!H:H)&gt;0,SUMIF('Grundlage Swiss DRG alle'!D:D,B16,'Grundlage Swiss DRG alle'!H:H),)</f>
        <v>58933908.029462002</v>
      </c>
      <c r="H16" s="112">
        <f>IF(SUMIF('Grundlage Swiss DRG alle'!D:D,B16,'Grundlage Swiss DRG alle'!I:I)&gt;0,SUMIF('Grundlage Swiss DRG alle'!D:D,B16,'Grundlage Swiss DRG alle'!I:I),"")</f>
        <v>6067.4428000000999</v>
      </c>
      <c r="I16" s="112">
        <f>IF(SUMIF('Grundlage Swiss DRG alle'!D:D,B16,'Grundlage Swiss DRG alle'!J:J)&gt;0,SUMIF('Grundlage Swiss DRG alle'!D:D,B16,'Grundlage Swiss DRG alle'!J:J),"")</f>
        <v>7767</v>
      </c>
      <c r="J16" s="130">
        <f>IF(SUMIF('Grundlage Swiss DRG ohne Anlage'!D:D,B16,'Grundlage Swiss DRG ohne Anlage'!H:H)&gt;0,SUMIF('Grundlage Swiss DRG ohne Anlage'!D:D,B16,'Grundlage Swiss DRG ohne Anlage'!H:H),"")</f>
        <v>8918.5963671233003</v>
      </c>
      <c r="K16" s="130">
        <f>IF(SUMIF('Grundlage Swiss DRG alle'!D:D,B16,'Grundlage Swiss DRG alle'!K:K)&gt;0,SUMIF('Grundlage Swiss DRG alle'!D:D,B16,'Grundlage Swiss DRG alle'!K:K),"")</f>
        <v>9861.5582620420992</v>
      </c>
      <c r="L16" s="130">
        <f>IF(SUMIF('Grundlage Swiss DRG alle'!D:D,B16,'Grundlage Swiss DRG alle'!L:L)&gt;0,SUMIF('Grundlage Swiss DRG alle'!D:D,B16,'Grundlage Swiss DRG alle'!L:L),"")</f>
        <v>9713.1378032045995</v>
      </c>
      <c r="M16" s="62">
        <f t="shared" si="0"/>
        <v>6067.4428000000999</v>
      </c>
      <c r="N16" s="61">
        <f t="shared" si="1"/>
        <v>6067.4428000000999</v>
      </c>
      <c r="O16" s="61">
        <f t="shared" si="2"/>
        <v>6067.4428000000999</v>
      </c>
      <c r="P16" s="40"/>
      <c r="Q16" s="40"/>
      <c r="R16" s="40"/>
      <c r="Y16" s="124">
        <f t="shared" si="3"/>
        <v>9713.1378032045995</v>
      </c>
      <c r="Z16" s="23" t="str">
        <f t="shared" si="4"/>
        <v>-</v>
      </c>
    </row>
    <row r="17" spans="1:26" x14ac:dyDescent="0.2">
      <c r="A17" s="21" t="s">
        <v>272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Anlage'!G:G)&gt;0,SUMIF('Grundlage Swiss DRG ohne Anlage'!D:D,B17,'Grundlage Swiss DRG ohne Anlage'!G:G),"")</f>
        <v>58335792.738006003</v>
      </c>
      <c r="F17" s="112">
        <f>IF(SUMIF('Grundlage Swiss DRG alle'!D:D,B17,'Grundlage Swiss DRG alle'!G:G)&gt;0,SUMIF('Grundlage Swiss DRG alle'!D:D,B17,'Grundlage Swiss DRG alle'!G:G),)</f>
        <v>63803185.113006003</v>
      </c>
      <c r="G17" s="112">
        <f>IF(SUMIF('Grundlage Swiss DRG alle'!D:D,B17,'Grundlage Swiss DRG alle'!H:H)&gt;0,SUMIF('Grundlage Swiss DRG alle'!D:D,B17,'Grundlage Swiss DRG alle'!H:H),)</f>
        <v>63173403.347006001</v>
      </c>
      <c r="H17" s="112">
        <f>IF(SUMIF('Grundlage Swiss DRG alle'!D:D,B17,'Grundlage Swiss DRG alle'!I:I)&gt;0,SUMIF('Grundlage Swiss DRG alle'!D:D,B17,'Grundlage Swiss DRG alle'!I:I),"")</f>
        <v>6157.6125000000002</v>
      </c>
      <c r="I17" s="112">
        <f>IF(SUMIF('Grundlage Swiss DRG alle'!D:D,B17,'Grundlage Swiss DRG alle'!J:J)&gt;0,SUMIF('Grundlage Swiss DRG alle'!D:D,B17,'Grundlage Swiss DRG alle'!J:J),"")</f>
        <v>8396</v>
      </c>
      <c r="J17" s="130">
        <f>IF(SUMIF('Grundlage Swiss DRG ohne Anlage'!D:D,B17,'Grundlage Swiss DRG ohne Anlage'!H:H)&gt;0,SUMIF('Grundlage Swiss DRG ohne Anlage'!D:D,B17,'Grundlage Swiss DRG ohne Anlage'!H:H),"")</f>
        <v>9473.7680778070007</v>
      </c>
      <c r="K17" s="130">
        <f>IF(SUMIF('Grundlage Swiss DRG alle'!D:D,B17,'Grundlage Swiss DRG alle'!K:K)&gt;0,SUMIF('Grundlage Swiss DRG alle'!D:D,B17,'Grundlage Swiss DRG alle'!K:K),"")</f>
        <v>10361.675911402999</v>
      </c>
      <c r="L17" s="130">
        <f>IF(SUMIF('Grundlage Swiss DRG alle'!D:D,B17,'Grundlage Swiss DRG alle'!L:L)&gt;0,SUMIF('Grundlage Swiss DRG alle'!D:D,B17,'Grundlage Swiss DRG alle'!L:L),"")</f>
        <v>10259.398971111999</v>
      </c>
      <c r="M17" s="62">
        <f t="shared" si="0"/>
        <v>6157.6125000000002</v>
      </c>
      <c r="N17" s="61">
        <f t="shared" si="1"/>
        <v>6157.6125000000002</v>
      </c>
      <c r="O17" s="61">
        <f t="shared" si="2"/>
        <v>6157.6125000000002</v>
      </c>
      <c r="P17" s="40"/>
      <c r="Q17" s="40"/>
      <c r="R17" s="40"/>
      <c r="Y17" s="124">
        <f t="shared" si="3"/>
        <v>10259.398971111999</v>
      </c>
      <c r="Z17" s="23" t="str">
        <f t="shared" si="4"/>
        <v>-</v>
      </c>
    </row>
    <row r="18" spans="1:26" x14ac:dyDescent="0.2">
      <c r="A18" s="21" t="s">
        <v>102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Anlage'!G:G)&gt;0,SUMIF('Grundlage Swiss DRG ohne Anlage'!D:D,B18,'Grundlage Swiss DRG ohne Anlage'!G:G),"")</f>
        <v>632379529.64425004</v>
      </c>
      <c r="F18" s="112">
        <f>IF(SUMIF('Grundlage Swiss DRG alle'!D:D,B18,'Grundlage Swiss DRG alle'!G:G)&gt;0,SUMIF('Grundlage Swiss DRG alle'!D:D,B18,'Grundlage Swiss DRG alle'!G:G),)</f>
        <v>701454731.73949003</v>
      </c>
      <c r="G18" s="112">
        <f>IF(SUMIF('Grundlage Swiss DRG alle'!D:D,B18,'Grundlage Swiss DRG alle'!H:H)&gt;0,SUMIF('Grundlage Swiss DRG alle'!D:D,B18,'Grundlage Swiss DRG alle'!H:H),)</f>
        <v>686790780.70424998</v>
      </c>
      <c r="H18" s="112">
        <f>IF(SUMIF('Grundlage Swiss DRG alle'!D:D,B18,'Grundlage Swiss DRG alle'!I:I)&gt;0,SUMIF('Grundlage Swiss DRG alle'!D:D,B18,'Grundlage Swiss DRG alle'!I:I),"")</f>
        <v>63118.036999999997</v>
      </c>
      <c r="I18" s="112">
        <f>IF(SUMIF('Grundlage Swiss DRG alle'!D:D,B18,'Grundlage Swiss DRG alle'!J:J)&gt;0,SUMIF('Grundlage Swiss DRG alle'!D:D,B18,'Grundlage Swiss DRG alle'!J:J),"")</f>
        <v>41155</v>
      </c>
      <c r="J18" s="130">
        <f>IF(SUMIF('Grundlage Swiss DRG ohne Anlage'!D:D,B18,'Grundlage Swiss DRG ohne Anlage'!H:H)&gt;0,SUMIF('Grundlage Swiss DRG ohne Anlage'!D:D,B18,'Grundlage Swiss DRG ohne Anlage'!H:H),"")</f>
        <v>10018.998684073</v>
      </c>
      <c r="K18" s="130">
        <f>IF(SUMIF('Grundlage Swiss DRG alle'!D:D,B18,'Grundlage Swiss DRG alle'!K:K)&gt;0,SUMIF('Grundlage Swiss DRG alle'!D:D,B18,'Grundlage Swiss DRG alle'!K:K),"")</f>
        <v>11113.380027003999</v>
      </c>
      <c r="L18" s="130">
        <f>IF(SUMIF('Grundlage Swiss DRG alle'!D:D,B18,'Grundlage Swiss DRG alle'!L:L)&gt;0,SUMIF('Grundlage Swiss DRG alle'!D:D,B18,'Grundlage Swiss DRG alle'!L:L),"")</f>
        <v>10881.054185894</v>
      </c>
      <c r="M18" s="62">
        <f t="shared" si="0"/>
        <v>63118.036999999997</v>
      </c>
      <c r="N18" s="61">
        <f t="shared" si="1"/>
        <v>63118.036999999997</v>
      </c>
      <c r="O18" s="61">
        <f t="shared" si="2"/>
        <v>63118.036999999997</v>
      </c>
      <c r="P18" s="40"/>
      <c r="Q18" s="40"/>
      <c r="R18" s="40"/>
      <c r="Y18" s="124">
        <f t="shared" si="3"/>
        <v>10881.054185894</v>
      </c>
      <c r="Z18" s="23" t="str">
        <f t="shared" si="4"/>
        <v>-</v>
      </c>
    </row>
    <row r="19" spans="1:26" x14ac:dyDescent="0.2">
      <c r="A19" s="21" t="s">
        <v>203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Anlage'!G:G)&gt;0,SUMIF('Grundlage Swiss DRG ohne Anlage'!D:D,B19,'Grundlage Swiss DRG ohne Anlage'!G:G),"")</f>
        <v>72194811.179756001</v>
      </c>
      <c r="F19" s="112">
        <f>IF(SUMIF('Grundlage Swiss DRG alle'!D:D,B19,'Grundlage Swiss DRG alle'!G:G)&gt;0,SUMIF('Grundlage Swiss DRG alle'!D:D,B19,'Grundlage Swiss DRG alle'!G:G),)</f>
        <v>78716264.569756001</v>
      </c>
      <c r="G19" s="112">
        <f>IF(SUMIF('Grundlage Swiss DRG alle'!D:D,B19,'Grundlage Swiss DRG alle'!H:H)&gt;0,SUMIF('Grundlage Swiss DRG alle'!D:D,B19,'Grundlage Swiss DRG alle'!H:H),)</f>
        <v>75652219.069756001</v>
      </c>
      <c r="H19" s="112">
        <f>IF(SUMIF('Grundlage Swiss DRG alle'!D:D,B19,'Grundlage Swiss DRG alle'!I:I)&gt;0,SUMIF('Grundlage Swiss DRG alle'!D:D,B19,'Grundlage Swiss DRG alle'!I:I),"")</f>
        <v>8029.0398999999998</v>
      </c>
      <c r="I19" s="112">
        <f>IF(SUMIF('Grundlage Swiss DRG alle'!D:D,B19,'Grundlage Swiss DRG alle'!J:J)&gt;0,SUMIF('Grundlage Swiss DRG alle'!D:D,B19,'Grundlage Swiss DRG alle'!J:J),"")</f>
        <v>9355</v>
      </c>
      <c r="J19" s="130">
        <f>IF(SUMIF('Grundlage Swiss DRG ohne Anlage'!D:D,B19,'Grundlage Swiss DRG ohne Anlage'!H:H)&gt;0,SUMIF('Grundlage Swiss DRG ohne Anlage'!D:D,B19,'Grundlage Swiss DRG ohne Anlage'!H:H),"")</f>
        <v>8991.7115967696009</v>
      </c>
      <c r="K19" s="130">
        <f>IF(SUMIF('Grundlage Swiss DRG alle'!D:D,B19,'Grundlage Swiss DRG alle'!K:K)&gt;0,SUMIF('Grundlage Swiss DRG alle'!D:D,B19,'Grundlage Swiss DRG alle'!K:K),"")</f>
        <v>9803.9448738766005</v>
      </c>
      <c r="L19" s="130">
        <f>IF(SUMIF('Grundlage Swiss DRG alle'!D:D,B19,'Grundlage Swiss DRG alle'!L:L)&gt;0,SUMIF('Grundlage Swiss DRG alle'!D:D,B19,'Grundlage Swiss DRG alle'!L:L),"")</f>
        <v>9422.3244636953004</v>
      </c>
      <c r="M19" s="62">
        <f t="shared" si="0"/>
        <v>8029.0398999999998</v>
      </c>
      <c r="N19" s="61">
        <f t="shared" si="1"/>
        <v>8029.0398999999998</v>
      </c>
      <c r="O19" s="61">
        <f t="shared" si="2"/>
        <v>8029.0398999999998</v>
      </c>
      <c r="P19" s="40"/>
      <c r="Q19" s="40"/>
      <c r="R19" s="40"/>
      <c r="Y19" s="124">
        <f t="shared" si="3"/>
        <v>9422.3244636953004</v>
      </c>
      <c r="Z19" s="23" t="str">
        <f t="shared" si="4"/>
        <v>-</v>
      </c>
    </row>
    <row r="20" spans="1:26" x14ac:dyDescent="0.2">
      <c r="A20" s="21" t="s">
        <v>240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Anlage'!G:G)&gt;0,SUMIF('Grundlage Swiss DRG ohne Anlage'!D:D,B20,'Grundlage Swiss DRG ohne Anlage'!G:G),"")</f>
        <v>168239601.34511</v>
      </c>
      <c r="F20" s="112">
        <f>IF(SUMIF('Grundlage Swiss DRG alle'!D:D,B20,'Grundlage Swiss DRG alle'!G:G)&gt;0,SUMIF('Grundlage Swiss DRG alle'!D:D,B20,'Grundlage Swiss DRG alle'!G:G),)</f>
        <v>182330577.43366</v>
      </c>
      <c r="G20" s="112">
        <f>IF(SUMIF('Grundlage Swiss DRG alle'!D:D,B20,'Grundlage Swiss DRG alle'!H:H)&gt;0,SUMIF('Grundlage Swiss DRG alle'!D:D,B20,'Grundlage Swiss DRG alle'!H:H),)</f>
        <v>179989914.96131</v>
      </c>
      <c r="H20" s="112">
        <f>IF(SUMIF('Grundlage Swiss DRG alle'!D:D,B20,'Grundlage Swiss DRG alle'!I:I)&gt;0,SUMIF('Grundlage Swiss DRG alle'!D:D,B20,'Grundlage Swiss DRG alle'!I:I),"")</f>
        <v>17150.12</v>
      </c>
      <c r="I20" s="112">
        <f>IF(SUMIF('Grundlage Swiss DRG alle'!D:D,B20,'Grundlage Swiss DRG alle'!J:J)&gt;0,SUMIF('Grundlage Swiss DRG alle'!D:D,B20,'Grundlage Swiss DRG alle'!J:J),"")</f>
        <v>18204</v>
      </c>
      <c r="J20" s="130">
        <f>IF(SUMIF('Grundlage Swiss DRG ohne Anlage'!D:D,B20,'Grundlage Swiss DRG ohne Anlage'!H:H)&gt;0,SUMIF('Grundlage Swiss DRG ohne Anlage'!D:D,B20,'Grundlage Swiss DRG ohne Anlage'!H:H),"")</f>
        <v>9809.8206511154003</v>
      </c>
      <c r="K20" s="130">
        <f>IF(SUMIF('Grundlage Swiss DRG alle'!D:D,B20,'Grundlage Swiss DRG alle'!K:K)&gt;0,SUMIF('Grundlage Swiss DRG alle'!D:D,B20,'Grundlage Swiss DRG alle'!K:K),"")</f>
        <v>10631.44616094</v>
      </c>
      <c r="L20" s="130">
        <f>IF(SUMIF('Grundlage Swiss DRG alle'!D:D,B20,'Grundlage Swiss DRG alle'!L:L)&gt;0,SUMIF('Grundlage Swiss DRG alle'!D:D,B20,'Grundlage Swiss DRG alle'!L:L),"")</f>
        <v>10494.965339095001</v>
      </c>
      <c r="M20" s="62">
        <f t="shared" si="0"/>
        <v>17150.12</v>
      </c>
      <c r="N20" s="61">
        <f t="shared" si="1"/>
        <v>17150.12</v>
      </c>
      <c r="O20" s="61">
        <f t="shared" si="2"/>
        <v>17150.12</v>
      </c>
      <c r="P20" s="40"/>
      <c r="Q20" s="40"/>
      <c r="R20" s="40"/>
      <c r="Y20" s="124">
        <f t="shared" si="3"/>
        <v>10494.965339095001</v>
      </c>
      <c r="Z20" s="23" t="str">
        <f t="shared" si="4"/>
        <v>-</v>
      </c>
    </row>
    <row r="21" spans="1:26" x14ac:dyDescent="0.2">
      <c r="A21" s="21" t="s">
        <v>254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Anlage'!G:G)&gt;0,SUMIF('Grundlage Swiss DRG ohne Anlage'!D:D,B21,'Grundlage Swiss DRG ohne Anlage'!G:G),"")</f>
        <v>65823486.396015003</v>
      </c>
      <c r="F21" s="112">
        <f>IF(SUMIF('Grundlage Swiss DRG alle'!D:D,B21,'Grundlage Swiss DRG alle'!G:G)&gt;0,SUMIF('Grundlage Swiss DRG alle'!D:D,B21,'Grundlage Swiss DRG alle'!G:G),)</f>
        <v>72221986.396015003</v>
      </c>
      <c r="G21" s="112">
        <f>IF(SUMIF('Grundlage Swiss DRG alle'!D:D,B21,'Grundlage Swiss DRG alle'!H:H)&gt;0,SUMIF('Grundlage Swiss DRG alle'!D:D,B21,'Grundlage Swiss DRG alle'!H:H),)</f>
        <v>69147432.396015003</v>
      </c>
      <c r="H21" s="112">
        <f>IF(SUMIF('Grundlage Swiss DRG alle'!D:D,B21,'Grundlage Swiss DRG alle'!I:I)&gt;0,SUMIF('Grundlage Swiss DRG alle'!D:D,B21,'Grundlage Swiss DRG alle'!I:I),"")</f>
        <v>7363.6120000000001</v>
      </c>
      <c r="I21" s="112">
        <f>IF(SUMIF('Grundlage Swiss DRG alle'!D:D,B21,'Grundlage Swiss DRG alle'!J:J)&gt;0,SUMIF('Grundlage Swiss DRG alle'!D:D,B21,'Grundlage Swiss DRG alle'!J:J),"")</f>
        <v>8139</v>
      </c>
      <c r="J21" s="130">
        <f>IF(SUMIF('Grundlage Swiss DRG ohne Anlage'!D:D,B21,'Grundlage Swiss DRG ohne Anlage'!H:H)&gt;0,SUMIF('Grundlage Swiss DRG ohne Anlage'!D:D,B21,'Grundlage Swiss DRG ohne Anlage'!H:H),"")</f>
        <v>8939.0215557277006</v>
      </c>
      <c r="K21" s="130">
        <f>IF(SUMIF('Grundlage Swiss DRG alle'!D:D,B21,'Grundlage Swiss DRG alle'!K:K)&gt;0,SUMIF('Grundlage Swiss DRG alle'!D:D,B21,'Grundlage Swiss DRG alle'!K:K),"")</f>
        <v>9807.9565294878994</v>
      </c>
      <c r="L21" s="130">
        <f>IF(SUMIF('Grundlage Swiss DRG alle'!D:D,B21,'Grundlage Swiss DRG alle'!L:L)&gt;0,SUMIF('Grundlage Swiss DRG alle'!D:D,B21,'Grundlage Swiss DRG alle'!L:L),"")</f>
        <v>9390.4231233280007</v>
      </c>
      <c r="M21" s="62">
        <f t="shared" si="0"/>
        <v>7363.6120000000001</v>
      </c>
      <c r="N21" s="61">
        <f t="shared" si="1"/>
        <v>7363.6120000000001</v>
      </c>
      <c r="O21" s="61">
        <f t="shared" si="2"/>
        <v>7363.6120000000001</v>
      </c>
      <c r="P21" s="40"/>
      <c r="Q21" s="40"/>
      <c r="R21" s="40"/>
      <c r="Y21" s="124">
        <f t="shared" si="3"/>
        <v>9390.4231233280007</v>
      </c>
      <c r="Z21" s="23" t="str">
        <f t="shared" si="4"/>
        <v>-</v>
      </c>
    </row>
    <row r="22" spans="1:26" x14ac:dyDescent="0.2">
      <c r="A22" s="21" t="s">
        <v>266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Anlage'!G:G)&gt;0,SUMIF('Grundlage Swiss DRG ohne Anlage'!D:D,B22,'Grundlage Swiss DRG ohne Anlage'!G:G),"")</f>
        <v>133664896.41701999</v>
      </c>
      <c r="F22" s="112">
        <f>IF(SUMIF('Grundlage Swiss DRG alle'!D:D,B22,'Grundlage Swiss DRG alle'!G:G)&gt;0,SUMIF('Grundlage Swiss DRG alle'!D:D,B22,'Grundlage Swiss DRG alle'!G:G),)</f>
        <v>144361891.41701999</v>
      </c>
      <c r="G22" s="112">
        <f>IF(SUMIF('Grundlage Swiss DRG alle'!D:D,B22,'Grundlage Swiss DRG alle'!H:H)&gt;0,SUMIF('Grundlage Swiss DRG alle'!D:D,B22,'Grundlage Swiss DRG alle'!H:H),)</f>
        <v>0</v>
      </c>
      <c r="H22" s="112">
        <f>IF(SUMIF('Grundlage Swiss DRG alle'!D:D,B22,'Grundlage Swiss DRG alle'!I:I)&gt;0,SUMIF('Grundlage Swiss DRG alle'!D:D,B22,'Grundlage Swiss DRG alle'!I:I),"")</f>
        <v>14503.91</v>
      </c>
      <c r="I22" s="112">
        <f>IF(SUMIF('Grundlage Swiss DRG alle'!D:D,B22,'Grundlage Swiss DRG alle'!J:J)&gt;0,SUMIF('Grundlage Swiss DRG alle'!D:D,B22,'Grundlage Swiss DRG alle'!J:J),"")</f>
        <v>15581</v>
      </c>
      <c r="J22" s="130">
        <f>IF(SUMIF('Grundlage Swiss DRG ohne Anlage'!D:D,B22,'Grundlage Swiss DRG ohne Anlage'!H:H)&gt;0,SUMIF('Grundlage Swiss DRG ohne Anlage'!D:D,B22,'Grundlage Swiss DRG ohne Anlage'!H:H),"")</f>
        <v>9215.7836346903005</v>
      </c>
      <c r="K22" s="130">
        <f>IF(SUMIF('Grundlage Swiss DRG alle'!D:D,B22,'Grundlage Swiss DRG alle'!K:K)&gt;0,SUMIF('Grundlage Swiss DRG alle'!D:D,B22,'Grundlage Swiss DRG alle'!K:K),"")</f>
        <v>9953.3085503853999</v>
      </c>
      <c r="L22" s="130" t="str">
        <f>IF(SUMIF('Grundlage Swiss DRG alle'!D:D,B22,'Grundlage Swiss DRG alle'!L:L)&gt;0,SUMIF('Grundlage Swiss DRG alle'!D:D,B22,'Grundlage Swiss DRG alle'!L:L),"")</f>
        <v/>
      </c>
      <c r="M22" s="62">
        <f t="shared" si="0"/>
        <v>14503.91</v>
      </c>
      <c r="N22" s="61">
        <f t="shared" si="1"/>
        <v>14503.91</v>
      </c>
      <c r="O22" s="61" t="str">
        <f t="shared" si="2"/>
        <v>-</v>
      </c>
      <c r="P22" s="40"/>
      <c r="Q22" s="40"/>
      <c r="R22" s="40"/>
      <c r="Y22" s="124" t="str">
        <f t="shared" si="3"/>
        <v/>
      </c>
      <c r="Z22" s="23" t="str">
        <f t="shared" si="4"/>
        <v>Kontrolle</v>
      </c>
    </row>
    <row r="23" spans="1:26" x14ac:dyDescent="0.2">
      <c r="A23" s="21" t="s">
        <v>54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Anlage'!G:G)&gt;0,SUMIF('Grundlage Swiss DRG ohne Anlage'!D:D,B23,'Grundlage Swiss DRG ohne Anlage'!G:G),"")</f>
        <v>70652393.023021996</v>
      </c>
      <c r="F23" s="112">
        <f>IF(SUMIF('Grundlage Swiss DRG alle'!D:D,B23,'Grundlage Swiss DRG alle'!G:G)&gt;0,SUMIF('Grundlage Swiss DRG alle'!D:D,B23,'Grundlage Swiss DRG alle'!G:G),)</f>
        <v>78448413.833021998</v>
      </c>
      <c r="G23" s="112">
        <f>IF(SUMIF('Grundlage Swiss DRG alle'!D:D,B23,'Grundlage Swiss DRG alle'!H:H)&gt;0,SUMIF('Grundlage Swiss DRG alle'!D:D,B23,'Grundlage Swiss DRG alle'!H:H),)</f>
        <v>76376148.279049993</v>
      </c>
      <c r="H23" s="112">
        <f>IF(SUMIF('Grundlage Swiss DRG alle'!D:D,B23,'Grundlage Swiss DRG alle'!I:I)&gt;0,SUMIF('Grundlage Swiss DRG alle'!D:D,B23,'Grundlage Swiss DRG alle'!I:I),"")</f>
        <v>7857.0941999999995</v>
      </c>
      <c r="I23" s="112">
        <f>IF(SUMIF('Grundlage Swiss DRG alle'!D:D,B23,'Grundlage Swiss DRG alle'!J:J)&gt;0,SUMIF('Grundlage Swiss DRG alle'!D:D,B23,'Grundlage Swiss DRG alle'!J:J),"")</f>
        <v>9722</v>
      </c>
      <c r="J23" s="130">
        <f>IF(SUMIF('Grundlage Swiss DRG ohne Anlage'!D:D,B23,'Grundlage Swiss DRG ohne Anlage'!H:H)&gt;0,SUMIF('Grundlage Swiss DRG ohne Anlage'!D:D,B23,'Grundlage Swiss DRG ohne Anlage'!H:H),"")</f>
        <v>8992.1784344932003</v>
      </c>
      <c r="K23" s="130">
        <f>IF(SUMIF('Grundlage Swiss DRG alle'!D:D,B23,'Grundlage Swiss DRG alle'!K:K)&gt;0,SUMIF('Grundlage Swiss DRG alle'!D:D,B23,'Grundlage Swiss DRG alle'!K:K),"")</f>
        <v>9984.4054094478997</v>
      </c>
      <c r="L23" s="130">
        <f>IF(SUMIF('Grundlage Swiss DRG alle'!D:D,B23,'Grundlage Swiss DRG alle'!L:L)&gt;0,SUMIF('Grundlage Swiss DRG alle'!D:D,B23,'Grundlage Swiss DRG alle'!L:L),"")</f>
        <v>9720.6608874627</v>
      </c>
      <c r="M23" s="62">
        <f t="shared" si="0"/>
        <v>7857.0941999999995</v>
      </c>
      <c r="N23" s="61">
        <f t="shared" si="1"/>
        <v>7857.0941999999995</v>
      </c>
      <c r="O23" s="61">
        <f t="shared" si="2"/>
        <v>7857.0941999999995</v>
      </c>
      <c r="P23" s="40"/>
      <c r="Q23" s="40"/>
      <c r="R23" s="40"/>
      <c r="Y23" s="124">
        <f t="shared" si="3"/>
        <v>9720.6608874627</v>
      </c>
      <c r="Z23" s="23" t="str">
        <f t="shared" si="4"/>
        <v>-</v>
      </c>
    </row>
    <row r="24" spans="1:26" x14ac:dyDescent="0.2">
      <c r="A24" s="21" t="s">
        <v>276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Anlage'!G:G)&gt;0,SUMIF('Grundlage Swiss DRG ohne Anlage'!D:D,B24,'Grundlage Swiss DRG ohne Anlage'!G:G),"")</f>
        <v>110227700.59869</v>
      </c>
      <c r="F24" s="112">
        <f>IF(SUMIF('Grundlage Swiss DRG alle'!D:D,B24,'Grundlage Swiss DRG alle'!G:G)&gt;0,SUMIF('Grundlage Swiss DRG alle'!D:D,B24,'Grundlage Swiss DRG alle'!G:G),)</f>
        <v>124460492.56869</v>
      </c>
      <c r="G24" s="112">
        <f>IF(SUMIF('Grundlage Swiss DRG alle'!D:D,B24,'Grundlage Swiss DRG alle'!H:H)&gt;0,SUMIF('Grundlage Swiss DRG alle'!D:D,B24,'Grundlage Swiss DRG alle'!H:H),)</f>
        <v>118878213.0679</v>
      </c>
      <c r="H24" s="112">
        <f>IF(SUMIF('Grundlage Swiss DRG alle'!D:D,B24,'Grundlage Swiss DRG alle'!I:I)&gt;0,SUMIF('Grundlage Swiss DRG alle'!D:D,B24,'Grundlage Swiss DRG alle'!I:I),"")</f>
        <v>11485.502399999999</v>
      </c>
      <c r="I24" s="112">
        <f>IF(SUMIF('Grundlage Swiss DRG alle'!D:D,B24,'Grundlage Swiss DRG alle'!J:J)&gt;0,SUMIF('Grundlage Swiss DRG alle'!D:D,B24,'Grundlage Swiss DRG alle'!J:J),"")</f>
        <v>12384</v>
      </c>
      <c r="J24" s="130">
        <f>IF(SUMIF('Grundlage Swiss DRG ohne Anlage'!D:D,B24,'Grundlage Swiss DRG ohne Anlage'!H:H)&gt;0,SUMIF('Grundlage Swiss DRG ohne Anlage'!D:D,B24,'Grundlage Swiss DRG ohne Anlage'!H:H),"")</f>
        <v>9597.1161521576996</v>
      </c>
      <c r="K24" s="130">
        <f>IF(SUMIF('Grundlage Swiss DRG alle'!D:D,B24,'Grundlage Swiss DRG alle'!K:K)&gt;0,SUMIF('Grundlage Swiss DRG alle'!D:D,B24,'Grundlage Swiss DRG alle'!K:K),"")</f>
        <v>10836.312442779001</v>
      </c>
      <c r="L24" s="130">
        <f>IF(SUMIF('Grundlage Swiss DRG alle'!D:D,B24,'Grundlage Swiss DRG alle'!L:L)&gt;0,SUMIF('Grundlage Swiss DRG alle'!D:D,B24,'Grundlage Swiss DRG alle'!L:L),"")</f>
        <v>10350.284117122001</v>
      </c>
      <c r="M24" s="62">
        <f t="shared" si="0"/>
        <v>11485.502399999999</v>
      </c>
      <c r="N24" s="61">
        <f t="shared" si="1"/>
        <v>11485.502399999999</v>
      </c>
      <c r="O24" s="61">
        <f t="shared" si="2"/>
        <v>11485.502399999999</v>
      </c>
      <c r="P24" s="40"/>
      <c r="Q24" s="40"/>
      <c r="R24" s="40"/>
      <c r="Y24" s="124">
        <f t="shared" si="3"/>
        <v>10350.284117122001</v>
      </c>
      <c r="Z24" s="23" t="str">
        <f t="shared" si="4"/>
        <v>-</v>
      </c>
    </row>
    <row r="25" spans="1:26" x14ac:dyDescent="0.2">
      <c r="A25" s="21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Anlage'!G:G)&gt;0,SUMIF('Grundlage Swiss DRG ohne Anlage'!D:D,B25,'Grundlage Swiss DRG ohne Anlage'!G:G),"")</f>
        <v>43919957.128021002</v>
      </c>
      <c r="F25" s="112">
        <f>IF(SUMIF('Grundlage Swiss DRG alle'!D:D,B25,'Grundlage Swiss DRG alle'!G:G)&gt;0,SUMIF('Grundlage Swiss DRG alle'!D:D,B25,'Grundlage Swiss DRG alle'!G:G),)</f>
        <v>48493910.128021002</v>
      </c>
      <c r="G25" s="112">
        <f>IF(SUMIF('Grundlage Swiss DRG alle'!D:D,B25,'Grundlage Swiss DRG alle'!H:H)&gt;0,SUMIF('Grundlage Swiss DRG alle'!D:D,B25,'Grundlage Swiss DRG alle'!H:H),)</f>
        <v>47993587.097176999</v>
      </c>
      <c r="H25" s="112">
        <f>IF(SUMIF('Grundlage Swiss DRG alle'!D:D,B25,'Grundlage Swiss DRG alle'!I:I)&gt;0,SUMIF('Grundlage Swiss DRG alle'!D:D,B25,'Grundlage Swiss DRG alle'!I:I),"")</f>
        <v>4547</v>
      </c>
      <c r="I25" s="112">
        <f>IF(SUMIF('Grundlage Swiss DRG alle'!D:D,B25,'Grundlage Swiss DRG alle'!J:J)&gt;0,SUMIF('Grundlage Swiss DRG alle'!D:D,B25,'Grundlage Swiss DRG alle'!J:J),"")</f>
        <v>5495</v>
      </c>
      <c r="J25" s="130">
        <f>IF(SUMIF('Grundlage Swiss DRG ohne Anlage'!D:D,B25,'Grundlage Swiss DRG ohne Anlage'!H:H)&gt;0,SUMIF('Grundlage Swiss DRG ohne Anlage'!D:D,B25,'Grundlage Swiss DRG ohne Anlage'!H:H),"")</f>
        <v>9659.1064719642</v>
      </c>
      <c r="K25" s="130">
        <f>IF(SUMIF('Grundlage Swiss DRG alle'!D:D,B25,'Grundlage Swiss DRG alle'!K:K)&gt;0,SUMIF('Grundlage Swiss DRG alle'!D:D,B25,'Grundlage Swiss DRG alle'!K:K),"")</f>
        <v>10665.034116565001</v>
      </c>
      <c r="L25" s="130">
        <f>IF(SUMIF('Grundlage Swiss DRG alle'!D:D,B25,'Grundlage Swiss DRG alle'!L:L)&gt;0,SUMIF('Grundlage Swiss DRG alle'!D:D,B25,'Grundlage Swiss DRG alle'!L:L),"")</f>
        <v>10555.000461222</v>
      </c>
      <c r="M25" s="62">
        <f t="shared" si="0"/>
        <v>4547</v>
      </c>
      <c r="N25" s="61">
        <f t="shared" si="1"/>
        <v>4547</v>
      </c>
      <c r="O25" s="61">
        <f t="shared" si="2"/>
        <v>4547</v>
      </c>
      <c r="P25" s="40"/>
      <c r="Q25" s="40"/>
      <c r="R25" s="40"/>
      <c r="Y25" s="124">
        <f t="shared" si="3"/>
        <v>10555.000461222</v>
      </c>
      <c r="Z25" s="23" t="str">
        <f t="shared" si="4"/>
        <v>-</v>
      </c>
    </row>
    <row r="26" spans="1:26" x14ac:dyDescent="0.2">
      <c r="A26" s="21" t="s">
        <v>123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Anlage'!G:G)&gt;0,SUMIF('Grundlage Swiss DRG ohne Anlage'!D:D,B26,'Grundlage Swiss DRG ohne Anlage'!G:G),"")</f>
        <v>253373105.78048</v>
      </c>
      <c r="F26" s="112">
        <f>IF(SUMIF('Grundlage Swiss DRG alle'!D:D,B26,'Grundlage Swiss DRG alle'!G:G)&gt;0,SUMIF('Grundlage Swiss DRG alle'!D:D,B26,'Grundlage Swiss DRG alle'!G:G),)</f>
        <v>279489862.69182003</v>
      </c>
      <c r="G26" s="112">
        <f>IF(SUMIF('Grundlage Swiss DRG alle'!D:D,B26,'Grundlage Swiss DRG alle'!H:H)&gt;0,SUMIF('Grundlage Swiss DRG alle'!D:D,B26,'Grundlage Swiss DRG alle'!H:H),)</f>
        <v>0</v>
      </c>
      <c r="H26" s="112">
        <f>IF(SUMIF('Grundlage Swiss DRG alle'!D:D,B26,'Grundlage Swiss DRG alle'!I:I)&gt;0,SUMIF('Grundlage Swiss DRG alle'!D:D,B26,'Grundlage Swiss DRG alle'!I:I),"")</f>
        <v>26101</v>
      </c>
      <c r="I26" s="112">
        <f>IF(SUMIF('Grundlage Swiss DRG alle'!D:D,B26,'Grundlage Swiss DRG alle'!J:J)&gt;0,SUMIF('Grundlage Swiss DRG alle'!D:D,B26,'Grundlage Swiss DRG alle'!J:J),"")</f>
        <v>26971</v>
      </c>
      <c r="J26" s="130">
        <f>IF(SUMIF('Grundlage Swiss DRG ohne Anlage'!D:D,B26,'Grundlage Swiss DRG ohne Anlage'!H:H)&gt;0,SUMIF('Grundlage Swiss DRG ohne Anlage'!D:D,B26,'Grundlage Swiss DRG ohne Anlage'!H:H),"")</f>
        <v>9707.4098992558993</v>
      </c>
      <c r="K26" s="130">
        <f>IF(SUMIF('Grundlage Swiss DRG alle'!D:D,B26,'Grundlage Swiss DRG alle'!K:K)&gt;0,SUMIF('Grundlage Swiss DRG alle'!D:D,B26,'Grundlage Swiss DRG alle'!K:K),"")</f>
        <v>10708.013589204</v>
      </c>
      <c r="L26" s="130" t="str">
        <f>IF(SUMIF('Grundlage Swiss DRG alle'!D:D,B26,'Grundlage Swiss DRG alle'!L:L)&gt;0,SUMIF('Grundlage Swiss DRG alle'!D:D,B26,'Grundlage Swiss DRG alle'!L:L),"")</f>
        <v/>
      </c>
      <c r="M26" s="62">
        <f t="shared" si="0"/>
        <v>26101</v>
      </c>
      <c r="N26" s="61">
        <f t="shared" si="1"/>
        <v>26101</v>
      </c>
      <c r="O26" s="61" t="str">
        <f t="shared" si="2"/>
        <v>-</v>
      </c>
      <c r="P26" s="40"/>
      <c r="Q26" s="40"/>
      <c r="R26" s="40"/>
      <c r="Y26" s="124" t="str">
        <f t="shared" si="3"/>
        <v/>
      </c>
      <c r="Z26" s="23" t="str">
        <f t="shared" si="4"/>
        <v>Kontrolle</v>
      </c>
    </row>
    <row r="27" spans="1:26" x14ac:dyDescent="0.2">
      <c r="A27" s="21" t="s">
        <v>109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Anlage'!G:G)&gt;0,SUMIF('Grundlage Swiss DRG ohne Anlage'!D:D,B27,'Grundlage Swiss DRG ohne Anlage'!G:G),"")</f>
        <v>9299213.9249869008</v>
      </c>
      <c r="F27" s="112">
        <f>IF(SUMIF('Grundlage Swiss DRG alle'!D:D,B27,'Grundlage Swiss DRG alle'!G:G)&gt;0,SUMIF('Grundlage Swiss DRG alle'!D:D,B27,'Grundlage Swiss DRG alle'!G:G),)</f>
        <v>0</v>
      </c>
      <c r="G27" s="112">
        <f>IF(SUMIF('Grundlage Swiss DRG alle'!D:D,B27,'Grundlage Swiss DRG alle'!H:H)&gt;0,SUMIF('Grundlage Swiss DRG alle'!D:D,B27,'Grundlage Swiss DRG alle'!H:H),)</f>
        <v>10060261.924986999</v>
      </c>
      <c r="H27" s="112">
        <f>IF(SUMIF('Grundlage Swiss DRG alle'!D:D,B27,'Grundlage Swiss DRG alle'!I:I)&gt;0,SUMIF('Grundlage Swiss DRG alle'!D:D,B27,'Grundlage Swiss DRG alle'!I:I),"")</f>
        <v>864.06539999999995</v>
      </c>
      <c r="I27" s="112">
        <f>IF(SUMIF('Grundlage Swiss DRG alle'!D:D,B27,'Grundlage Swiss DRG alle'!J:J)&gt;0,SUMIF('Grundlage Swiss DRG alle'!D:D,B27,'Grundlage Swiss DRG alle'!J:J),"")</f>
        <v>1039</v>
      </c>
      <c r="J27" s="130">
        <f>IF(SUMIF('Grundlage Swiss DRG ohne Anlage'!D:D,B27,'Grundlage Swiss DRG ohne Anlage'!H:H)&gt;0,SUMIF('Grundlage Swiss DRG ohne Anlage'!D:D,B27,'Grundlage Swiss DRG ohne Anlage'!H:H),"")</f>
        <v>10762.164443787</v>
      </c>
      <c r="K27" s="130" t="str">
        <f>IF(SUMIF('Grundlage Swiss DRG alle'!D:D,B27,'Grundlage Swiss DRG alle'!K:K)&gt;0,SUMIF('Grundlage Swiss DRG alle'!D:D,B27,'Grundlage Swiss DRG alle'!K:K),"")</f>
        <v/>
      </c>
      <c r="L27" s="130">
        <f>IF(SUMIF('Grundlage Swiss DRG alle'!D:D,B27,'Grundlage Swiss DRG alle'!L:L)&gt;0,SUMIF('Grundlage Swiss DRG alle'!D:D,B27,'Grundlage Swiss DRG alle'!L:L),"")</f>
        <v>11642.940366536001</v>
      </c>
      <c r="M27" s="62">
        <f t="shared" si="0"/>
        <v>864.06539999999995</v>
      </c>
      <c r="N27" s="61" t="str">
        <f t="shared" si="1"/>
        <v>-</v>
      </c>
      <c r="O27" s="61">
        <f t="shared" si="2"/>
        <v>864.06539999999995</v>
      </c>
      <c r="P27" s="40"/>
      <c r="Q27" s="40"/>
      <c r="R27" s="40"/>
      <c r="Y27" s="124">
        <f t="shared" si="3"/>
        <v>11642.940366536001</v>
      </c>
      <c r="Z27" s="23" t="str">
        <f t="shared" si="4"/>
        <v>-</v>
      </c>
    </row>
    <row r="28" spans="1:26" x14ac:dyDescent="0.2">
      <c r="A28" s="21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Anlage'!G:G)&gt;0,SUMIF('Grundlage Swiss DRG ohne Anlage'!D:D,B28,'Grundlage Swiss DRG ohne Anlage'!G:G),"")</f>
        <v>6445846.4181081997</v>
      </c>
      <c r="F28" s="112">
        <f>IF(SUMIF('Grundlage Swiss DRG alle'!D:D,B28,'Grundlage Swiss DRG alle'!G:G)&gt;0,SUMIF('Grundlage Swiss DRG alle'!D:D,B28,'Grundlage Swiss DRG alle'!G:G),)</f>
        <v>7919590.4181081997</v>
      </c>
      <c r="G28" s="112">
        <f>IF(SUMIF('Grundlage Swiss DRG alle'!D:D,B28,'Grundlage Swiss DRG alle'!H:H)&gt;0,SUMIF('Grundlage Swiss DRG alle'!D:D,B28,'Grundlage Swiss DRG alle'!H:H),)</f>
        <v>0</v>
      </c>
      <c r="H28" s="112">
        <f>IF(SUMIF('Grundlage Swiss DRG alle'!D:D,B28,'Grundlage Swiss DRG alle'!I:I)&gt;0,SUMIF('Grundlage Swiss DRG alle'!D:D,B28,'Grundlage Swiss DRG alle'!I:I),"")</f>
        <v>688.09559999999999</v>
      </c>
      <c r="I28" s="112">
        <f>IF(SUMIF('Grundlage Swiss DRG alle'!D:D,B28,'Grundlage Swiss DRG alle'!J:J)&gt;0,SUMIF('Grundlage Swiss DRG alle'!D:D,B28,'Grundlage Swiss DRG alle'!J:J),"")</f>
        <v>969</v>
      </c>
      <c r="J28" s="130">
        <f>IF(SUMIF('Grundlage Swiss DRG ohne Anlage'!D:D,B28,'Grundlage Swiss DRG ohne Anlage'!H:H)&gt;0,SUMIF('Grundlage Swiss DRG ohne Anlage'!D:D,B28,'Grundlage Swiss DRG ohne Anlage'!H:H),"")</f>
        <v>9367.6611478233008</v>
      </c>
      <c r="K28" s="130">
        <f>IF(SUMIF('Grundlage Swiss DRG alle'!D:D,B28,'Grundlage Swiss DRG alle'!K:K)&gt;0,SUMIF('Grundlage Swiss DRG alle'!D:D,B28,'Grundlage Swiss DRG alle'!K:K),"")</f>
        <v>11509.433308551999</v>
      </c>
      <c r="L28" s="130" t="str">
        <f>IF(SUMIF('Grundlage Swiss DRG alle'!D:D,B28,'Grundlage Swiss DRG alle'!L:L)&gt;0,SUMIF('Grundlage Swiss DRG alle'!D:D,B28,'Grundlage Swiss DRG alle'!L:L),"")</f>
        <v/>
      </c>
      <c r="M28" s="62">
        <f t="shared" si="0"/>
        <v>688.09559999999999</v>
      </c>
      <c r="N28" s="61">
        <f t="shared" si="1"/>
        <v>688.09559999999999</v>
      </c>
      <c r="O28" s="61" t="str">
        <f t="shared" si="2"/>
        <v>-</v>
      </c>
      <c r="P28" s="40"/>
      <c r="Q28" s="40"/>
      <c r="R28" s="40"/>
      <c r="Y28" s="124" t="str">
        <f t="shared" si="3"/>
        <v/>
      </c>
      <c r="Z28" s="23" t="str">
        <f t="shared" si="4"/>
        <v>Kontrolle</v>
      </c>
    </row>
    <row r="29" spans="1:26" x14ac:dyDescent="0.2">
      <c r="A29" s="21" t="s">
        <v>15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Anlage'!G:G)&gt;0,SUMIF('Grundlage Swiss DRG ohne Anlage'!D:D,B29,'Grundlage Swiss DRG ohne Anlage'!G:G),"")</f>
        <v>40675154.954163998</v>
      </c>
      <c r="F29" s="112">
        <f>IF(SUMIF('Grundlage Swiss DRG alle'!D:D,B29,'Grundlage Swiss DRG alle'!G:G)&gt;0,SUMIF('Grundlage Swiss DRG alle'!D:D,B29,'Grundlage Swiss DRG alle'!G:G),)</f>
        <v>46922493.790821999</v>
      </c>
      <c r="G29" s="112">
        <f>IF(SUMIF('Grundlage Swiss DRG alle'!D:D,B29,'Grundlage Swiss DRG alle'!H:H)&gt;0,SUMIF('Grundlage Swiss DRG alle'!D:D,B29,'Grundlage Swiss DRG alle'!H:H),)</f>
        <v>0</v>
      </c>
      <c r="H29" s="112">
        <f>IF(SUMIF('Grundlage Swiss DRG alle'!D:D,B29,'Grundlage Swiss DRG alle'!I:I)&gt;0,SUMIF('Grundlage Swiss DRG alle'!D:D,B29,'Grundlage Swiss DRG alle'!I:I),"")</f>
        <v>4283.8870999999999</v>
      </c>
      <c r="I29" s="112">
        <f>IF(SUMIF('Grundlage Swiss DRG alle'!D:D,B29,'Grundlage Swiss DRG alle'!J:J)&gt;0,SUMIF('Grundlage Swiss DRG alle'!D:D,B29,'Grundlage Swiss DRG alle'!J:J),"")</f>
        <v>5674</v>
      </c>
      <c r="J29" s="130">
        <f>IF(SUMIF('Grundlage Swiss DRG ohne Anlage'!D:D,B29,'Grundlage Swiss DRG ohne Anlage'!H:H)&gt;0,SUMIF('Grundlage Swiss DRG ohne Anlage'!D:D,B29,'Grundlage Swiss DRG ohne Anlage'!H:H),"")</f>
        <v>9494.9175841175002</v>
      </c>
      <c r="K29" s="130">
        <f>IF(SUMIF('Grundlage Swiss DRG alle'!D:D,B29,'Grundlage Swiss DRG alle'!K:K)&gt;0,SUMIF('Grundlage Swiss DRG alle'!D:D,B29,'Grundlage Swiss DRG alle'!K:K),"")</f>
        <v>10953.251730378999</v>
      </c>
      <c r="L29" s="130" t="str">
        <f>IF(SUMIF('Grundlage Swiss DRG alle'!D:D,B29,'Grundlage Swiss DRG alle'!L:L)&gt;0,SUMIF('Grundlage Swiss DRG alle'!D:D,B29,'Grundlage Swiss DRG alle'!L:L),"")</f>
        <v/>
      </c>
      <c r="M29" s="62">
        <f t="shared" si="0"/>
        <v>4283.8870999999999</v>
      </c>
      <c r="N29" s="61">
        <f t="shared" si="1"/>
        <v>4283.8870999999999</v>
      </c>
      <c r="O29" s="61" t="str">
        <f t="shared" si="2"/>
        <v>-</v>
      </c>
      <c r="P29" s="40"/>
      <c r="Q29" s="40"/>
      <c r="R29" s="40"/>
      <c r="Y29" s="124" t="str">
        <f t="shared" si="3"/>
        <v/>
      </c>
      <c r="Z29" s="23" t="str">
        <f t="shared" si="4"/>
        <v>Kontrolle</v>
      </c>
    </row>
    <row r="30" spans="1:26" x14ac:dyDescent="0.2">
      <c r="A30" s="21" t="s">
        <v>175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Anlage'!G:G)&gt;0,SUMIF('Grundlage Swiss DRG ohne Anlage'!D:D,B30,'Grundlage Swiss DRG ohne Anlage'!G:G),"")</f>
        <v>69614273.821424007</v>
      </c>
      <c r="F30" s="112">
        <f>IF(SUMIF('Grundlage Swiss DRG alle'!D:D,B30,'Grundlage Swiss DRG alle'!G:G)&gt;0,SUMIF('Grundlage Swiss DRG alle'!D:D,B30,'Grundlage Swiss DRG alle'!G:G),)</f>
        <v>76867630.821424007</v>
      </c>
      <c r="G30" s="112">
        <f>IF(SUMIF('Grundlage Swiss DRG alle'!D:D,B30,'Grundlage Swiss DRG alle'!H:H)&gt;0,SUMIF('Grundlage Swiss DRG alle'!D:D,B30,'Grundlage Swiss DRG alle'!H:H),)</f>
        <v>0</v>
      </c>
      <c r="H30" s="112">
        <f>IF(SUMIF('Grundlage Swiss DRG alle'!D:D,B30,'Grundlage Swiss DRG alle'!I:I)&gt;0,SUMIF('Grundlage Swiss DRG alle'!D:D,B30,'Grundlage Swiss DRG alle'!I:I),"")</f>
        <v>7283.7326999999996</v>
      </c>
      <c r="I30" s="112">
        <f>IF(SUMIF('Grundlage Swiss DRG alle'!D:D,B30,'Grundlage Swiss DRG alle'!J:J)&gt;0,SUMIF('Grundlage Swiss DRG alle'!D:D,B30,'Grundlage Swiss DRG alle'!J:J),"")</f>
        <v>6886</v>
      </c>
      <c r="J30" s="130">
        <f>IF(SUMIF('Grundlage Swiss DRG ohne Anlage'!D:D,B30,'Grundlage Swiss DRG ohne Anlage'!H:H)&gt;0,SUMIF('Grundlage Swiss DRG ohne Anlage'!D:D,B30,'Grundlage Swiss DRG ohne Anlage'!H:H),"")</f>
        <v>9557.4997997146002</v>
      </c>
      <c r="K30" s="130">
        <f>IF(SUMIF('Grundlage Swiss DRG alle'!D:D,B30,'Grundlage Swiss DRG alle'!K:K)&gt;0,SUMIF('Grundlage Swiss DRG alle'!D:D,B30,'Grundlage Swiss DRG alle'!K:K),"")</f>
        <v>10553.329451727999</v>
      </c>
      <c r="L30" s="130" t="str">
        <f>IF(SUMIF('Grundlage Swiss DRG alle'!D:D,B30,'Grundlage Swiss DRG alle'!L:L)&gt;0,SUMIF('Grundlage Swiss DRG alle'!D:D,B30,'Grundlage Swiss DRG alle'!L:L),"")</f>
        <v/>
      </c>
      <c r="M30" s="62">
        <f t="shared" si="0"/>
        <v>7283.7326999999996</v>
      </c>
      <c r="N30" s="61">
        <f t="shared" si="1"/>
        <v>7283.7326999999996</v>
      </c>
      <c r="O30" s="61" t="str">
        <f t="shared" si="2"/>
        <v>-</v>
      </c>
      <c r="P30" s="40"/>
      <c r="Q30" s="40"/>
      <c r="R30" s="40"/>
      <c r="Y30" s="124" t="str">
        <f t="shared" si="3"/>
        <v/>
      </c>
      <c r="Z30" s="23" t="str">
        <f t="shared" si="4"/>
        <v>Kontrolle</v>
      </c>
    </row>
    <row r="31" spans="1:26" x14ac:dyDescent="0.2">
      <c r="A31" s="21" t="s">
        <v>221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Anlage'!G:G)&gt;0,SUMIF('Grundlage Swiss DRG ohne Anlage'!D:D,B31,'Grundlage Swiss DRG ohne Anlage'!G:G),"")</f>
        <v>97270161.227671996</v>
      </c>
      <c r="F31" s="112">
        <f>IF(SUMIF('Grundlage Swiss DRG alle'!D:D,B31,'Grundlage Swiss DRG alle'!G:G)&gt;0,SUMIF('Grundlage Swiss DRG alle'!D:D,B31,'Grundlage Swiss DRG alle'!G:G),)</f>
        <v>109876200.51767001</v>
      </c>
      <c r="G31" s="112">
        <f>IF(SUMIF('Grundlage Swiss DRG alle'!D:D,B31,'Grundlage Swiss DRG alle'!H:H)&gt;0,SUMIF('Grundlage Swiss DRG alle'!D:D,B31,'Grundlage Swiss DRG alle'!H:H),)</f>
        <v>109876200.51767001</v>
      </c>
      <c r="H31" s="112">
        <f>IF(SUMIF('Grundlage Swiss DRG alle'!D:D,B31,'Grundlage Swiss DRG alle'!I:I)&gt;0,SUMIF('Grundlage Swiss DRG alle'!D:D,B31,'Grundlage Swiss DRG alle'!I:I),"")</f>
        <v>10837.218000000001</v>
      </c>
      <c r="I31" s="112">
        <f>IF(SUMIF('Grundlage Swiss DRG alle'!D:D,B31,'Grundlage Swiss DRG alle'!J:J)&gt;0,SUMIF('Grundlage Swiss DRG alle'!D:D,B31,'Grundlage Swiss DRG alle'!J:J),"")</f>
        <v>9985</v>
      </c>
      <c r="J31" s="130">
        <f>IF(SUMIF('Grundlage Swiss DRG ohne Anlage'!D:D,B31,'Grundlage Swiss DRG ohne Anlage'!H:H)&gt;0,SUMIF('Grundlage Swiss DRG ohne Anlage'!D:D,B31,'Grundlage Swiss DRG ohne Anlage'!H:H),"")</f>
        <v>8975.5656135802001</v>
      </c>
      <c r="K31" s="130">
        <f>IF(SUMIF('Grundlage Swiss DRG alle'!D:D,B31,'Grundlage Swiss DRG alle'!K:K)&gt;0,SUMIF('Grundlage Swiss DRG alle'!D:D,B31,'Grundlage Swiss DRG alle'!K:K),"")</f>
        <v>10138.782897757999</v>
      </c>
      <c r="L31" s="130">
        <f>IF(SUMIF('Grundlage Swiss DRG alle'!D:D,B31,'Grundlage Swiss DRG alle'!L:L)&gt;0,SUMIF('Grundlage Swiss DRG alle'!D:D,B31,'Grundlage Swiss DRG alle'!L:L),"")</f>
        <v>10138.782897757999</v>
      </c>
      <c r="M31" s="62">
        <f t="shared" si="0"/>
        <v>10837.218000000001</v>
      </c>
      <c r="N31" s="61">
        <f t="shared" si="1"/>
        <v>10837.218000000001</v>
      </c>
      <c r="O31" s="61">
        <f t="shared" si="2"/>
        <v>10837.218000000001</v>
      </c>
      <c r="P31" s="40"/>
      <c r="Q31" s="40"/>
      <c r="R31" s="40"/>
      <c r="Y31" s="124">
        <f t="shared" si="3"/>
        <v>10138.782897757999</v>
      </c>
      <c r="Z31" s="23" t="str">
        <f t="shared" si="4"/>
        <v>gleich</v>
      </c>
    </row>
    <row r="32" spans="1:26" x14ac:dyDescent="0.2">
      <c r="A32" s="21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Anlage'!G:G)&gt;0,SUMIF('Grundlage Swiss DRG ohne Anlage'!D:D,B32,'Grundlage Swiss DRG ohne Anlage'!G:G),"")</f>
        <v>7333234.6440300001</v>
      </c>
      <c r="F32" s="112">
        <f>IF(SUMIF('Grundlage Swiss DRG alle'!D:D,B32,'Grundlage Swiss DRG alle'!G:G)&gt;0,SUMIF('Grundlage Swiss DRG alle'!D:D,B32,'Grundlage Swiss DRG alle'!G:G),)</f>
        <v>8304716.6440300001</v>
      </c>
      <c r="G32" s="112">
        <f>IF(SUMIF('Grundlage Swiss DRG alle'!D:D,B32,'Grundlage Swiss DRG alle'!H:H)&gt;0,SUMIF('Grundlage Swiss DRG alle'!D:D,B32,'Grundlage Swiss DRG alle'!H:H),)</f>
        <v>7956196.9164143</v>
      </c>
      <c r="H32" s="112">
        <f>IF(SUMIF('Grundlage Swiss DRG alle'!D:D,B32,'Grundlage Swiss DRG alle'!I:I)&gt;0,SUMIF('Grundlage Swiss DRG alle'!D:D,B32,'Grundlage Swiss DRG alle'!I:I),"")</f>
        <v>828.85199999999998</v>
      </c>
      <c r="I32" s="112">
        <f>IF(SUMIF('Grundlage Swiss DRG alle'!D:D,B32,'Grundlage Swiss DRG alle'!J:J)&gt;0,SUMIF('Grundlage Swiss DRG alle'!D:D,B32,'Grundlage Swiss DRG alle'!J:J),"")</f>
        <v>578</v>
      </c>
      <c r="J32" s="130">
        <f>IF(SUMIF('Grundlage Swiss DRG ohne Anlage'!D:D,B32,'Grundlage Swiss DRG ohne Anlage'!H:H)&gt;0,SUMIF('Grundlage Swiss DRG ohne Anlage'!D:D,B32,'Grundlage Swiss DRG ohne Anlage'!H:H),"")</f>
        <v>8847.4596719679994</v>
      </c>
      <c r="K32" s="130">
        <f>IF(SUMIF('Grundlage Swiss DRG alle'!D:D,B32,'Grundlage Swiss DRG alle'!K:K)&gt;0,SUMIF('Grundlage Swiss DRG alle'!D:D,B32,'Grundlage Swiss DRG alle'!K:K),"")</f>
        <v>10019.541056823</v>
      </c>
      <c r="L32" s="130">
        <f>IF(SUMIF('Grundlage Swiss DRG alle'!D:D,B32,'Grundlage Swiss DRG alle'!L:L)&gt;0,SUMIF('Grundlage Swiss DRG alle'!D:D,B32,'Grundlage Swiss DRG alle'!L:L),"")</f>
        <v>9599.0561842334992</v>
      </c>
      <c r="M32" s="62">
        <f t="shared" si="0"/>
        <v>828.85199999999998</v>
      </c>
      <c r="N32" s="61">
        <f t="shared" si="1"/>
        <v>828.85199999999998</v>
      </c>
      <c r="O32" s="61">
        <f t="shared" si="2"/>
        <v>828.85199999999998</v>
      </c>
      <c r="P32" s="40"/>
      <c r="Q32" s="40"/>
      <c r="R32" s="40"/>
      <c r="Y32" s="124">
        <f t="shared" si="3"/>
        <v>9599.0561842334992</v>
      </c>
      <c r="Z32" s="23" t="str">
        <f t="shared" si="4"/>
        <v>-</v>
      </c>
    </row>
    <row r="33" spans="1:26" x14ac:dyDescent="0.2">
      <c r="A33" s="21" t="s">
        <v>291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Anlage'!G:G)&gt;0,SUMIF('Grundlage Swiss DRG ohne Anlage'!D:D,B33,'Grundlage Swiss DRG ohne Anlage'!G:G),"")</f>
        <v>461490297.27664</v>
      </c>
      <c r="F33" s="112">
        <f>IF(SUMIF('Grundlage Swiss DRG alle'!D:D,B33,'Grundlage Swiss DRG alle'!G:G)&gt;0,SUMIF('Grundlage Swiss DRG alle'!D:D,B33,'Grundlage Swiss DRG alle'!G:G),)</f>
        <v>508593009.28042001</v>
      </c>
      <c r="G33" s="112">
        <f>IF(SUMIF('Grundlage Swiss DRG alle'!D:D,B33,'Grundlage Swiss DRG alle'!H:H)&gt;0,SUMIF('Grundlage Swiss DRG alle'!D:D,B33,'Grundlage Swiss DRG alle'!H:H),)</f>
        <v>487208935.04010999</v>
      </c>
      <c r="H33" s="112">
        <f>IF(SUMIF('Grundlage Swiss DRG alle'!D:D,B33,'Grundlage Swiss DRG alle'!I:I)&gt;0,SUMIF('Grundlage Swiss DRG alle'!D:D,B33,'Grundlage Swiss DRG alle'!I:I),"")</f>
        <v>45172.251999999004</v>
      </c>
      <c r="I33" s="112">
        <f>IF(SUMIF('Grundlage Swiss DRG alle'!D:D,B33,'Grundlage Swiss DRG alle'!J:J)&gt;0,SUMIF('Grundlage Swiss DRG alle'!D:D,B33,'Grundlage Swiss DRG alle'!J:J),"")</f>
        <v>33705</v>
      </c>
      <c r="J33" s="130">
        <f>IF(SUMIF('Grundlage Swiss DRG ohne Anlage'!D:D,B33,'Grundlage Swiss DRG ohne Anlage'!H:H)&gt;0,SUMIF('Grundlage Swiss DRG ohne Anlage'!D:D,B33,'Grundlage Swiss DRG ohne Anlage'!H:H),"")</f>
        <v>10216.234011903</v>
      </c>
      <c r="K33" s="130">
        <f>IF(SUMIF('Grundlage Swiss DRG alle'!D:D,B33,'Grundlage Swiss DRG alle'!K:K)&gt;0,SUMIF('Grundlage Swiss DRG alle'!D:D,B33,'Grundlage Swiss DRG alle'!K:K),"")</f>
        <v>11258.969539096999</v>
      </c>
      <c r="L33" s="130">
        <f>IF(SUMIF('Grundlage Swiss DRG alle'!D:D,B33,'Grundlage Swiss DRG alle'!L:L)&gt;0,SUMIF('Grundlage Swiss DRG alle'!D:D,B33,'Grundlage Swiss DRG alle'!L:L),"")</f>
        <v>10785.579940538</v>
      </c>
      <c r="M33" s="62">
        <f t="shared" si="0"/>
        <v>45172.251999999004</v>
      </c>
      <c r="N33" s="61">
        <f t="shared" si="1"/>
        <v>45172.251999999004</v>
      </c>
      <c r="O33" s="61">
        <f t="shared" si="2"/>
        <v>45172.251999999004</v>
      </c>
      <c r="P33" s="40"/>
      <c r="Q33" s="40"/>
      <c r="R33" s="40"/>
      <c r="Y33" s="124">
        <f t="shared" si="3"/>
        <v>10785.579940538</v>
      </c>
      <c r="Z33" s="23" t="str">
        <f t="shared" si="4"/>
        <v>-</v>
      </c>
    </row>
    <row r="34" spans="1:26" x14ac:dyDescent="0.2">
      <c r="A34" s="21" t="s">
        <v>73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Anlage'!G:G)&gt;0,SUMIF('Grundlage Swiss DRG ohne Anlage'!D:D,B34,'Grundlage Swiss DRG ohne Anlage'!G:G),"")</f>
        <v>226992050.35448</v>
      </c>
      <c r="F34" s="112">
        <f>IF(SUMIF('Grundlage Swiss DRG alle'!D:D,B34,'Grundlage Swiss DRG alle'!G:G)&gt;0,SUMIF('Grundlage Swiss DRG alle'!D:D,B34,'Grundlage Swiss DRG alle'!G:G),)</f>
        <v>0</v>
      </c>
      <c r="G34" s="112">
        <f>IF(SUMIF('Grundlage Swiss DRG alle'!D:D,B34,'Grundlage Swiss DRG alle'!H:H)&gt;0,SUMIF('Grundlage Swiss DRG alle'!D:D,B34,'Grundlage Swiss DRG alle'!H:H),)</f>
        <v>239784536.81448001</v>
      </c>
      <c r="H34" s="112">
        <f>IF(SUMIF('Grundlage Swiss DRG alle'!D:D,B34,'Grundlage Swiss DRG alle'!I:I)&gt;0,SUMIF('Grundlage Swiss DRG alle'!D:D,B34,'Grundlage Swiss DRG alle'!I:I),"")</f>
        <v>19009.161</v>
      </c>
      <c r="I34" s="112">
        <f>IF(SUMIF('Grundlage Swiss DRG alle'!D:D,B34,'Grundlage Swiss DRG alle'!J:J)&gt;0,SUMIF('Grundlage Swiss DRG alle'!D:D,B34,'Grundlage Swiss DRG alle'!J:J),"")</f>
        <v>17792</v>
      </c>
      <c r="J34" s="130">
        <f>IF(SUMIF('Grundlage Swiss DRG ohne Anlage'!D:D,B34,'Grundlage Swiss DRG ohne Anlage'!H:H)&gt;0,SUMIF('Grundlage Swiss DRG ohne Anlage'!D:D,B34,'Grundlage Swiss DRG ohne Anlage'!H:H),"")</f>
        <v>11941.192478430999</v>
      </c>
      <c r="K34" s="130" t="str">
        <f>IF(SUMIF('Grundlage Swiss DRG alle'!D:D,B34,'Grundlage Swiss DRG alle'!K:K)&gt;0,SUMIF('Grundlage Swiss DRG alle'!D:D,B34,'Grundlage Swiss DRG alle'!K:K),"")</f>
        <v/>
      </c>
      <c r="L34" s="130">
        <f>IF(SUMIF('Grundlage Swiss DRG alle'!D:D,B34,'Grundlage Swiss DRG alle'!L:L)&gt;0,SUMIF('Grundlage Swiss DRG alle'!D:D,B34,'Grundlage Swiss DRG alle'!L:L),"")</f>
        <v>12614.15676444</v>
      </c>
      <c r="M34" s="62">
        <f t="shared" si="0"/>
        <v>19009.161</v>
      </c>
      <c r="N34" s="61" t="str">
        <f t="shared" si="1"/>
        <v>-</v>
      </c>
      <c r="O34" s="61">
        <f t="shared" si="2"/>
        <v>19009.161</v>
      </c>
      <c r="P34" s="40"/>
      <c r="Q34" s="40"/>
      <c r="R34" s="40"/>
      <c r="Y34" s="124">
        <f t="shared" si="3"/>
        <v>12614.15676444</v>
      </c>
      <c r="Z34" s="23" t="str">
        <f t="shared" si="4"/>
        <v>-</v>
      </c>
    </row>
    <row r="35" spans="1:26" x14ac:dyDescent="0.2">
      <c r="A35" s="21" t="s">
        <v>94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Anlage'!G:G)&gt;0,SUMIF('Grundlage Swiss DRG ohne Anlage'!D:D,B35,'Grundlage Swiss DRG ohne Anlage'!G:G),"")</f>
        <v>575239223.73139</v>
      </c>
      <c r="F35" s="112">
        <f>IF(SUMIF('Grundlage Swiss DRG alle'!D:D,B35,'Grundlage Swiss DRG alle'!G:G)&gt;0,SUMIF('Grundlage Swiss DRG alle'!D:D,B35,'Grundlage Swiss DRG alle'!G:G),)</f>
        <v>631942990.91074002</v>
      </c>
      <c r="G35" s="112">
        <f>IF(SUMIF('Grundlage Swiss DRG alle'!D:D,B35,'Grundlage Swiss DRG alle'!H:H)&gt;0,SUMIF('Grundlage Swiss DRG alle'!D:D,B35,'Grundlage Swiss DRG alle'!H:H),)</f>
        <v>0</v>
      </c>
      <c r="H35" s="112">
        <f>IF(SUMIF('Grundlage Swiss DRG alle'!D:D,B35,'Grundlage Swiss DRG alle'!I:I)&gt;0,SUMIF('Grundlage Swiss DRG alle'!D:D,B35,'Grundlage Swiss DRG alle'!I:I),"")</f>
        <v>51911.456700000002</v>
      </c>
      <c r="I35" s="112">
        <f>IF(SUMIF('Grundlage Swiss DRG alle'!D:D,B35,'Grundlage Swiss DRG alle'!J:J)&gt;0,SUMIF('Grundlage Swiss DRG alle'!D:D,B35,'Grundlage Swiss DRG alle'!J:J),"")</f>
        <v>42124</v>
      </c>
      <c r="J35" s="130">
        <f>IF(SUMIF('Grundlage Swiss DRG ohne Anlage'!D:D,B35,'Grundlage Swiss DRG ohne Anlage'!H:H)&gt;0,SUMIF('Grundlage Swiss DRG ohne Anlage'!D:D,B35,'Grundlage Swiss DRG ohne Anlage'!H:H),"")</f>
        <v>11081.161275357001</v>
      </c>
      <c r="K35" s="130">
        <f>IF(SUMIF('Grundlage Swiss DRG alle'!D:D,B35,'Grundlage Swiss DRG alle'!K:K)&gt;0,SUMIF('Grundlage Swiss DRG alle'!D:D,B35,'Grundlage Swiss DRG alle'!K:K),"")</f>
        <v>12173.478285589001</v>
      </c>
      <c r="L35" s="130" t="str">
        <f>IF(SUMIF('Grundlage Swiss DRG alle'!D:D,B35,'Grundlage Swiss DRG alle'!L:L)&gt;0,SUMIF('Grundlage Swiss DRG alle'!D:D,B35,'Grundlage Swiss DRG alle'!L:L),"")</f>
        <v/>
      </c>
      <c r="M35" s="62">
        <f t="shared" si="0"/>
        <v>51911.456700000002</v>
      </c>
      <c r="N35" s="61">
        <f t="shared" si="1"/>
        <v>51911.456700000002</v>
      </c>
      <c r="O35" s="61" t="str">
        <f t="shared" si="2"/>
        <v>-</v>
      </c>
      <c r="P35" s="40"/>
      <c r="Q35" s="40"/>
      <c r="R35" s="40"/>
      <c r="Y35" s="124" t="str">
        <f t="shared" si="3"/>
        <v/>
      </c>
      <c r="Z35" s="23" t="str">
        <f t="shared" si="4"/>
        <v>Kontrolle</v>
      </c>
    </row>
    <row r="36" spans="1:26" x14ac:dyDescent="0.2">
      <c r="A36" s="21" t="s">
        <v>165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Anlage'!G:G)&gt;0,SUMIF('Grundlage Swiss DRG ohne Anlage'!D:D,B36,'Grundlage Swiss DRG ohne Anlage'!G:G),"")</f>
        <v>83090933.481059</v>
      </c>
      <c r="F36" s="112">
        <f>IF(SUMIF('Grundlage Swiss DRG alle'!D:D,B36,'Grundlage Swiss DRG alle'!G:G)&gt;0,SUMIF('Grundlage Swiss DRG alle'!D:D,B36,'Grundlage Swiss DRG alle'!G:G),)</f>
        <v>97414178.041059002</v>
      </c>
      <c r="G36" s="112">
        <f>IF(SUMIF('Grundlage Swiss DRG alle'!D:D,B36,'Grundlage Swiss DRG alle'!H:H)&gt;0,SUMIF('Grundlage Swiss DRG alle'!D:D,B36,'Grundlage Swiss DRG alle'!H:H),)</f>
        <v>83090933.481059</v>
      </c>
      <c r="H36" s="112">
        <f>IF(SUMIF('Grundlage Swiss DRG alle'!D:D,B36,'Grundlage Swiss DRG alle'!I:I)&gt;0,SUMIF('Grundlage Swiss DRG alle'!D:D,B36,'Grundlage Swiss DRG alle'!I:I),"")</f>
        <v>7347.8334000000004</v>
      </c>
      <c r="I36" s="112">
        <f>IF(SUMIF('Grundlage Swiss DRG alle'!D:D,B36,'Grundlage Swiss DRG alle'!J:J)&gt;0,SUMIF('Grundlage Swiss DRG alle'!D:D,B36,'Grundlage Swiss DRG alle'!J:J),"")</f>
        <v>7189</v>
      </c>
      <c r="J36" s="130">
        <f>IF(SUMIF('Grundlage Swiss DRG ohne Anlage'!D:D,B36,'Grundlage Swiss DRG ohne Anlage'!H:H)&gt;0,SUMIF('Grundlage Swiss DRG ohne Anlage'!D:D,B36,'Grundlage Swiss DRG ohne Anlage'!H:H),"")</f>
        <v>11308.222295984</v>
      </c>
      <c r="K36" s="130">
        <f>IF(SUMIF('Grundlage Swiss DRG alle'!D:D,B36,'Grundlage Swiss DRG alle'!K:K)&gt;0,SUMIF('Grundlage Swiss DRG alle'!D:D,B36,'Grundlage Swiss DRG alle'!K:K),"")</f>
        <v>13257.537662879</v>
      </c>
      <c r="L36" s="130">
        <f>IF(SUMIF('Grundlage Swiss DRG alle'!D:D,B36,'Grundlage Swiss DRG alle'!L:L)&gt;0,SUMIF('Grundlage Swiss DRG alle'!D:D,B36,'Grundlage Swiss DRG alle'!L:L),"")</f>
        <v>11308.222295984</v>
      </c>
      <c r="M36" s="62">
        <f t="shared" si="0"/>
        <v>7347.8334000000004</v>
      </c>
      <c r="N36" s="61">
        <f t="shared" si="1"/>
        <v>7347.8334000000004</v>
      </c>
      <c r="O36" s="61">
        <f t="shared" si="2"/>
        <v>7347.8334000000004</v>
      </c>
      <c r="P36" s="40"/>
      <c r="Q36" s="40"/>
      <c r="R36" s="40"/>
      <c r="Y36" s="124">
        <f t="shared" si="3"/>
        <v>11308.222295984</v>
      </c>
      <c r="Z36" s="23" t="str">
        <f t="shared" si="4"/>
        <v>-</v>
      </c>
    </row>
    <row r="37" spans="1:26" x14ac:dyDescent="0.2">
      <c r="A37" s="21" t="s">
        <v>130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Anlage'!G:G)&gt;0,SUMIF('Grundlage Swiss DRG ohne Anlage'!D:D,B37,'Grundlage Swiss DRG ohne Anlage'!G:G),"")</f>
        <v>40022546.214714997</v>
      </c>
      <c r="F37" s="112">
        <f>IF(SUMIF('Grundlage Swiss DRG alle'!D:D,B37,'Grundlage Swiss DRG alle'!G:G)&gt;0,SUMIF('Grundlage Swiss DRG alle'!D:D,B37,'Grundlage Swiss DRG alle'!G:G),)</f>
        <v>47530941.504715003</v>
      </c>
      <c r="G37" s="112">
        <f>IF(SUMIF('Grundlage Swiss DRG alle'!D:D,B37,'Grundlage Swiss DRG alle'!H:H)&gt;0,SUMIF('Grundlage Swiss DRG alle'!D:D,B37,'Grundlage Swiss DRG alle'!H:H),)</f>
        <v>44728929.244714998</v>
      </c>
      <c r="H37" s="112">
        <f>IF(SUMIF('Grundlage Swiss DRG alle'!D:D,B37,'Grundlage Swiss DRG alle'!I:I)&gt;0,SUMIF('Grundlage Swiss DRG alle'!D:D,B37,'Grundlage Swiss DRG alle'!I:I),"")</f>
        <v>4374.0510000000004</v>
      </c>
      <c r="I37" s="112">
        <f>IF(SUMIF('Grundlage Swiss DRG alle'!D:D,B37,'Grundlage Swiss DRG alle'!J:J)&gt;0,SUMIF('Grundlage Swiss DRG alle'!D:D,B37,'Grundlage Swiss DRG alle'!J:J),"")</f>
        <v>4806</v>
      </c>
      <c r="J37" s="130">
        <f>IF(SUMIF('Grundlage Swiss DRG ohne Anlage'!D:D,B37,'Grundlage Swiss DRG ohne Anlage'!H:H)&gt;0,SUMIF('Grundlage Swiss DRG ohne Anlage'!D:D,B37,'Grundlage Swiss DRG ohne Anlage'!H:H),"")</f>
        <v>9149.9953280644004</v>
      </c>
      <c r="K37" s="130">
        <f>IF(SUMIF('Grundlage Swiss DRG alle'!D:D,B37,'Grundlage Swiss DRG alle'!K:K)&gt;0,SUMIF('Grundlage Swiss DRG alle'!D:D,B37,'Grundlage Swiss DRG alle'!K:K),"")</f>
        <v>10866.57231585</v>
      </c>
      <c r="L37" s="130">
        <f>IF(SUMIF('Grundlage Swiss DRG alle'!D:D,B37,'Grundlage Swiss DRG alle'!L:L)&gt;0,SUMIF('Grundlage Swiss DRG alle'!D:D,B37,'Grundlage Swiss DRG alle'!L:L),"")</f>
        <v>10225.973415654</v>
      </c>
      <c r="M37" s="62">
        <f t="shared" si="0"/>
        <v>4374.0510000000004</v>
      </c>
      <c r="N37" s="61">
        <f t="shared" si="1"/>
        <v>4374.0510000000004</v>
      </c>
      <c r="O37" s="61">
        <f t="shared" si="2"/>
        <v>4374.0510000000004</v>
      </c>
      <c r="P37" s="40"/>
      <c r="Q37" s="40"/>
      <c r="R37" s="40"/>
      <c r="Y37" s="124">
        <f t="shared" si="3"/>
        <v>10225.973415654</v>
      </c>
      <c r="Z37" s="23" t="str">
        <f t="shared" si="4"/>
        <v>-</v>
      </c>
    </row>
    <row r="38" spans="1:26" x14ac:dyDescent="0.2">
      <c r="A38" s="21" t="s">
        <v>33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Anlage'!G:G)&gt;0,SUMIF('Grundlage Swiss DRG ohne Anlage'!D:D,B38,'Grundlage Swiss DRG ohne Anlage'!G:G),"")</f>
        <v>8409806.1966951005</v>
      </c>
      <c r="F38" s="112">
        <f>IF(SUMIF('Grundlage Swiss DRG alle'!D:D,B38,'Grundlage Swiss DRG alle'!G:G)&gt;0,SUMIF('Grundlage Swiss DRG alle'!D:D,B38,'Grundlage Swiss DRG alle'!G:G),)</f>
        <v>10363405.476694999</v>
      </c>
      <c r="G38" s="112">
        <f>IF(SUMIF('Grundlage Swiss DRG alle'!D:D,B38,'Grundlage Swiss DRG alle'!H:H)&gt;0,SUMIF('Grundlage Swiss DRG alle'!D:D,B38,'Grundlage Swiss DRG alle'!H:H),)</f>
        <v>10016836.964423001</v>
      </c>
      <c r="H38" s="112">
        <f>IF(SUMIF('Grundlage Swiss DRG alle'!D:D,B38,'Grundlage Swiss DRG alle'!I:I)&gt;0,SUMIF('Grundlage Swiss DRG alle'!D:D,B38,'Grundlage Swiss DRG alle'!I:I),"")</f>
        <v>857.11300000000006</v>
      </c>
      <c r="I38" s="112">
        <f>IF(SUMIF('Grundlage Swiss DRG alle'!D:D,B38,'Grundlage Swiss DRG alle'!J:J)&gt;0,SUMIF('Grundlage Swiss DRG alle'!D:D,B38,'Grundlage Swiss DRG alle'!J:J),"")</f>
        <v>1129</v>
      </c>
      <c r="J38" s="130">
        <f>IF(SUMIF('Grundlage Swiss DRG ohne Anlage'!D:D,B38,'Grundlage Swiss DRG ohne Anlage'!H:H)&gt;0,SUMIF('Grundlage Swiss DRG ohne Anlage'!D:D,B38,'Grundlage Swiss DRG ohne Anlage'!H:H),"")</f>
        <v>9811.7823398958008</v>
      </c>
      <c r="K38" s="130">
        <f>IF(SUMIF('Grundlage Swiss DRG alle'!D:D,B38,'Grundlage Swiss DRG alle'!K:K)&gt;0,SUMIF('Grundlage Swiss DRG alle'!D:D,B38,'Grundlage Swiss DRG alle'!K:K),"")</f>
        <v>12091.060894765</v>
      </c>
      <c r="L38" s="130">
        <f>IF(SUMIF('Grundlage Swiss DRG alle'!D:D,B38,'Grundlage Swiss DRG alle'!L:L)&gt;0,SUMIF('Grundlage Swiss DRG alle'!D:D,B38,'Grundlage Swiss DRG alle'!L:L),"")</f>
        <v>11686.716879132</v>
      </c>
      <c r="M38" s="62">
        <f t="shared" si="0"/>
        <v>857.11300000000006</v>
      </c>
      <c r="N38" s="61">
        <f t="shared" si="1"/>
        <v>857.11300000000006</v>
      </c>
      <c r="O38" s="61">
        <f t="shared" si="2"/>
        <v>857.11300000000006</v>
      </c>
      <c r="P38" s="40"/>
      <c r="Q38" s="40"/>
      <c r="R38" s="40"/>
      <c r="Y38" s="124">
        <f t="shared" si="3"/>
        <v>11686.716879132</v>
      </c>
      <c r="Z38" s="23" t="str">
        <f t="shared" si="4"/>
        <v>-</v>
      </c>
    </row>
    <row r="39" spans="1:26" x14ac:dyDescent="0.2">
      <c r="A39" s="21" t="s">
        <v>134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Anlage'!G:G)&gt;0,SUMIF('Grundlage Swiss DRG ohne Anlage'!D:D,B39,'Grundlage Swiss DRG ohne Anlage'!G:G),"")</f>
        <v>171906124.67427999</v>
      </c>
      <c r="F39" s="112">
        <f>IF(SUMIF('Grundlage Swiss DRG alle'!D:D,B39,'Grundlage Swiss DRG alle'!G:G)&gt;0,SUMIF('Grundlage Swiss DRG alle'!D:D,B39,'Grundlage Swiss DRG alle'!G:G),)</f>
        <v>194367495.96428001</v>
      </c>
      <c r="G39" s="112">
        <f>IF(SUMIF('Grundlage Swiss DRG alle'!D:D,B39,'Grundlage Swiss DRG alle'!H:H)&gt;0,SUMIF('Grundlage Swiss DRG alle'!D:D,B39,'Grundlage Swiss DRG alle'!H:H),)</f>
        <v>187433283.69973999</v>
      </c>
      <c r="H39" s="112">
        <f>IF(SUMIF('Grundlage Swiss DRG alle'!D:D,B39,'Grundlage Swiss DRG alle'!I:I)&gt;0,SUMIF('Grundlage Swiss DRG alle'!D:D,B39,'Grundlage Swiss DRG alle'!I:I),"")</f>
        <v>18173.462299999999</v>
      </c>
      <c r="I39" s="112">
        <f>IF(SUMIF('Grundlage Swiss DRG alle'!D:D,B39,'Grundlage Swiss DRG alle'!J:J)&gt;0,SUMIF('Grundlage Swiss DRG alle'!D:D,B39,'Grundlage Swiss DRG alle'!J:J),"")</f>
        <v>17164</v>
      </c>
      <c r="J39" s="130">
        <f>IF(SUMIF('Grundlage Swiss DRG ohne Anlage'!D:D,B39,'Grundlage Swiss DRG ohne Anlage'!H:H)&gt;0,SUMIF('Grundlage Swiss DRG ohne Anlage'!D:D,B39,'Grundlage Swiss DRG ohne Anlage'!H:H),"")</f>
        <v>9459.1840474050005</v>
      </c>
      <c r="K39" s="130">
        <f>IF(SUMIF('Grundlage Swiss DRG alle'!D:D,B39,'Grundlage Swiss DRG alle'!K:K)&gt;0,SUMIF('Grundlage Swiss DRG alle'!D:D,B39,'Grundlage Swiss DRG alle'!K:K),"")</f>
        <v>10695.127475202</v>
      </c>
      <c r="L39" s="130">
        <f>IF(SUMIF('Grundlage Swiss DRG alle'!D:D,B39,'Grundlage Swiss DRG alle'!L:L)&gt;0,SUMIF('Grundlage Swiss DRG alle'!D:D,B39,'Grundlage Swiss DRG alle'!L:L),"")</f>
        <v>10313.570447153999</v>
      </c>
      <c r="M39" s="62">
        <f t="shared" si="0"/>
        <v>18173.462299999999</v>
      </c>
      <c r="N39" s="61">
        <f t="shared" si="1"/>
        <v>18173.462299999999</v>
      </c>
      <c r="O39" s="61">
        <f t="shared" si="2"/>
        <v>18173.462299999999</v>
      </c>
      <c r="P39" s="40"/>
      <c r="Q39" s="40"/>
      <c r="R39" s="40"/>
      <c r="Y39" s="124">
        <f t="shared" si="3"/>
        <v>10313.570447153999</v>
      </c>
      <c r="Z39" s="23" t="str">
        <f t="shared" si="4"/>
        <v>-</v>
      </c>
    </row>
    <row r="40" spans="1:26" x14ac:dyDescent="0.2">
      <c r="A40" s="21" t="s">
        <v>61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Anlage'!G:G)&gt;0,SUMIF('Grundlage Swiss DRG ohne Anlage'!D:D,B40,'Grundlage Swiss DRG ohne Anlage'!G:G),"")</f>
        <v>19131056.735043999</v>
      </c>
      <c r="F40" s="112">
        <f>IF(SUMIF('Grundlage Swiss DRG alle'!D:D,B40,'Grundlage Swiss DRG alle'!G:G)&gt;0,SUMIF('Grundlage Swiss DRG alle'!D:D,B40,'Grundlage Swiss DRG alle'!G:G),)</f>
        <v>20330833.655044001</v>
      </c>
      <c r="G40" s="112">
        <f>IF(SUMIF('Grundlage Swiss DRG alle'!D:D,B40,'Grundlage Swiss DRG alle'!H:H)&gt;0,SUMIF('Grundlage Swiss DRG alle'!D:D,B40,'Grundlage Swiss DRG alle'!H:H),)</f>
        <v>20250287.724654999</v>
      </c>
      <c r="H40" s="112">
        <f>IF(SUMIF('Grundlage Swiss DRG alle'!D:D,B40,'Grundlage Swiss DRG alle'!I:I)&gt;0,SUMIF('Grundlage Swiss DRG alle'!D:D,B40,'Grundlage Swiss DRG alle'!I:I),"")</f>
        <v>2225.011</v>
      </c>
      <c r="I40" s="112">
        <f>IF(SUMIF('Grundlage Swiss DRG alle'!D:D,B40,'Grundlage Swiss DRG alle'!J:J)&gt;0,SUMIF('Grundlage Swiss DRG alle'!D:D,B40,'Grundlage Swiss DRG alle'!J:J),"")</f>
        <v>2254</v>
      </c>
      <c r="J40" s="130">
        <f>IF(SUMIF('Grundlage Swiss DRG ohne Anlage'!D:D,B40,'Grundlage Swiss DRG ohne Anlage'!H:H)&gt;0,SUMIF('Grundlage Swiss DRG ohne Anlage'!D:D,B40,'Grundlage Swiss DRG ohne Anlage'!H:H),"")</f>
        <v>8598.1852382052002</v>
      </c>
      <c r="K40" s="130">
        <f>IF(SUMIF('Grundlage Swiss DRG alle'!D:D,B40,'Grundlage Swiss DRG alle'!K:K)&gt;0,SUMIF('Grundlage Swiss DRG alle'!D:D,B40,'Grundlage Swiss DRG alle'!K:K),"")</f>
        <v>9137.4081544064993</v>
      </c>
      <c r="L40" s="130">
        <f>IF(SUMIF('Grundlage Swiss DRG alle'!D:D,B40,'Grundlage Swiss DRG alle'!L:L)&gt;0,SUMIF('Grundlage Swiss DRG alle'!D:D,B40,'Grundlage Swiss DRG alle'!L:L),"")</f>
        <v>9101.2079152216993</v>
      </c>
      <c r="M40" s="62">
        <f t="shared" si="0"/>
        <v>2225.011</v>
      </c>
      <c r="N40" s="61">
        <f t="shared" si="1"/>
        <v>2225.011</v>
      </c>
      <c r="O40" s="61">
        <f t="shared" si="2"/>
        <v>2225.011</v>
      </c>
      <c r="P40" s="40"/>
      <c r="Q40" s="40"/>
      <c r="R40" s="40"/>
      <c r="Y40" s="124">
        <f t="shared" si="3"/>
        <v>9101.2079152216993</v>
      </c>
      <c r="Z40" s="23" t="str">
        <f t="shared" si="4"/>
        <v>-</v>
      </c>
    </row>
    <row r="41" spans="1:26" x14ac:dyDescent="0.2">
      <c r="A41" s="21" t="s">
        <v>181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Anlage'!G:G)&gt;0,SUMIF('Grundlage Swiss DRG ohne Anlage'!D:D,B41,'Grundlage Swiss DRG ohne Anlage'!G:G),"")</f>
        <v>722388.04397871997</v>
      </c>
      <c r="F41" s="112">
        <f>IF(SUMIF('Grundlage Swiss DRG alle'!D:D,B41,'Grundlage Swiss DRG alle'!G:G)&gt;0,SUMIF('Grundlage Swiss DRG alle'!D:D,B41,'Grundlage Swiss DRG alle'!G:G),)</f>
        <v>816133.61397872004</v>
      </c>
      <c r="G41" s="112">
        <f>IF(SUMIF('Grundlage Swiss DRG alle'!D:D,B41,'Grundlage Swiss DRG alle'!H:H)&gt;0,SUMIF('Grundlage Swiss DRG alle'!D:D,B41,'Grundlage Swiss DRG alle'!H:H),)</f>
        <v>797848.54397871997</v>
      </c>
      <c r="H41" s="112">
        <f>IF(SUMIF('Grundlage Swiss DRG alle'!D:D,B41,'Grundlage Swiss DRG alle'!I:I)&gt;0,SUMIF('Grundlage Swiss DRG alle'!D:D,B41,'Grundlage Swiss DRG alle'!I:I),"")</f>
        <v>48.961599999999997</v>
      </c>
      <c r="I41" s="112">
        <f>IF(SUMIF('Grundlage Swiss DRG alle'!D:D,B41,'Grundlage Swiss DRG alle'!J:J)&gt;0,SUMIF('Grundlage Swiss DRG alle'!D:D,B41,'Grundlage Swiss DRG alle'!J:J),"")</f>
        <v>47</v>
      </c>
      <c r="J41" s="130">
        <f>IF(SUMIF('Grundlage Swiss DRG ohne Anlage'!D:D,B41,'Grundlage Swiss DRG ohne Anlage'!H:H)&gt;0,SUMIF('Grundlage Swiss DRG ohne Anlage'!D:D,B41,'Grundlage Swiss DRG ohne Anlage'!H:H),"")</f>
        <v>14754.175598402</v>
      </c>
      <c r="K41" s="130">
        <f>IF(SUMIF('Grundlage Swiss DRG alle'!D:D,B41,'Grundlage Swiss DRG alle'!K:K)&gt;0,SUMIF('Grundlage Swiss DRG alle'!D:D,B41,'Grundlage Swiss DRG alle'!K:K),"")</f>
        <v>16668.850976657999</v>
      </c>
      <c r="L41" s="130">
        <f>IF(SUMIF('Grundlage Swiss DRG alle'!D:D,B41,'Grundlage Swiss DRG alle'!L:L)&gt;0,SUMIF('Grundlage Swiss DRG alle'!D:D,B41,'Grundlage Swiss DRG alle'!L:L),"")</f>
        <v>16295.393614152999</v>
      </c>
      <c r="M41" s="62">
        <f t="shared" si="0"/>
        <v>48.961599999999997</v>
      </c>
      <c r="N41" s="61">
        <f t="shared" si="1"/>
        <v>48.961599999999997</v>
      </c>
      <c r="O41" s="61">
        <f t="shared" si="2"/>
        <v>48.961599999999997</v>
      </c>
      <c r="P41" s="40"/>
      <c r="Q41" s="40"/>
      <c r="R41" s="40"/>
      <c r="Y41" s="124">
        <f t="shared" si="3"/>
        <v>16295.393614152999</v>
      </c>
      <c r="Z41" s="23" t="str">
        <f t="shared" si="4"/>
        <v>-</v>
      </c>
    </row>
    <row r="42" spans="1:26" x14ac:dyDescent="0.2">
      <c r="A42" s="21" t="s">
        <v>209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Anlage'!G:G)&gt;0,SUMIF('Grundlage Swiss DRG ohne Anlage'!D:D,B42,'Grundlage Swiss DRG ohne Anlage'!G:G),"")</f>
        <v>15092105.585635999</v>
      </c>
      <c r="F42" s="112">
        <f>IF(SUMIF('Grundlage Swiss DRG alle'!D:D,B42,'Grundlage Swiss DRG alle'!G:G)&gt;0,SUMIF('Grundlage Swiss DRG alle'!D:D,B42,'Grundlage Swiss DRG alle'!G:G),)</f>
        <v>17432252.795635998</v>
      </c>
      <c r="G42" s="112">
        <f>IF(SUMIF('Grundlage Swiss DRG alle'!D:D,B42,'Grundlage Swiss DRG alle'!H:H)&gt;0,SUMIF('Grundlage Swiss DRG alle'!D:D,B42,'Grundlage Swiss DRG alle'!H:H),)</f>
        <v>16681815.585635999</v>
      </c>
      <c r="H42" s="112">
        <f>IF(SUMIF('Grundlage Swiss DRG alle'!D:D,B42,'Grundlage Swiss DRG alle'!I:I)&gt;0,SUMIF('Grundlage Swiss DRG alle'!D:D,B42,'Grundlage Swiss DRG alle'!I:I),"")</f>
        <v>1370.45</v>
      </c>
      <c r="I42" s="112">
        <f>IF(SUMIF('Grundlage Swiss DRG alle'!D:D,B42,'Grundlage Swiss DRG alle'!J:J)&gt;0,SUMIF('Grundlage Swiss DRG alle'!D:D,B42,'Grundlage Swiss DRG alle'!J:J),"")</f>
        <v>1756</v>
      </c>
      <c r="J42" s="130">
        <f>IF(SUMIF('Grundlage Swiss DRG ohne Anlage'!D:D,B42,'Grundlage Swiss DRG ohne Anlage'!H:H)&gt;0,SUMIF('Grundlage Swiss DRG ohne Anlage'!D:D,B42,'Grundlage Swiss DRG ohne Anlage'!H:H),"")</f>
        <v>11012.51821346</v>
      </c>
      <c r="K42" s="130">
        <f>IF(SUMIF('Grundlage Swiss DRG alle'!D:D,B42,'Grundlage Swiss DRG alle'!K:K)&gt;0,SUMIF('Grundlage Swiss DRG alle'!D:D,B42,'Grundlage Swiss DRG alle'!K:K),"")</f>
        <v>12720.093980543999</v>
      </c>
      <c r="L42" s="130">
        <f>IF(SUMIF('Grundlage Swiss DRG alle'!D:D,B42,'Grundlage Swiss DRG alle'!L:L)&gt;0,SUMIF('Grundlage Swiss DRG alle'!D:D,B42,'Grundlage Swiss DRG alle'!L:L),"")</f>
        <v>12172.509457212</v>
      </c>
      <c r="M42" s="62">
        <f t="shared" si="0"/>
        <v>1370.45</v>
      </c>
      <c r="N42" s="61">
        <f t="shared" si="1"/>
        <v>1370.45</v>
      </c>
      <c r="O42" s="61">
        <f t="shared" si="2"/>
        <v>1370.45</v>
      </c>
      <c r="P42" s="40"/>
      <c r="Q42" s="40"/>
      <c r="R42" s="40"/>
      <c r="Y42" s="124">
        <f t="shared" si="3"/>
        <v>12172.509457212</v>
      </c>
      <c r="Z42" s="23" t="str">
        <f t="shared" si="4"/>
        <v>-</v>
      </c>
    </row>
    <row r="43" spans="1:26" x14ac:dyDescent="0.2">
      <c r="A43" s="21" t="s">
        <v>212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Anlage'!G:G)&gt;0,SUMIF('Grundlage Swiss DRG ohne Anlage'!D:D,B43,'Grundlage Swiss DRG ohne Anlage'!G:G),"")</f>
        <v>18775494.637315001</v>
      </c>
      <c r="F43" s="112">
        <f>IF(SUMIF('Grundlage Swiss DRG alle'!D:D,B43,'Grundlage Swiss DRG alle'!G:G)&gt;0,SUMIF('Grundlage Swiss DRG alle'!D:D,B43,'Grundlage Swiss DRG alle'!G:G),)</f>
        <v>22995036.207315002</v>
      </c>
      <c r="G43" s="112">
        <f>IF(SUMIF('Grundlage Swiss DRG alle'!D:D,B43,'Grundlage Swiss DRG alle'!H:H)&gt;0,SUMIF('Grundlage Swiss DRG alle'!D:D,B43,'Grundlage Swiss DRG alle'!H:H),)</f>
        <v>20172686.427315</v>
      </c>
      <c r="H43" s="112">
        <f>IF(SUMIF('Grundlage Swiss DRG alle'!D:D,B43,'Grundlage Swiss DRG alle'!I:I)&gt;0,SUMIF('Grundlage Swiss DRG alle'!D:D,B43,'Grundlage Swiss DRG alle'!I:I),"")</f>
        <v>1849</v>
      </c>
      <c r="I43" s="112">
        <f>IF(SUMIF('Grundlage Swiss DRG alle'!D:D,B43,'Grundlage Swiss DRG alle'!J:J)&gt;0,SUMIF('Grundlage Swiss DRG alle'!D:D,B43,'Grundlage Swiss DRG alle'!J:J),"")</f>
        <v>2540</v>
      </c>
      <c r="J43" s="130">
        <f>IF(SUMIF('Grundlage Swiss DRG ohne Anlage'!D:D,B43,'Grundlage Swiss DRG ohne Anlage'!H:H)&gt;0,SUMIF('Grundlage Swiss DRG ohne Anlage'!D:D,B43,'Grundlage Swiss DRG ohne Anlage'!H:H),"")</f>
        <v>10154.404887676999</v>
      </c>
      <c r="K43" s="130">
        <f>IF(SUMIF('Grundlage Swiss DRG alle'!D:D,B43,'Grundlage Swiss DRG alle'!K:K)&gt;0,SUMIF('Grundlage Swiss DRG alle'!D:D,B43,'Grundlage Swiss DRG alle'!K:K),"")</f>
        <v>12436.471718396</v>
      </c>
      <c r="L43" s="130">
        <f>IF(SUMIF('Grundlage Swiss DRG alle'!D:D,B43,'Grundlage Swiss DRG alle'!L:L)&gt;0,SUMIF('Grundlage Swiss DRG alle'!D:D,B43,'Grundlage Swiss DRG alle'!L:L),"")</f>
        <v>10910.052151062</v>
      </c>
      <c r="M43" s="62">
        <f t="shared" si="0"/>
        <v>1849</v>
      </c>
      <c r="N43" s="61">
        <f t="shared" si="1"/>
        <v>1849</v>
      </c>
      <c r="O43" s="61">
        <f t="shared" si="2"/>
        <v>1849</v>
      </c>
      <c r="P43" s="40"/>
      <c r="Q43" s="40"/>
      <c r="R43" s="40"/>
      <c r="Y43" s="124">
        <f t="shared" si="3"/>
        <v>10910.052151062</v>
      </c>
      <c r="Z43" s="23" t="str">
        <f t="shared" si="4"/>
        <v>-</v>
      </c>
    </row>
    <row r="44" spans="1:26" x14ac:dyDescent="0.2">
      <c r="A44" s="21" t="s">
        <v>38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Anlage'!G:G)&gt;0,SUMIF('Grundlage Swiss DRG ohne Anlage'!D:D,B44,'Grundlage Swiss DRG ohne Anlage'!G:G),"")</f>
        <v>19679949.344110001</v>
      </c>
      <c r="F44" s="112">
        <f>IF(SUMIF('Grundlage Swiss DRG alle'!D:D,B44,'Grundlage Swiss DRG alle'!G:G)&gt;0,SUMIF('Grundlage Swiss DRG alle'!D:D,B44,'Grundlage Swiss DRG alle'!G:G),)</f>
        <v>22418027.344110001</v>
      </c>
      <c r="G44" s="112">
        <f>IF(SUMIF('Grundlage Swiss DRG alle'!D:D,B44,'Grundlage Swiss DRG alle'!H:H)&gt;0,SUMIF('Grundlage Swiss DRG alle'!D:D,B44,'Grundlage Swiss DRG alle'!H:H),)</f>
        <v>21783029.344110001</v>
      </c>
      <c r="H44" s="112">
        <f>IF(SUMIF('Grundlage Swiss DRG alle'!D:D,B44,'Grundlage Swiss DRG alle'!I:I)&gt;0,SUMIF('Grundlage Swiss DRG alle'!D:D,B44,'Grundlage Swiss DRG alle'!I:I),"")</f>
        <v>1722.2639999999999</v>
      </c>
      <c r="I44" s="112">
        <f>IF(SUMIF('Grundlage Swiss DRG alle'!D:D,B44,'Grundlage Swiss DRG alle'!J:J)&gt;0,SUMIF('Grundlage Swiss DRG alle'!D:D,B44,'Grundlage Swiss DRG alle'!J:J),"")</f>
        <v>2264</v>
      </c>
      <c r="J44" s="130">
        <f>IF(SUMIF('Grundlage Swiss DRG ohne Anlage'!D:D,B44,'Grundlage Swiss DRG ohne Anlage'!H:H)&gt;0,SUMIF('Grundlage Swiss DRG ohne Anlage'!D:D,B44,'Grundlage Swiss DRG ohne Anlage'!H:H),"")</f>
        <v>11426.790169283</v>
      </c>
      <c r="K44" s="130">
        <f>IF(SUMIF('Grundlage Swiss DRG alle'!D:D,B44,'Grundlage Swiss DRG alle'!K:K)&gt;0,SUMIF('Grundlage Swiss DRG alle'!D:D,B44,'Grundlage Swiss DRG alle'!K:K),"")</f>
        <v>13016.603345428</v>
      </c>
      <c r="L44" s="130">
        <f>IF(SUMIF('Grundlage Swiss DRG alle'!D:D,B44,'Grundlage Swiss DRG alle'!L:L)&gt;0,SUMIF('Grundlage Swiss DRG alle'!D:D,B44,'Grundlage Swiss DRG alle'!L:L),"")</f>
        <v>12647.903773237</v>
      </c>
      <c r="M44" s="62">
        <f t="shared" si="0"/>
        <v>1722.2639999999999</v>
      </c>
      <c r="N44" s="61">
        <f t="shared" si="1"/>
        <v>1722.2639999999999</v>
      </c>
      <c r="O44" s="61">
        <f t="shared" si="2"/>
        <v>1722.2639999999999</v>
      </c>
      <c r="P44" s="40"/>
      <c r="Q44" s="40"/>
      <c r="R44" s="40"/>
      <c r="Y44" s="124">
        <f t="shared" si="3"/>
        <v>12647.903773237</v>
      </c>
      <c r="Z44" s="23" t="str">
        <f t="shared" si="4"/>
        <v>-</v>
      </c>
    </row>
    <row r="45" spans="1:26" x14ac:dyDescent="0.2">
      <c r="A45" s="21" t="s">
        <v>215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Anlage'!G:G)&gt;0,SUMIF('Grundlage Swiss DRG ohne Anlage'!D:D,B45,'Grundlage Swiss DRG ohne Anlage'!G:G),"")</f>
        <v>25565891.443704002</v>
      </c>
      <c r="F45" s="112">
        <f>IF(SUMIF('Grundlage Swiss DRG alle'!D:D,B45,'Grundlage Swiss DRG alle'!G:G)&gt;0,SUMIF('Grundlage Swiss DRG alle'!D:D,B45,'Grundlage Swiss DRG alle'!G:G),)</f>
        <v>31093451.983704001</v>
      </c>
      <c r="G45" s="112">
        <f>IF(SUMIF('Grundlage Swiss DRG alle'!D:D,B45,'Grundlage Swiss DRG alle'!H:H)&gt;0,SUMIF('Grundlage Swiss DRG alle'!D:D,B45,'Grundlage Swiss DRG alle'!H:H),)</f>
        <v>29020188.633703999</v>
      </c>
      <c r="H45" s="112">
        <f>IF(SUMIF('Grundlage Swiss DRG alle'!D:D,B45,'Grundlage Swiss DRG alle'!I:I)&gt;0,SUMIF('Grundlage Swiss DRG alle'!D:D,B45,'Grundlage Swiss DRG alle'!I:I),"")</f>
        <v>2316.15</v>
      </c>
      <c r="I45" s="112">
        <f>IF(SUMIF('Grundlage Swiss DRG alle'!D:D,B45,'Grundlage Swiss DRG alle'!J:J)&gt;0,SUMIF('Grundlage Swiss DRG alle'!D:D,B45,'Grundlage Swiss DRG alle'!J:J),"")</f>
        <v>3019</v>
      </c>
      <c r="J45" s="130">
        <f>IF(SUMIF('Grundlage Swiss DRG ohne Anlage'!D:D,B45,'Grundlage Swiss DRG ohne Anlage'!H:H)&gt;0,SUMIF('Grundlage Swiss DRG ohne Anlage'!D:D,B45,'Grundlage Swiss DRG ohne Anlage'!H:H),"")</f>
        <v>11038.098328564</v>
      </c>
      <c r="K45" s="130">
        <f>IF(SUMIF('Grundlage Swiss DRG alle'!D:D,B45,'Grundlage Swiss DRG alle'!K:K)&gt;0,SUMIF('Grundlage Swiss DRG alle'!D:D,B45,'Grundlage Swiss DRG alle'!K:K),"")</f>
        <v>13424.627931569001</v>
      </c>
      <c r="L45" s="130">
        <f>IF(SUMIF('Grundlage Swiss DRG alle'!D:D,B45,'Grundlage Swiss DRG alle'!L:L)&gt;0,SUMIF('Grundlage Swiss DRG alle'!D:D,B45,'Grundlage Swiss DRG alle'!L:L),"")</f>
        <v>12529.494477345999</v>
      </c>
      <c r="M45" s="62">
        <f t="shared" si="0"/>
        <v>2316.15</v>
      </c>
      <c r="N45" s="61">
        <f t="shared" si="1"/>
        <v>2316.15</v>
      </c>
      <c r="O45" s="61">
        <f t="shared" si="2"/>
        <v>2316.15</v>
      </c>
      <c r="P45" s="40"/>
      <c r="Q45" s="40"/>
      <c r="R45" s="40"/>
      <c r="Y45" s="124">
        <f t="shared" si="3"/>
        <v>12529.494477345999</v>
      </c>
      <c r="Z45" s="23" t="str">
        <f t="shared" si="4"/>
        <v>-</v>
      </c>
    </row>
    <row r="46" spans="1:26" x14ac:dyDescent="0.2">
      <c r="A46" s="21" t="s">
        <v>263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Anlage'!G:G)&gt;0,SUMIF('Grundlage Swiss DRG ohne Anlage'!D:D,B46,'Grundlage Swiss DRG ohne Anlage'!G:G),"")</f>
        <v>11495641.546521001</v>
      </c>
      <c r="F46" s="112">
        <f>IF(SUMIF('Grundlage Swiss DRG alle'!D:D,B46,'Grundlage Swiss DRG alle'!G:G)&gt;0,SUMIF('Grundlage Swiss DRG alle'!D:D,B46,'Grundlage Swiss DRG alle'!G:G),)</f>
        <v>13905195.546521001</v>
      </c>
      <c r="G46" s="112">
        <f>IF(SUMIF('Grundlage Swiss DRG alle'!D:D,B46,'Grundlage Swiss DRG alle'!H:H)&gt;0,SUMIF('Grundlage Swiss DRG alle'!D:D,B46,'Grundlage Swiss DRG alle'!H:H),)</f>
        <v>12892912.546521001</v>
      </c>
      <c r="H46" s="112">
        <f>IF(SUMIF('Grundlage Swiss DRG alle'!D:D,B46,'Grundlage Swiss DRG alle'!I:I)&gt;0,SUMIF('Grundlage Swiss DRG alle'!D:D,B46,'Grundlage Swiss DRG alle'!I:I),"")</f>
        <v>1260.03</v>
      </c>
      <c r="I46" s="112">
        <f>IF(SUMIF('Grundlage Swiss DRG alle'!D:D,B46,'Grundlage Swiss DRG alle'!J:J)&gt;0,SUMIF('Grundlage Swiss DRG alle'!D:D,B46,'Grundlage Swiss DRG alle'!J:J),"")</f>
        <v>1708</v>
      </c>
      <c r="J46" s="130">
        <f>IF(SUMIF('Grundlage Swiss DRG ohne Anlage'!D:D,B46,'Grundlage Swiss DRG ohne Anlage'!H:H)&gt;0,SUMIF('Grundlage Swiss DRG ohne Anlage'!D:D,B46,'Grundlage Swiss DRG ohne Anlage'!H:H),"")</f>
        <v>9123.3078153064998</v>
      </c>
      <c r="K46" s="130">
        <f>IF(SUMIF('Grundlage Swiss DRG alle'!D:D,B46,'Grundlage Swiss DRG alle'!K:K)&gt;0,SUMIF('Grundlage Swiss DRG alle'!D:D,B46,'Grundlage Swiss DRG alle'!K:K),"")</f>
        <v>11035.606728823999</v>
      </c>
      <c r="L46" s="130">
        <f>IF(SUMIF('Grundlage Swiss DRG alle'!D:D,B46,'Grundlage Swiss DRG alle'!L:L)&gt;0,SUMIF('Grundlage Swiss DRG alle'!D:D,B46,'Grundlage Swiss DRG alle'!L:L),"")</f>
        <v>10232.226650572</v>
      </c>
      <c r="M46" s="62">
        <f t="shared" si="0"/>
        <v>1260.03</v>
      </c>
      <c r="N46" s="61">
        <f t="shared" si="1"/>
        <v>1260.03</v>
      </c>
      <c r="O46" s="61">
        <f t="shared" si="2"/>
        <v>1260.03</v>
      </c>
      <c r="P46" s="40"/>
      <c r="Q46" s="40"/>
      <c r="R46" s="40"/>
      <c r="Y46" s="124">
        <f t="shared" si="3"/>
        <v>10232.226650572</v>
      </c>
      <c r="Z46" s="23" t="str">
        <f t="shared" si="4"/>
        <v>-</v>
      </c>
    </row>
    <row r="47" spans="1:26" x14ac:dyDescent="0.2">
      <c r="A47" s="21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Anlage'!G:G)&gt;0,SUMIF('Grundlage Swiss DRG ohne Anlage'!D:D,B47,'Grundlage Swiss DRG ohne Anlage'!G:G),"")</f>
        <v>3873629.1332387999</v>
      </c>
      <c r="F47" s="112">
        <f>IF(SUMIF('Grundlage Swiss DRG alle'!D:D,B47,'Grundlage Swiss DRG alle'!G:G)&gt;0,SUMIF('Grundlage Swiss DRG alle'!D:D,B47,'Grundlage Swiss DRG alle'!G:G),)</f>
        <v>4708161.9932388002</v>
      </c>
      <c r="G47" s="112">
        <f>IF(SUMIF('Grundlage Swiss DRG alle'!D:D,B47,'Grundlage Swiss DRG alle'!H:H)&gt;0,SUMIF('Grundlage Swiss DRG alle'!D:D,B47,'Grundlage Swiss DRG alle'!H:H),)</f>
        <v>4538238.5232387995</v>
      </c>
      <c r="H47" s="112">
        <f>IF(SUMIF('Grundlage Swiss DRG alle'!D:D,B47,'Grundlage Swiss DRG alle'!I:I)&gt;0,SUMIF('Grundlage Swiss DRG alle'!D:D,B47,'Grundlage Swiss DRG alle'!I:I),"")</f>
        <v>368.82859999999999</v>
      </c>
      <c r="I47" s="112">
        <f>IF(SUMIF('Grundlage Swiss DRG alle'!D:D,B47,'Grundlage Swiss DRG alle'!J:J)&gt;0,SUMIF('Grundlage Swiss DRG alle'!D:D,B47,'Grundlage Swiss DRG alle'!J:J),"")</f>
        <v>527</v>
      </c>
      <c r="J47" s="130">
        <f>IF(SUMIF('Grundlage Swiss DRG ohne Anlage'!D:D,B47,'Grundlage Swiss DRG ohne Anlage'!H:H)&gt;0,SUMIF('Grundlage Swiss DRG ohne Anlage'!D:D,B47,'Grundlage Swiss DRG ohne Anlage'!H:H),"")</f>
        <v>10502.518333010999</v>
      </c>
      <c r="K47" s="130">
        <f>IF(SUMIF('Grundlage Swiss DRG alle'!D:D,B47,'Grundlage Swiss DRG alle'!K:K)&gt;0,SUMIF('Grundlage Swiss DRG alle'!D:D,B47,'Grundlage Swiss DRG alle'!K:K),"")</f>
        <v>12765.176001099</v>
      </c>
      <c r="L47" s="130">
        <f>IF(SUMIF('Grundlage Swiss DRG alle'!D:D,B47,'Grundlage Swiss DRG alle'!L:L)&gt;0,SUMIF('Grundlage Swiss DRG alle'!D:D,B47,'Grundlage Swiss DRG alle'!L:L),"")</f>
        <v>12304.464792695</v>
      </c>
      <c r="M47" s="62">
        <f t="shared" si="0"/>
        <v>368.82859999999999</v>
      </c>
      <c r="N47" s="61">
        <f t="shared" si="1"/>
        <v>368.82859999999999</v>
      </c>
      <c r="O47" s="61">
        <f t="shared" si="2"/>
        <v>368.82859999999999</v>
      </c>
      <c r="P47" s="40"/>
      <c r="Q47" s="40"/>
      <c r="R47" s="40"/>
      <c r="Y47" s="125">
        <f t="shared" si="3"/>
        <v>12304.464792695</v>
      </c>
      <c r="Z47" s="23" t="str">
        <f t="shared" si="4"/>
        <v>-</v>
      </c>
    </row>
    <row r="48" spans="1:26" x14ac:dyDescent="0.2">
      <c r="A48" s="21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Anlage'!G:G)&gt;0,SUMIF('Grundlage Swiss DRG ohne Anlage'!D:D,B48,'Grundlage Swiss DRG ohne Anlage'!G:G),"")</f>
        <v>1133457.5788100001</v>
      </c>
      <c r="F48" s="112">
        <f>IF(SUMIF('Grundlage Swiss DRG alle'!D:D,B48,'Grundlage Swiss DRG alle'!G:G)&gt;0,SUMIF('Grundlage Swiss DRG alle'!D:D,B48,'Grundlage Swiss DRG alle'!G:G),)</f>
        <v>1320863.74881</v>
      </c>
      <c r="G48" s="112">
        <f>IF(SUMIF('Grundlage Swiss DRG alle'!D:D,B48,'Grundlage Swiss DRG alle'!H:H)&gt;0,SUMIF('Grundlage Swiss DRG alle'!D:D,B48,'Grundlage Swiss DRG alle'!H:H),)</f>
        <v>1308744.47881</v>
      </c>
      <c r="H48" s="112">
        <f>IF(SUMIF('Grundlage Swiss DRG alle'!D:D,B48,'Grundlage Swiss DRG alle'!I:I)&gt;0,SUMIF('Grundlage Swiss DRG alle'!D:D,B48,'Grundlage Swiss DRG alle'!I:I),"")</f>
        <v>79.900000000000006</v>
      </c>
      <c r="I48" s="112">
        <f>IF(SUMIF('Grundlage Swiss DRG alle'!D:D,B48,'Grundlage Swiss DRG alle'!J:J)&gt;0,SUMIF('Grundlage Swiss DRG alle'!D:D,B48,'Grundlage Swiss DRG alle'!J:J),"")</f>
        <v>137</v>
      </c>
      <c r="J48" s="130">
        <f>IF(SUMIF('Grundlage Swiss DRG ohne Anlage'!D:D,B48,'Grundlage Swiss DRG ohne Anlage'!H:H)&gt;0,SUMIF('Grundlage Swiss DRG ohne Anlage'!D:D,B48,'Grundlage Swiss DRG ohne Anlage'!H:H),"")</f>
        <v>14185.952175345001</v>
      </c>
      <c r="K48" s="130">
        <f>IF(SUMIF('Grundlage Swiss DRG alle'!D:D,B48,'Grundlage Swiss DRG alle'!K:K)&gt;0,SUMIF('Grundlage Swiss DRG alle'!D:D,B48,'Grundlage Swiss DRG alle'!K:K),"")</f>
        <v>16531.461186609002</v>
      </c>
      <c r="L48" s="130">
        <f>IF(SUMIF('Grundlage Swiss DRG alle'!D:D,B48,'Grundlage Swiss DRG alle'!L:L)&gt;0,SUMIF('Grundlage Swiss DRG alle'!D:D,B48,'Grundlage Swiss DRG alle'!L:L),"")</f>
        <v>16379.780711014</v>
      </c>
      <c r="M48" s="62">
        <f t="shared" si="0"/>
        <v>79.900000000000006</v>
      </c>
      <c r="N48" s="61">
        <f t="shared" si="1"/>
        <v>79.900000000000006</v>
      </c>
      <c r="O48" s="61">
        <f t="shared" si="2"/>
        <v>79.900000000000006</v>
      </c>
      <c r="P48" s="40"/>
      <c r="Q48" s="40"/>
      <c r="R48" s="40"/>
      <c r="Y48" s="125">
        <f t="shared" si="3"/>
        <v>16379.780711014</v>
      </c>
      <c r="Z48" s="23" t="str">
        <f t="shared" si="4"/>
        <v>-</v>
      </c>
    </row>
    <row r="49" spans="1:26" x14ac:dyDescent="0.2">
      <c r="A49" s="21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Anlage'!G:G)&gt;0,SUMIF('Grundlage Swiss DRG ohne Anlage'!D:D,B49,'Grundlage Swiss DRG ohne Anlage'!G:G),"")</f>
        <v>3476770.4482876998</v>
      </c>
      <c r="F49" s="112">
        <f>IF(SUMIF('Grundlage Swiss DRG alle'!D:D,B49,'Grundlage Swiss DRG alle'!G:G)&gt;0,SUMIF('Grundlage Swiss DRG alle'!D:D,B49,'Grundlage Swiss DRG alle'!G:G),)</f>
        <v>3908001.4482876998</v>
      </c>
      <c r="G49" s="112">
        <f>IF(SUMIF('Grundlage Swiss DRG alle'!D:D,B49,'Grundlage Swiss DRG alle'!H:H)&gt;0,SUMIF('Grundlage Swiss DRG alle'!D:D,B49,'Grundlage Swiss DRG alle'!H:H),)</f>
        <v>3879207.4482876998</v>
      </c>
      <c r="H49" s="112">
        <f>IF(SUMIF('Grundlage Swiss DRG alle'!D:D,B49,'Grundlage Swiss DRG alle'!I:I)&gt;0,SUMIF('Grundlage Swiss DRG alle'!D:D,B49,'Grundlage Swiss DRG alle'!I:I),"")</f>
        <v>372.97300000000001</v>
      </c>
      <c r="I49" s="112">
        <f>IF(SUMIF('Grundlage Swiss DRG alle'!D:D,B49,'Grundlage Swiss DRG alle'!J:J)&gt;0,SUMIF('Grundlage Swiss DRG alle'!D:D,B49,'Grundlage Swiss DRG alle'!J:J),"")</f>
        <v>565</v>
      </c>
      <c r="J49" s="130">
        <f>IF(SUMIF('Grundlage Swiss DRG ohne Anlage'!D:D,B49,'Grundlage Swiss DRG ohne Anlage'!H:H)&gt;0,SUMIF('Grundlage Swiss DRG ohne Anlage'!D:D,B49,'Grundlage Swiss DRG ohne Anlage'!H:H),"")</f>
        <v>9321.7751641208997</v>
      </c>
      <c r="K49" s="130">
        <f>IF(SUMIF('Grundlage Swiss DRG alle'!D:D,B49,'Grundlage Swiss DRG alle'!K:K)&gt;0,SUMIF('Grundlage Swiss DRG alle'!D:D,B49,'Grundlage Swiss DRG alle'!K:K),"")</f>
        <v>10477.974138309</v>
      </c>
      <c r="L49" s="130">
        <f>IF(SUMIF('Grundlage Swiss DRG alle'!D:D,B49,'Grundlage Swiss DRG alle'!L:L)&gt;0,SUMIF('Grundlage Swiss DRG alle'!D:D,B49,'Grundlage Swiss DRG alle'!L:L),"")</f>
        <v>10400.772839556001</v>
      </c>
      <c r="M49" s="62">
        <f t="shared" si="0"/>
        <v>372.97300000000001</v>
      </c>
      <c r="N49" s="61">
        <f t="shared" si="1"/>
        <v>372.97300000000001</v>
      </c>
      <c r="O49" s="61">
        <f t="shared" si="2"/>
        <v>372.97300000000001</v>
      </c>
      <c r="P49" s="40"/>
      <c r="Q49" s="40"/>
      <c r="R49" s="40"/>
      <c r="Y49" s="124">
        <f t="shared" si="3"/>
        <v>10400.772839556001</v>
      </c>
      <c r="Z49" s="23" t="str">
        <f t="shared" si="4"/>
        <v>-</v>
      </c>
    </row>
    <row r="50" spans="1:26" x14ac:dyDescent="0.2">
      <c r="A50" s="21" t="s">
        <v>83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Anlage'!G:G)&gt;0,SUMIF('Grundlage Swiss DRG ohne Anlage'!D:D,B50,'Grundlage Swiss DRG ohne Anlage'!G:G),"")</f>
        <v>65019369.048428997</v>
      </c>
      <c r="F50" s="112">
        <f>IF(SUMIF('Grundlage Swiss DRG alle'!D:D,B50,'Grundlage Swiss DRG alle'!G:G)&gt;0,SUMIF('Grundlage Swiss DRG alle'!D:D,B50,'Grundlage Swiss DRG alle'!G:G),)</f>
        <v>71519676.178428993</v>
      </c>
      <c r="G50" s="112">
        <f>IF(SUMIF('Grundlage Swiss DRG alle'!D:D,B50,'Grundlage Swiss DRG alle'!H:H)&gt;0,SUMIF('Grundlage Swiss DRG alle'!D:D,B50,'Grundlage Swiss DRG alle'!H:H),)</f>
        <v>69136374.048428997</v>
      </c>
      <c r="H50" s="112">
        <f>IF(SUMIF('Grundlage Swiss DRG alle'!D:D,B50,'Grundlage Swiss DRG alle'!I:I)&gt;0,SUMIF('Grundlage Swiss DRG alle'!D:D,B50,'Grundlage Swiss DRG alle'!I:I),"")</f>
        <v>6175.25</v>
      </c>
      <c r="I50" s="112">
        <f>IF(SUMIF('Grundlage Swiss DRG alle'!D:D,B50,'Grundlage Swiss DRG alle'!J:J)&gt;0,SUMIF('Grundlage Swiss DRG alle'!D:D,B50,'Grundlage Swiss DRG alle'!J:J),"")</f>
        <v>7488</v>
      </c>
      <c r="J50" s="130">
        <f>IF(SUMIF('Grundlage Swiss DRG ohne Anlage'!D:D,B50,'Grundlage Swiss DRG ohne Anlage'!H:H)&gt;0,SUMIF('Grundlage Swiss DRG ohne Anlage'!D:D,B50,'Grundlage Swiss DRG ohne Anlage'!H:H),"")</f>
        <v>10529.026201114</v>
      </c>
      <c r="K50" s="130">
        <f>IF(SUMIF('Grundlage Swiss DRG alle'!D:D,B50,'Grundlage Swiss DRG alle'!K:K)&gt;0,SUMIF('Grundlage Swiss DRG alle'!D:D,B50,'Grundlage Swiss DRG alle'!K:K),"")</f>
        <v>11581.664900762</v>
      </c>
      <c r="L50" s="130">
        <f>IF(SUMIF('Grundlage Swiss DRG alle'!D:D,B50,'Grundlage Swiss DRG alle'!L:L)&gt;0,SUMIF('Grundlage Swiss DRG alle'!D:D,B50,'Grundlage Swiss DRG alle'!L:L),"")</f>
        <v>11195.720666925001</v>
      </c>
      <c r="M50" s="62">
        <f t="shared" si="0"/>
        <v>6175.25</v>
      </c>
      <c r="N50" s="61">
        <f t="shared" si="1"/>
        <v>6175.25</v>
      </c>
      <c r="O50" s="61">
        <f t="shared" si="2"/>
        <v>6175.25</v>
      </c>
      <c r="P50" s="40"/>
      <c r="Q50" s="40"/>
      <c r="R50" s="40"/>
      <c r="Y50" s="124">
        <f t="shared" si="3"/>
        <v>11195.720666925001</v>
      </c>
      <c r="Z50" s="23" t="str">
        <f t="shared" si="4"/>
        <v>-</v>
      </c>
    </row>
    <row r="51" spans="1:26" x14ac:dyDescent="0.2">
      <c r="A51" s="21" t="s">
        <v>168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Anlage'!G:G)&gt;0,SUMIF('Grundlage Swiss DRG ohne Anlage'!D:D,B51,'Grundlage Swiss DRG ohne Anlage'!G:G),"")</f>
        <v>401977684.47617</v>
      </c>
      <c r="F51" s="112">
        <f>IF(SUMIF('Grundlage Swiss DRG alle'!D:D,B51,'Grundlage Swiss DRG alle'!G:G)&gt;0,SUMIF('Grundlage Swiss DRG alle'!D:D,B51,'Grundlage Swiss DRG alle'!G:G),)</f>
        <v>443622923.47617</v>
      </c>
      <c r="G51" s="112">
        <f>IF(SUMIF('Grundlage Swiss DRG alle'!D:D,B51,'Grundlage Swiss DRG alle'!H:H)&gt;0,SUMIF('Grundlage Swiss DRG alle'!D:D,B51,'Grundlage Swiss DRG alle'!H:H),)</f>
        <v>425603630.47617</v>
      </c>
      <c r="H51" s="112">
        <f>IF(SUMIF('Grundlage Swiss DRG alle'!D:D,B51,'Grundlage Swiss DRG alle'!I:I)&gt;0,SUMIF('Grundlage Swiss DRG alle'!D:D,B51,'Grundlage Swiss DRG alle'!I:I),"")</f>
        <v>43633.689599999998</v>
      </c>
      <c r="I51" s="112">
        <f>IF(SUMIF('Grundlage Swiss DRG alle'!D:D,B51,'Grundlage Swiss DRG alle'!J:J)&gt;0,SUMIF('Grundlage Swiss DRG alle'!D:D,B51,'Grundlage Swiss DRG alle'!J:J),"")</f>
        <v>39290</v>
      </c>
      <c r="J51" s="130">
        <f>IF(SUMIF('Grundlage Swiss DRG ohne Anlage'!D:D,B51,'Grundlage Swiss DRG ohne Anlage'!H:H)&gt;0,SUMIF('Grundlage Swiss DRG ohne Anlage'!D:D,B51,'Grundlage Swiss DRG ohne Anlage'!H:H),"")</f>
        <v>9212.5531478358007</v>
      </c>
      <c r="K51" s="130">
        <f>IF(SUMIF('Grundlage Swiss DRG alle'!D:D,B51,'Grundlage Swiss DRG alle'!K:K)&gt;0,SUMIF('Grundlage Swiss DRG alle'!D:D,B51,'Grundlage Swiss DRG alle'!K:K),"")</f>
        <v>10166.981695634</v>
      </c>
      <c r="L51" s="130">
        <f>IF(SUMIF('Grundlage Swiss DRG alle'!D:D,B51,'Grundlage Swiss DRG alle'!L:L)&gt;0,SUMIF('Grundlage Swiss DRG alle'!D:D,B51,'Grundlage Swiss DRG alle'!L:L),"")</f>
        <v>9754.0142577392999</v>
      </c>
      <c r="M51" s="62">
        <f t="shared" si="0"/>
        <v>43633.689599999998</v>
      </c>
      <c r="N51" s="61">
        <f t="shared" si="1"/>
        <v>43633.689599999998</v>
      </c>
      <c r="O51" s="61">
        <f t="shared" si="2"/>
        <v>43633.689599999998</v>
      </c>
      <c r="P51" s="40"/>
      <c r="Q51" s="40"/>
      <c r="R51" s="40"/>
      <c r="Y51" s="124">
        <f t="shared" si="3"/>
        <v>9754.0142577392999</v>
      </c>
      <c r="Z51" s="23" t="str">
        <f t="shared" si="4"/>
        <v>-</v>
      </c>
    </row>
    <row r="52" spans="1:26" x14ac:dyDescent="0.2">
      <c r="A52" s="21" t="s">
        <v>250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Anlage'!G:G)&gt;0,SUMIF('Grundlage Swiss DRG ohne Anlage'!D:D,B52,'Grundlage Swiss DRG ohne Anlage'!G:G),"")</f>
        <v>7180986.6264901003</v>
      </c>
      <c r="F52" s="112">
        <f>IF(SUMIF('Grundlage Swiss DRG alle'!D:D,B52,'Grundlage Swiss DRG alle'!G:G)&gt;0,SUMIF('Grundlage Swiss DRG alle'!D:D,B52,'Grundlage Swiss DRG alle'!G:G),)</f>
        <v>8004504.0622873995</v>
      </c>
      <c r="G52" s="112">
        <f>IF(SUMIF('Grundlage Swiss DRG alle'!D:D,B52,'Grundlage Swiss DRG alle'!H:H)&gt;0,SUMIF('Grundlage Swiss DRG alle'!D:D,B52,'Grundlage Swiss DRG alle'!H:H),)</f>
        <v>7874566.2380459001</v>
      </c>
      <c r="H52" s="112">
        <f>IF(SUMIF('Grundlage Swiss DRG alle'!D:D,B52,'Grundlage Swiss DRG alle'!I:I)&gt;0,SUMIF('Grundlage Swiss DRG alle'!D:D,B52,'Grundlage Swiss DRG alle'!I:I),"")</f>
        <v>517.30960000000005</v>
      </c>
      <c r="I52" s="112">
        <f>IF(SUMIF('Grundlage Swiss DRG alle'!D:D,B52,'Grundlage Swiss DRG alle'!J:J)&gt;0,SUMIF('Grundlage Swiss DRG alle'!D:D,B52,'Grundlage Swiss DRG alle'!J:J),"")</f>
        <v>150</v>
      </c>
      <c r="J52" s="130">
        <f>IF(SUMIF('Grundlage Swiss DRG ohne Anlage'!D:D,B52,'Grundlage Swiss DRG ohne Anlage'!H:H)&gt;0,SUMIF('Grundlage Swiss DRG ohne Anlage'!D:D,B52,'Grundlage Swiss DRG ohne Anlage'!H:H),"")</f>
        <v>13881.409945785001</v>
      </c>
      <c r="K52" s="130">
        <f>IF(SUMIF('Grundlage Swiss DRG alle'!D:D,B52,'Grundlage Swiss DRG alle'!K:K)&gt;0,SUMIF('Grundlage Swiss DRG alle'!D:D,B52,'Grundlage Swiss DRG alle'!K:K),"")</f>
        <v>15473.333690863999</v>
      </c>
      <c r="L52" s="130">
        <f>IF(SUMIF('Grundlage Swiss DRG alle'!D:D,B52,'Grundlage Swiss DRG alle'!L:L)&gt;0,SUMIF('Grundlage Swiss DRG alle'!D:D,B52,'Grundlage Swiss DRG alle'!L:L),"")</f>
        <v>15222.153692964001</v>
      </c>
      <c r="M52" s="62">
        <f t="shared" si="0"/>
        <v>517.30960000000005</v>
      </c>
      <c r="N52" s="61">
        <f t="shared" si="1"/>
        <v>517.30960000000005</v>
      </c>
      <c r="O52" s="61">
        <f t="shared" si="2"/>
        <v>517.30960000000005</v>
      </c>
      <c r="P52" s="40"/>
      <c r="Q52" s="40"/>
      <c r="R52" s="40"/>
      <c r="Y52" s="124">
        <f t="shared" si="3"/>
        <v>15222.153692964001</v>
      </c>
      <c r="Z52" s="23" t="str">
        <f t="shared" si="4"/>
        <v>-</v>
      </c>
    </row>
    <row r="53" spans="1:26" ht="11.25" customHeight="1" x14ac:dyDescent="0.25">
      <c r="A53" s="21" t="s">
        <v>87</v>
      </c>
      <c r="B53" s="21" t="s">
        <v>87</v>
      </c>
      <c r="C53" s="21" t="s">
        <v>88</v>
      </c>
      <c r="D53" s="21" t="s">
        <v>45</v>
      </c>
      <c r="E53" s="112">
        <v>160342543</v>
      </c>
      <c r="F53" s="112">
        <f>IF(SUMIF('Grundlage Swiss DRG alle'!D:D,B53,'Grundlage Swiss DRG alle'!G:G)&gt;0,SUMIF('Grundlage Swiss DRG alle'!D:D,B53,'Grundlage Swiss DRG alle'!G:G),)</f>
        <v>0</v>
      </c>
      <c r="G53" s="112">
        <v>175611009</v>
      </c>
      <c r="H53" s="112">
        <v>15793</v>
      </c>
      <c r="I53" s="112">
        <v>14020</v>
      </c>
      <c r="J53" s="130">
        <v>11437</v>
      </c>
      <c r="K53" s="130"/>
      <c r="L53" s="130">
        <v>12526</v>
      </c>
      <c r="M53" s="62">
        <f>H53</f>
        <v>15793</v>
      </c>
      <c r="N53" s="61" t="str">
        <f>IF(F53&gt;0,H53,"-")</f>
        <v>-</v>
      </c>
      <c r="O53" s="61">
        <f>IF(G53&gt;0,H53,"-")</f>
        <v>15793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12526</v>
      </c>
      <c r="Z53" s="23" t="str">
        <f>IF(L53&gt;0,IF(K53&gt;L53,"-",IF(K53=L53,"gleich","Kontrolle")),"")</f>
        <v>Kontrolle</v>
      </c>
    </row>
    <row r="54" spans="1:26" x14ac:dyDescent="0.2">
      <c r="A54" s="21" t="s">
        <v>140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Anlage'!G:G)&gt;0,SUMIF('Grundlage Swiss DRG ohne Anlage'!D:D,B54,'Grundlage Swiss DRG ohne Anlage'!G:G),"")</f>
        <v>38932280.606678002</v>
      </c>
      <c r="F54" s="112">
        <f>IF(SUMIF('Grundlage Swiss DRG alle'!D:D,B54,'Grundlage Swiss DRG alle'!G:G)&gt;0,SUMIF('Grundlage Swiss DRG alle'!D:D,B54,'Grundlage Swiss DRG alle'!G:G),)</f>
        <v>43795189.156677999</v>
      </c>
      <c r="G54" s="112">
        <f>IF(SUMIF('Grundlage Swiss DRG alle'!D:D,B54,'Grundlage Swiss DRG alle'!H:H)&gt;0,SUMIF('Grundlage Swiss DRG alle'!D:D,B54,'Grundlage Swiss DRG alle'!H:H),)</f>
        <v>43329589.386678003</v>
      </c>
      <c r="H54" s="112">
        <f>IF(SUMIF('Grundlage Swiss DRG alle'!D:D,B54,'Grundlage Swiss DRG alle'!I:I)&gt;0,SUMIF('Grundlage Swiss DRG alle'!D:D,B54,'Grundlage Swiss DRG alle'!I:I),"")</f>
        <v>4164.8166000000001</v>
      </c>
      <c r="I54" s="112">
        <f>IF(SUMIF('Grundlage Swiss DRG alle'!D:D,B54,'Grundlage Swiss DRG alle'!J:J)&gt;0,SUMIF('Grundlage Swiss DRG alle'!D:D,B54,'Grundlage Swiss DRG alle'!J:J),"")</f>
        <v>4968</v>
      </c>
      <c r="J54" s="130">
        <f>IF(SUMIF('Grundlage Swiss DRG ohne Anlage'!D:D,B54,'Grundlage Swiss DRG ohne Anlage'!H:H)&gt;0,SUMIF('Grundlage Swiss DRG ohne Anlage'!D:D,B54,'Grundlage Swiss DRG ohne Anlage'!H:H),"")</f>
        <v>9347.8979618642006</v>
      </c>
      <c r="K54" s="130">
        <f>IF(SUMIF('Grundlage Swiss DRG alle'!D:D,B54,'Grundlage Swiss DRG alle'!K:K)&gt;0,SUMIF('Grundlage Swiss DRG alle'!D:D,B54,'Grundlage Swiss DRG alle'!K:K),"")</f>
        <v>10515.514454269</v>
      </c>
      <c r="L54" s="130">
        <f>IF(SUMIF('Grundlage Swiss DRG alle'!D:D,B54,'Grundlage Swiss DRG alle'!L:L)&gt;0,SUMIF('Grundlage Swiss DRG alle'!D:D,B54,'Grundlage Swiss DRG alle'!L:L),"")</f>
        <v>10403.720871329</v>
      </c>
      <c r="M54" s="62">
        <f t="shared" si="0"/>
        <v>4164.8166000000001</v>
      </c>
      <c r="N54" s="61">
        <f t="shared" si="1"/>
        <v>4164.8166000000001</v>
      </c>
      <c r="O54" s="61">
        <f t="shared" si="2"/>
        <v>4164.8166000000001</v>
      </c>
      <c r="P54" s="40"/>
      <c r="Q54" s="40"/>
      <c r="R54" s="40"/>
      <c r="Y54" s="124">
        <f t="shared" si="3"/>
        <v>10403.720871329</v>
      </c>
      <c r="Z54" s="23" t="str">
        <f t="shared" si="4"/>
        <v>-</v>
      </c>
    </row>
    <row r="55" spans="1:26" x14ac:dyDescent="0.2">
      <c r="A55" s="21" t="s">
        <v>144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Anlage'!G:G)&gt;0,SUMIF('Grundlage Swiss DRG ohne Anlage'!D:D,B55,'Grundlage Swiss DRG ohne Anlage'!G:G),"")</f>
        <v>23267388.510237001</v>
      </c>
      <c r="F55" s="112">
        <f>IF(SUMIF('Grundlage Swiss DRG alle'!D:D,B55,'Grundlage Swiss DRG alle'!G:G)&gt;0,SUMIF('Grundlage Swiss DRG alle'!D:D,B55,'Grundlage Swiss DRG alle'!G:G),)</f>
        <v>26478422.600237001</v>
      </c>
      <c r="G55" s="112">
        <f>IF(SUMIF('Grundlage Swiss DRG alle'!D:D,B55,'Grundlage Swiss DRG alle'!H:H)&gt;0,SUMIF('Grundlage Swiss DRG alle'!D:D,B55,'Grundlage Swiss DRG alle'!H:H),)</f>
        <v>26186012.490237001</v>
      </c>
      <c r="H55" s="112">
        <f>IF(SUMIF('Grundlage Swiss DRG alle'!D:D,B55,'Grundlage Swiss DRG alle'!I:I)&gt;0,SUMIF('Grundlage Swiss DRG alle'!D:D,B55,'Grundlage Swiss DRG alle'!I:I),"")</f>
        <v>2422.8216000000002</v>
      </c>
      <c r="I55" s="112">
        <f>IF(SUMIF('Grundlage Swiss DRG alle'!D:D,B55,'Grundlage Swiss DRG alle'!J:J)&gt;0,SUMIF('Grundlage Swiss DRG alle'!D:D,B55,'Grundlage Swiss DRG alle'!J:J),"")</f>
        <v>3075</v>
      </c>
      <c r="J55" s="130">
        <f>IF(SUMIF('Grundlage Swiss DRG ohne Anlage'!D:D,B55,'Grundlage Swiss DRG ohne Anlage'!H:H)&gt;0,SUMIF('Grundlage Swiss DRG ohne Anlage'!D:D,B55,'Grundlage Swiss DRG ohne Anlage'!H:H),"")</f>
        <v>9603.4262325532</v>
      </c>
      <c r="K55" s="130">
        <f>IF(SUMIF('Grundlage Swiss DRG alle'!D:D,B55,'Grundlage Swiss DRG alle'!K:K)&gt;0,SUMIF('Grundlage Swiss DRG alle'!D:D,B55,'Grundlage Swiss DRG alle'!K:K),"")</f>
        <v>10928.754556356</v>
      </c>
      <c r="L55" s="130">
        <f>IF(SUMIF('Grundlage Swiss DRG alle'!D:D,B55,'Grundlage Swiss DRG alle'!L:L)&gt;0,SUMIF('Grundlage Swiss DRG alle'!D:D,B55,'Grundlage Swiss DRG alle'!L:L),"")</f>
        <v>10808.064650834</v>
      </c>
      <c r="M55" s="62">
        <f t="shared" si="0"/>
        <v>2422.8216000000002</v>
      </c>
      <c r="N55" s="61">
        <f t="shared" si="1"/>
        <v>2422.8216000000002</v>
      </c>
      <c r="O55" s="61">
        <f t="shared" si="2"/>
        <v>2422.8216000000002</v>
      </c>
      <c r="P55" s="40"/>
      <c r="Q55" s="40"/>
      <c r="R55" s="40"/>
      <c r="Y55" s="124">
        <f t="shared" si="3"/>
        <v>10808.064650834</v>
      </c>
      <c r="Z55" s="23" t="str">
        <f t="shared" si="4"/>
        <v>-</v>
      </c>
    </row>
    <row r="56" spans="1:26" x14ac:dyDescent="0.2">
      <c r="A56" s="21" t="s">
        <v>151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Anlage'!G:G)&gt;0,SUMIF('Grundlage Swiss DRG ohne Anlage'!D:D,B56,'Grundlage Swiss DRG ohne Anlage'!G:G),"")</f>
        <v>75294581.069648996</v>
      </c>
      <c r="F56" s="112">
        <f>IF(SUMIF('Grundlage Swiss DRG alle'!D:D,B56,'Grundlage Swiss DRG alle'!G:G)&gt;0,SUMIF('Grundlage Swiss DRG alle'!D:D,B56,'Grundlage Swiss DRG alle'!G:G),)</f>
        <v>83341736.460375994</v>
      </c>
      <c r="G56" s="112">
        <f>IF(SUMIF('Grundlage Swiss DRG alle'!D:D,B56,'Grundlage Swiss DRG alle'!H:H)&gt;0,SUMIF('Grundlage Swiss DRG alle'!D:D,B56,'Grundlage Swiss DRG alle'!H:H),)</f>
        <v>0</v>
      </c>
      <c r="H56" s="112">
        <f>IF(SUMIF('Grundlage Swiss DRG alle'!D:D,B56,'Grundlage Swiss DRG alle'!I:I)&gt;0,SUMIF('Grundlage Swiss DRG alle'!D:D,B56,'Grundlage Swiss DRG alle'!I:I),"")</f>
        <v>8054.1841999999997</v>
      </c>
      <c r="I56" s="112">
        <f>IF(SUMIF('Grundlage Swiss DRG alle'!D:D,B56,'Grundlage Swiss DRG alle'!J:J)&gt;0,SUMIF('Grundlage Swiss DRG alle'!D:D,B56,'Grundlage Swiss DRG alle'!J:J),"")</f>
        <v>8825</v>
      </c>
      <c r="J56" s="130">
        <f>IF(SUMIF('Grundlage Swiss DRG ohne Anlage'!D:D,B56,'Grundlage Swiss DRG ohne Anlage'!H:H)&gt;0,SUMIF('Grundlage Swiss DRG ohne Anlage'!D:D,B56,'Grundlage Swiss DRG ohne Anlage'!H:H),"")</f>
        <v>9348.5049757925008</v>
      </c>
      <c r="K56" s="130">
        <f>IF(SUMIF('Grundlage Swiss DRG alle'!D:D,B56,'Grundlage Swiss DRG alle'!K:K)&gt;0,SUMIF('Grundlage Swiss DRG alle'!D:D,B56,'Grundlage Swiss DRG alle'!K:K),"")</f>
        <v>10347.632285387001</v>
      </c>
      <c r="L56" s="130" t="str">
        <f>IF(SUMIF('Grundlage Swiss DRG alle'!D:D,B56,'Grundlage Swiss DRG alle'!L:L)&gt;0,SUMIF('Grundlage Swiss DRG alle'!D:D,B56,'Grundlage Swiss DRG alle'!L:L),"")</f>
        <v/>
      </c>
      <c r="M56" s="62">
        <f t="shared" si="0"/>
        <v>8054.1841999999997</v>
      </c>
      <c r="N56" s="61">
        <f t="shared" si="1"/>
        <v>8054.1841999999997</v>
      </c>
      <c r="O56" s="61" t="str">
        <f t="shared" si="2"/>
        <v>-</v>
      </c>
      <c r="P56" s="40"/>
      <c r="Q56" s="40"/>
      <c r="R56" s="40"/>
      <c r="Y56" s="124" t="str">
        <f t="shared" si="3"/>
        <v/>
      </c>
      <c r="Z56" s="23" t="str">
        <f t="shared" si="4"/>
        <v>Kontrolle</v>
      </c>
    </row>
    <row r="57" spans="1:26" x14ac:dyDescent="0.2">
      <c r="A57" s="21" t="s">
        <v>243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Anlage'!G:G)&gt;0,SUMIF('Grundlage Swiss DRG ohne Anlage'!D:D,B57,'Grundlage Swiss DRG ohne Anlage'!G:G),"")</f>
        <v>239395922.68087</v>
      </c>
      <c r="F57" s="112">
        <f>IF(SUMIF('Grundlage Swiss DRG alle'!D:D,B57,'Grundlage Swiss DRG alle'!G:G)&gt;0,SUMIF('Grundlage Swiss DRG alle'!D:D,B57,'Grundlage Swiss DRG alle'!G:G),)</f>
        <v>256977897.68087</v>
      </c>
      <c r="G57" s="112">
        <f>IF(SUMIF('Grundlage Swiss DRG alle'!D:D,B57,'Grundlage Swiss DRG alle'!H:H)&gt;0,SUMIF('Grundlage Swiss DRG alle'!D:D,B57,'Grundlage Swiss DRG alle'!H:H),)</f>
        <v>256727897.68087</v>
      </c>
      <c r="H57" s="112">
        <f>IF(SUMIF('Grundlage Swiss DRG alle'!D:D,B57,'Grundlage Swiss DRG alle'!I:I)&gt;0,SUMIF('Grundlage Swiss DRG alle'!D:D,B57,'Grundlage Swiss DRG alle'!I:I),"")</f>
        <v>24087</v>
      </c>
      <c r="I57" s="112">
        <f>IF(SUMIF('Grundlage Swiss DRG alle'!D:D,B57,'Grundlage Swiss DRG alle'!J:J)&gt;0,SUMIF('Grundlage Swiss DRG alle'!D:D,B57,'Grundlage Swiss DRG alle'!J:J),"")</f>
        <v>24972</v>
      </c>
      <c r="J57" s="130">
        <f>IF(SUMIF('Grundlage Swiss DRG ohne Anlage'!D:D,B57,'Grundlage Swiss DRG ohne Anlage'!H:H)&gt;0,SUMIF('Grundlage Swiss DRG ohne Anlage'!D:D,B57,'Grundlage Swiss DRG ohne Anlage'!H:H),"")</f>
        <v>9938.8019546176001</v>
      </c>
      <c r="K57" s="130">
        <f>IF(SUMIF('Grundlage Swiss DRG alle'!D:D,B57,'Grundlage Swiss DRG alle'!K:K)&gt;0,SUMIF('Grundlage Swiss DRG alle'!D:D,B57,'Grundlage Swiss DRG alle'!K:K),"")</f>
        <v>10668.738227296</v>
      </c>
      <c r="L57" s="130">
        <f>IF(SUMIF('Grundlage Swiss DRG alle'!D:D,B57,'Grundlage Swiss DRG alle'!L:L)&gt;0,SUMIF('Grundlage Swiss DRG alle'!D:D,B57,'Grundlage Swiss DRG alle'!L:L),"")</f>
        <v>10658.359184659001</v>
      </c>
      <c r="M57" s="62">
        <f t="shared" si="0"/>
        <v>24087</v>
      </c>
      <c r="N57" s="61">
        <f t="shared" si="1"/>
        <v>24087</v>
      </c>
      <c r="O57" s="61">
        <f t="shared" si="2"/>
        <v>24087</v>
      </c>
      <c r="P57" s="40"/>
      <c r="Q57" s="40"/>
      <c r="R57" s="40"/>
      <c r="Y57" s="124">
        <f t="shared" si="3"/>
        <v>10658.359184659001</v>
      </c>
      <c r="Z57" s="23" t="str">
        <f t="shared" si="4"/>
        <v>-</v>
      </c>
    </row>
    <row r="58" spans="1:26" x14ac:dyDescent="0.2">
      <c r="A58" s="21" t="s">
        <v>227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Anlage'!G:G)&gt;0,SUMIF('Grundlage Swiss DRG ohne Anlage'!D:D,B58,'Grundlage Swiss DRG ohne Anlage'!G:G),"")</f>
        <v>25549103.60289</v>
      </c>
      <c r="F58" s="112">
        <f>IF(SUMIF('Grundlage Swiss DRG alle'!D:D,B58,'Grundlage Swiss DRG alle'!G:G)&gt;0,SUMIF('Grundlage Swiss DRG alle'!D:D,B58,'Grundlage Swiss DRG alle'!G:G),)</f>
        <v>28303153.83289</v>
      </c>
      <c r="G58" s="112">
        <f>IF(SUMIF('Grundlage Swiss DRG alle'!D:D,B58,'Grundlage Swiss DRG alle'!H:H)&gt;0,SUMIF('Grundlage Swiss DRG alle'!D:D,B58,'Grundlage Swiss DRG alle'!H:H),)</f>
        <v>27250091.60289</v>
      </c>
      <c r="H58" s="112">
        <f>IF(SUMIF('Grundlage Swiss DRG alle'!D:D,B58,'Grundlage Swiss DRG alle'!I:I)&gt;0,SUMIF('Grundlage Swiss DRG alle'!D:D,B58,'Grundlage Swiss DRG alle'!I:I),"")</f>
        <v>2764.4666000000002</v>
      </c>
      <c r="I58" s="112">
        <f>IF(SUMIF('Grundlage Swiss DRG alle'!D:D,B58,'Grundlage Swiss DRG alle'!J:J)&gt;0,SUMIF('Grundlage Swiss DRG alle'!D:D,B58,'Grundlage Swiss DRG alle'!J:J),"")</f>
        <v>3620</v>
      </c>
      <c r="J58" s="130">
        <f>IF(SUMIF('Grundlage Swiss DRG ohne Anlage'!D:D,B58,'Grundlage Swiss DRG ohne Anlage'!H:H)&gt;0,SUMIF('Grundlage Swiss DRG ohne Anlage'!D:D,B58,'Grundlage Swiss DRG ohne Anlage'!H:H),"")</f>
        <v>9241.9650152005997</v>
      </c>
      <c r="K58" s="130">
        <f>IF(SUMIF('Grundlage Swiss DRG alle'!D:D,B58,'Grundlage Swiss DRG alle'!K:K)&gt;0,SUMIF('Grundlage Swiss DRG alle'!D:D,B58,'Grundlage Swiss DRG alle'!K:K),"")</f>
        <v>10238.197065897</v>
      </c>
      <c r="L58" s="130">
        <f>IF(SUMIF('Grundlage Swiss DRG alle'!D:D,B58,'Grundlage Swiss DRG alle'!L:L)&gt;0,SUMIF('Grundlage Swiss DRG alle'!D:D,B58,'Grundlage Swiss DRG alle'!L:L),"")</f>
        <v>9857.2692478506997</v>
      </c>
      <c r="M58" s="62">
        <f t="shared" si="0"/>
        <v>2764.4666000000002</v>
      </c>
      <c r="N58" s="61">
        <f t="shared" si="1"/>
        <v>2764.4666000000002</v>
      </c>
      <c r="O58" s="61">
        <f t="shared" si="2"/>
        <v>2764.4666000000002</v>
      </c>
      <c r="P58" s="40"/>
      <c r="Q58" s="40"/>
      <c r="R58" s="40"/>
      <c r="Y58" s="124">
        <f t="shared" si="3"/>
        <v>9857.2692478506997</v>
      </c>
      <c r="Z58" s="23" t="str">
        <f t="shared" si="4"/>
        <v>-</v>
      </c>
    </row>
    <row r="59" spans="1:26" x14ac:dyDescent="0.2">
      <c r="A59" s="21" t="s">
        <v>231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Anlage'!G:G)&gt;0,SUMIF('Grundlage Swiss DRG ohne Anlage'!D:D,B59,'Grundlage Swiss DRG ohne Anlage'!G:G),"")</f>
        <v>44709912.737788998</v>
      </c>
      <c r="F59" s="112">
        <f>IF(SUMIF('Grundlage Swiss DRG alle'!D:D,B59,'Grundlage Swiss DRG alle'!G:G)&gt;0,SUMIF('Grundlage Swiss DRG alle'!D:D,B59,'Grundlage Swiss DRG alle'!G:G),)</f>
        <v>48925216.737788998</v>
      </c>
      <c r="G59" s="112">
        <f>IF(SUMIF('Grundlage Swiss DRG alle'!D:D,B59,'Grundlage Swiss DRG alle'!H:H)&gt;0,SUMIF('Grundlage Swiss DRG alle'!D:D,B59,'Grundlage Swiss DRG alle'!H:H),)</f>
        <v>0</v>
      </c>
      <c r="H59" s="112">
        <f>IF(SUMIF('Grundlage Swiss DRG alle'!D:D,B59,'Grundlage Swiss DRG alle'!I:I)&gt;0,SUMIF('Grundlage Swiss DRG alle'!D:D,B59,'Grundlage Swiss DRG alle'!I:I),"")</f>
        <v>4443.0929999999998</v>
      </c>
      <c r="I59" s="112">
        <f>IF(SUMIF('Grundlage Swiss DRG alle'!D:D,B59,'Grundlage Swiss DRG alle'!J:J)&gt;0,SUMIF('Grundlage Swiss DRG alle'!D:D,B59,'Grundlage Swiss DRG alle'!J:J),"")</f>
        <v>5302</v>
      </c>
      <c r="J59" s="130">
        <f>IF(SUMIF('Grundlage Swiss DRG ohne Anlage'!D:D,B59,'Grundlage Swiss DRG ohne Anlage'!H:H)&gt;0,SUMIF('Grundlage Swiss DRG ohne Anlage'!D:D,B59,'Grundlage Swiss DRG ohne Anlage'!H:H),"")</f>
        <v>10062.790208934999</v>
      </c>
      <c r="K59" s="130">
        <f>IF(SUMIF('Grundlage Swiss DRG alle'!D:D,B59,'Grundlage Swiss DRG alle'!K:K)&gt;0,SUMIF('Grundlage Swiss DRG alle'!D:D,B59,'Grundlage Swiss DRG alle'!K:K),"")</f>
        <v>11011.522094583001</v>
      </c>
      <c r="L59" s="130" t="str">
        <f>IF(SUMIF('Grundlage Swiss DRG alle'!D:D,B59,'Grundlage Swiss DRG alle'!L:L)&gt;0,SUMIF('Grundlage Swiss DRG alle'!D:D,B59,'Grundlage Swiss DRG alle'!L:L),"")</f>
        <v/>
      </c>
      <c r="M59" s="62">
        <f t="shared" si="0"/>
        <v>4443.0929999999998</v>
      </c>
      <c r="N59" s="61">
        <f t="shared" si="1"/>
        <v>4443.0929999999998</v>
      </c>
      <c r="O59" s="61" t="str">
        <f t="shared" si="2"/>
        <v>-</v>
      </c>
      <c r="P59" s="40"/>
      <c r="Q59" s="40"/>
      <c r="R59" s="40"/>
      <c r="Y59" s="124" t="str">
        <f t="shared" si="3"/>
        <v/>
      </c>
      <c r="Z59" s="23" t="str">
        <f t="shared" si="4"/>
        <v>Kontrolle</v>
      </c>
    </row>
    <row r="60" spans="1:26" x14ac:dyDescent="0.2">
      <c r="A60" s="21" t="s">
        <v>257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Anlage'!G:G)&gt;0,SUMIF('Grundlage Swiss DRG ohne Anlage'!D:D,B60,'Grundlage Swiss DRG ohne Anlage'!G:G),"")</f>
        <v>48481862.392273001</v>
      </c>
      <c r="F60" s="112">
        <f>IF(SUMIF('Grundlage Swiss DRG alle'!D:D,B60,'Grundlage Swiss DRG alle'!G:G)&gt;0,SUMIF('Grundlage Swiss DRG alle'!D:D,B60,'Grundlage Swiss DRG alle'!G:G),)</f>
        <v>53346281.392273001</v>
      </c>
      <c r="G60" s="112">
        <f>IF(SUMIF('Grundlage Swiss DRG alle'!D:D,B60,'Grundlage Swiss DRG alle'!H:H)&gt;0,SUMIF('Grundlage Swiss DRG alle'!D:D,B60,'Grundlage Swiss DRG alle'!H:H),)</f>
        <v>51256068.392273001</v>
      </c>
      <c r="H60" s="112">
        <f>IF(SUMIF('Grundlage Swiss DRG alle'!D:D,B60,'Grundlage Swiss DRG alle'!I:I)&gt;0,SUMIF('Grundlage Swiss DRG alle'!D:D,B60,'Grundlage Swiss DRG alle'!I:I),"")</f>
        <v>5272.9</v>
      </c>
      <c r="I60" s="112">
        <f>IF(SUMIF('Grundlage Swiss DRG alle'!D:D,B60,'Grundlage Swiss DRG alle'!J:J)&gt;0,SUMIF('Grundlage Swiss DRG alle'!D:D,B60,'Grundlage Swiss DRG alle'!J:J),"")</f>
        <v>6407</v>
      </c>
      <c r="J60" s="130">
        <f>IF(SUMIF('Grundlage Swiss DRG ohne Anlage'!D:D,B60,'Grundlage Swiss DRG ohne Anlage'!H:H)&gt;0,SUMIF('Grundlage Swiss DRG ohne Anlage'!D:D,B60,'Grundlage Swiss DRG ohne Anlage'!H:H),"")</f>
        <v>9194.5347706713001</v>
      </c>
      <c r="K60" s="130">
        <f>IF(SUMIF('Grundlage Swiss DRG alle'!D:D,B60,'Grundlage Swiss DRG alle'!K:K)&gt;0,SUMIF('Grundlage Swiss DRG alle'!D:D,B60,'Grundlage Swiss DRG alle'!K:K),"")</f>
        <v>10117.066773933</v>
      </c>
      <c r="L60" s="130">
        <f>IF(SUMIF('Grundlage Swiss DRG alle'!D:D,B60,'Grundlage Swiss DRG alle'!L:L)&gt;0,SUMIF('Grundlage Swiss DRG alle'!D:D,B60,'Grundlage Swiss DRG alle'!L:L),"")</f>
        <v>9720.6600527741994</v>
      </c>
      <c r="M60" s="62">
        <f t="shared" si="0"/>
        <v>5272.9</v>
      </c>
      <c r="N60" s="61">
        <f t="shared" si="1"/>
        <v>5272.9</v>
      </c>
      <c r="O60" s="61">
        <f t="shared" si="2"/>
        <v>5272.9</v>
      </c>
      <c r="P60" s="40"/>
      <c r="Q60" s="40"/>
      <c r="R60" s="40"/>
      <c r="Y60" s="124">
        <f t="shared" si="3"/>
        <v>9720.6600527741994</v>
      </c>
      <c r="Z60" s="23" t="str">
        <f t="shared" si="4"/>
        <v>-</v>
      </c>
    </row>
    <row r="61" spans="1:26" x14ac:dyDescent="0.2">
      <c r="A61" s="21" t="s">
        <v>260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Anlage'!G:G)&gt;0,SUMIF('Grundlage Swiss DRG ohne Anlage'!D:D,B61,'Grundlage Swiss DRG ohne Anlage'!G:G),"")</f>
        <v>226126192.73073</v>
      </c>
      <c r="F61" s="112">
        <f>IF(SUMIF('Grundlage Swiss DRG alle'!D:D,B61,'Grundlage Swiss DRG alle'!G:G)&gt;0,SUMIF('Grundlage Swiss DRG alle'!D:D,B61,'Grundlage Swiss DRG alle'!G:G),)</f>
        <v>0</v>
      </c>
      <c r="G61" s="112">
        <f>IF(SUMIF('Grundlage Swiss DRG alle'!D:D,B61,'Grundlage Swiss DRG alle'!H:H)&gt;0,SUMIF('Grundlage Swiss DRG alle'!D:D,B61,'Grundlage Swiss DRG alle'!H:H),)</f>
        <v>246855162.08660001</v>
      </c>
      <c r="H61" s="112">
        <f>IF(SUMIF('Grundlage Swiss DRG alle'!D:D,B61,'Grundlage Swiss DRG alle'!I:I)&gt;0,SUMIF('Grundlage Swiss DRG alle'!D:D,B61,'Grundlage Swiss DRG alle'!I:I),"")</f>
        <v>23603</v>
      </c>
      <c r="I61" s="112">
        <f>IF(SUMIF('Grundlage Swiss DRG alle'!D:D,B61,'Grundlage Swiss DRG alle'!J:J)&gt;0,SUMIF('Grundlage Swiss DRG alle'!D:D,B61,'Grundlage Swiss DRG alle'!J:J),"")</f>
        <v>26302</v>
      </c>
      <c r="J61" s="130">
        <f>IF(SUMIF('Grundlage Swiss DRG ohne Anlage'!D:D,B61,'Grundlage Swiss DRG ohne Anlage'!H:H)&gt;0,SUMIF('Grundlage Swiss DRG ohne Anlage'!D:D,B61,'Grundlage Swiss DRG ohne Anlage'!H:H),"")</f>
        <v>9580.4004885282993</v>
      </c>
      <c r="K61" s="130" t="str">
        <f>IF(SUMIF('Grundlage Swiss DRG alle'!D:D,B61,'Grundlage Swiss DRG alle'!K:K)&gt;0,SUMIF('Grundlage Swiss DRG alle'!D:D,B61,'Grundlage Swiss DRG alle'!K:K),"")</f>
        <v/>
      </c>
      <c r="L61" s="130">
        <f>IF(SUMIF('Grundlage Swiss DRG alle'!D:D,B61,'Grundlage Swiss DRG alle'!L:L)&gt;0,SUMIF('Grundlage Swiss DRG alle'!D:D,B61,'Grundlage Swiss DRG alle'!L:L),"")</f>
        <v>10458.635007694</v>
      </c>
      <c r="M61" s="62">
        <f t="shared" si="0"/>
        <v>23603</v>
      </c>
      <c r="N61" s="61" t="str">
        <f t="shared" si="1"/>
        <v>-</v>
      </c>
      <c r="O61" s="61">
        <f t="shared" si="2"/>
        <v>23603</v>
      </c>
      <c r="P61" s="40"/>
      <c r="Q61" s="40"/>
      <c r="R61" s="40"/>
      <c r="Y61" s="124">
        <f t="shared" si="3"/>
        <v>10458.635007694</v>
      </c>
      <c r="Z61" s="23" t="str">
        <f t="shared" si="4"/>
        <v>-</v>
      </c>
    </row>
    <row r="62" spans="1:26" x14ac:dyDescent="0.2">
      <c r="A62" s="21" t="s">
        <v>51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Anlage'!G:G)&gt;0,SUMIF('Grundlage Swiss DRG ohne Anlage'!D:D,B62,'Grundlage Swiss DRG ohne Anlage'!G:G),"")</f>
        <v>61483201.623925999</v>
      </c>
      <c r="F62" s="112">
        <f>IF(SUMIF('Grundlage Swiss DRG alle'!D:D,B62,'Grundlage Swiss DRG alle'!G:G)&gt;0,SUMIF('Grundlage Swiss DRG alle'!D:D,B62,'Grundlage Swiss DRG alle'!G:G),)</f>
        <v>0</v>
      </c>
      <c r="G62" s="112">
        <f>IF(SUMIF('Grundlage Swiss DRG alle'!D:D,B62,'Grundlage Swiss DRG alle'!H:H)&gt;0,SUMIF('Grundlage Swiss DRG alle'!D:D,B62,'Grundlage Swiss DRG alle'!H:H),)</f>
        <v>64945359.763925999</v>
      </c>
      <c r="H62" s="112">
        <f>IF(SUMIF('Grundlage Swiss DRG alle'!D:D,B62,'Grundlage Swiss DRG alle'!I:I)&gt;0,SUMIF('Grundlage Swiss DRG alle'!D:D,B62,'Grundlage Swiss DRG alle'!I:I),"")</f>
        <v>5962.24</v>
      </c>
      <c r="I62" s="112">
        <f>IF(SUMIF('Grundlage Swiss DRG alle'!D:D,B62,'Grundlage Swiss DRG alle'!J:J)&gt;0,SUMIF('Grundlage Swiss DRG alle'!D:D,B62,'Grundlage Swiss DRG alle'!J:J),"")</f>
        <v>2951</v>
      </c>
      <c r="J62" s="130">
        <f>IF(SUMIF('Grundlage Swiss DRG ohne Anlage'!D:D,B62,'Grundlage Swiss DRG ohne Anlage'!H:H)&gt;0,SUMIF('Grundlage Swiss DRG ohne Anlage'!D:D,B62,'Grundlage Swiss DRG ohne Anlage'!H:H),"")</f>
        <v>10312.097739092</v>
      </c>
      <c r="K62" s="130" t="str">
        <f>IF(SUMIF('Grundlage Swiss DRG alle'!D:D,B62,'Grundlage Swiss DRG alle'!K:K)&gt;0,SUMIF('Grundlage Swiss DRG alle'!D:D,B62,'Grundlage Swiss DRG alle'!K:K),"")</f>
        <v/>
      </c>
      <c r="L62" s="130">
        <f>IF(SUMIF('Grundlage Swiss DRG alle'!D:D,B62,'Grundlage Swiss DRG alle'!L:L)&gt;0,SUMIF('Grundlage Swiss DRG alle'!D:D,B62,'Grundlage Swiss DRG alle'!L:L),"")</f>
        <v>10892.778513432</v>
      </c>
      <c r="M62" s="62">
        <f t="shared" si="0"/>
        <v>5962.24</v>
      </c>
      <c r="N62" s="61" t="str">
        <f t="shared" si="1"/>
        <v>-</v>
      </c>
      <c r="O62" s="61">
        <f t="shared" si="2"/>
        <v>5962.24</v>
      </c>
      <c r="P62" s="40"/>
      <c r="Q62" s="40"/>
      <c r="R62" s="40"/>
      <c r="Y62" s="124">
        <f t="shared" si="3"/>
        <v>10892.778513432</v>
      </c>
      <c r="Z62" s="23" t="str">
        <f t="shared" si="4"/>
        <v>-</v>
      </c>
    </row>
    <row r="63" spans="1:26" x14ac:dyDescent="0.2">
      <c r="A63" s="21" t="s">
        <v>25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Anlage'!G:G)&gt;0,SUMIF('Grundlage Swiss DRG ohne Anlage'!D:D,B63,'Grundlage Swiss DRG ohne Anlage'!G:G),"")</f>
        <v>58863527.061948001</v>
      </c>
      <c r="F63" s="112">
        <f>IF(SUMIF('Grundlage Swiss DRG alle'!D:D,B63,'Grundlage Swiss DRG alle'!G:G)&gt;0,SUMIF('Grundlage Swiss DRG alle'!D:D,B63,'Grundlage Swiss DRG alle'!G:G),)</f>
        <v>61092121.831946999</v>
      </c>
      <c r="G63" s="112">
        <f>IF(SUMIF('Grundlage Swiss DRG alle'!D:D,B63,'Grundlage Swiss DRG alle'!H:H)&gt;0,SUMIF('Grundlage Swiss DRG alle'!D:D,B63,'Grundlage Swiss DRG alle'!H:H),)</f>
        <v>0</v>
      </c>
      <c r="H63" s="112">
        <f>IF(SUMIF('Grundlage Swiss DRG alle'!D:D,B63,'Grundlage Swiss DRG alle'!I:I)&gt;0,SUMIF('Grundlage Swiss DRG alle'!D:D,B63,'Grundlage Swiss DRG alle'!I:I),"")</f>
        <v>6505.3861999999999</v>
      </c>
      <c r="I63" s="112">
        <f>IF(SUMIF('Grundlage Swiss DRG alle'!D:D,B63,'Grundlage Swiss DRG alle'!J:J)&gt;0,SUMIF('Grundlage Swiss DRG alle'!D:D,B63,'Grundlage Swiss DRG alle'!J:J),"")</f>
        <v>6370</v>
      </c>
      <c r="J63" s="130">
        <f>IF(SUMIF('Grundlage Swiss DRG ohne Anlage'!D:D,B63,'Grundlage Swiss DRG ohne Anlage'!H:H)&gt;0,SUMIF('Grundlage Swiss DRG ohne Anlage'!D:D,B63,'Grundlage Swiss DRG ohne Anlage'!H:H),"")</f>
        <v>9048.4292941666008</v>
      </c>
      <c r="K63" s="130">
        <f>IF(SUMIF('Grundlage Swiss DRG alle'!D:D,B63,'Grundlage Swiss DRG alle'!K:K)&gt;0,SUMIF('Grundlage Swiss DRG alle'!D:D,B63,'Grundlage Swiss DRG alle'!K:K),"")</f>
        <v>9391.0061530163002</v>
      </c>
      <c r="L63" s="130" t="str">
        <f>IF(SUMIF('Grundlage Swiss DRG alle'!D:D,B63,'Grundlage Swiss DRG alle'!L:L)&gt;0,SUMIF('Grundlage Swiss DRG alle'!D:D,B63,'Grundlage Swiss DRG alle'!L:L),"")</f>
        <v/>
      </c>
      <c r="M63" s="62">
        <f t="shared" si="0"/>
        <v>6505.3861999999999</v>
      </c>
      <c r="N63" s="61">
        <f t="shared" si="1"/>
        <v>6505.3861999999999</v>
      </c>
      <c r="O63" s="61" t="str">
        <f t="shared" si="2"/>
        <v>-</v>
      </c>
      <c r="P63" s="40"/>
      <c r="Q63" s="40"/>
      <c r="R63" s="40"/>
      <c r="Y63" s="124" t="str">
        <f t="shared" si="3"/>
        <v/>
      </c>
      <c r="Z63" s="23" t="str">
        <f t="shared" si="4"/>
        <v>Kontrolle</v>
      </c>
    </row>
    <row r="64" spans="1:26" x14ac:dyDescent="0.2">
      <c r="A64" s="21" t="s">
        <v>30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Anlage'!G:G)&gt;0,SUMIF('Grundlage Swiss DRG ohne Anlage'!D:D,B64,'Grundlage Swiss DRG ohne Anlage'!G:G),"")</f>
        <v>26624428.211105</v>
      </c>
      <c r="F64" s="112">
        <f>IF(SUMIF('Grundlage Swiss DRG alle'!D:D,B64,'Grundlage Swiss DRG alle'!G:G)&gt;0,SUMIF('Grundlage Swiss DRG alle'!D:D,B64,'Grundlage Swiss DRG alle'!G:G),)</f>
        <v>28365367.651105002</v>
      </c>
      <c r="G64" s="112">
        <f>IF(SUMIF('Grundlage Swiss DRG alle'!D:D,B64,'Grundlage Swiss DRG alle'!H:H)&gt;0,SUMIF('Grundlage Swiss DRG alle'!D:D,B64,'Grundlage Swiss DRG alle'!H:H),)</f>
        <v>0</v>
      </c>
      <c r="H64" s="112">
        <f>IF(SUMIF('Grundlage Swiss DRG alle'!D:D,B64,'Grundlage Swiss DRG alle'!I:I)&gt;0,SUMIF('Grundlage Swiss DRG alle'!D:D,B64,'Grundlage Swiss DRG alle'!I:I),"")</f>
        <v>3102.9881</v>
      </c>
      <c r="I64" s="112">
        <f>IF(SUMIF('Grundlage Swiss DRG alle'!D:D,B64,'Grundlage Swiss DRG alle'!J:J)&gt;0,SUMIF('Grundlage Swiss DRG alle'!D:D,B64,'Grundlage Swiss DRG alle'!J:J),"")</f>
        <v>3585</v>
      </c>
      <c r="J64" s="130">
        <f>IF(SUMIF('Grundlage Swiss DRG ohne Anlage'!D:D,B64,'Grundlage Swiss DRG ohne Anlage'!H:H)&gt;0,SUMIF('Grundlage Swiss DRG ohne Anlage'!D:D,B64,'Grundlage Swiss DRG ohne Anlage'!H:H),"")</f>
        <v>8580.2546942108002</v>
      </c>
      <c r="K64" s="130">
        <f>IF(SUMIF('Grundlage Swiss DRG alle'!D:D,B64,'Grundlage Swiss DRG alle'!K:K)&gt;0,SUMIF('Grundlage Swiss DRG alle'!D:D,B64,'Grundlage Swiss DRG alle'!K:K),"")</f>
        <v>9141.3072615731999</v>
      </c>
      <c r="L64" s="130" t="str">
        <f>IF(SUMIF('Grundlage Swiss DRG alle'!D:D,B64,'Grundlage Swiss DRG alle'!L:L)&gt;0,SUMIF('Grundlage Swiss DRG alle'!D:D,B64,'Grundlage Swiss DRG alle'!L:L),"")</f>
        <v/>
      </c>
      <c r="M64" s="62">
        <f t="shared" si="0"/>
        <v>3102.9881</v>
      </c>
      <c r="N64" s="61">
        <f t="shared" si="1"/>
        <v>3102.9881</v>
      </c>
      <c r="O64" s="61" t="str">
        <f t="shared" si="2"/>
        <v>-</v>
      </c>
      <c r="P64" s="40"/>
      <c r="Q64" s="40"/>
      <c r="R64" s="40"/>
      <c r="Y64" s="124" t="str">
        <f t="shared" si="3"/>
        <v/>
      </c>
      <c r="Z64" s="23" t="str">
        <f t="shared" si="4"/>
        <v>Kontrolle</v>
      </c>
    </row>
    <row r="65" spans="1:26" x14ac:dyDescent="0.2">
      <c r="A65" s="21" t="s">
        <v>48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Anlage'!G:G)&gt;0,SUMIF('Grundlage Swiss DRG ohne Anlage'!D:D,B65,'Grundlage Swiss DRG ohne Anlage'!G:G),"")</f>
        <v>345896859.60785002</v>
      </c>
      <c r="F65" s="112">
        <f>IF(SUMIF('Grundlage Swiss DRG alle'!D:D,B65,'Grundlage Swiss DRG alle'!H:H)&gt;0,SUMIF('Grundlage Swiss DRG alle'!D:D,B65,'Grundlage Swiss DRG alle'!H:H),)</f>
        <v>385376559.60785002</v>
      </c>
      <c r="G65" s="112">
        <f>IF(SUMIF('Grundlage Swiss DRG alle'!D:D,B65,'Grundlage Swiss DRG alle'!G:G)&gt;0,SUMIF('Grundlage Swiss DRG alle'!D:D,B65,'Grundlage Swiss DRG alle'!G:G),)</f>
        <v>365881059.60785002</v>
      </c>
      <c r="H65" s="112">
        <f>IF(SUMIF('Grundlage Swiss DRG alle'!D:D,B65,'Grundlage Swiss DRG alle'!I:I)&gt;0,SUMIF('Grundlage Swiss DRG alle'!D:D,B65,'Grundlage Swiss DRG alle'!I:I),"")</f>
        <v>37411.913500000002</v>
      </c>
      <c r="I65" s="112">
        <f>IF(SUMIF('Grundlage Swiss DRG alle'!D:D,B65,'Grundlage Swiss DRG alle'!J:J)&gt;0,SUMIF('Grundlage Swiss DRG alle'!D:D,B65,'Grundlage Swiss DRG alle'!J:J),"")</f>
        <v>38349</v>
      </c>
      <c r="J65" s="130">
        <f>IF(SUMIF('Grundlage Swiss DRG ohne Anlage'!D:D,B65,'Grundlage Swiss DRG ohne Anlage'!H:H)&gt;0,SUMIF('Grundlage Swiss DRG ohne Anlage'!D:D,B65,'Grundlage Swiss DRG ohne Anlage'!H:H),"")</f>
        <v>9245.6340039341994</v>
      </c>
      <c r="K65" s="130">
        <f>IF(SUMIF('Grundlage Swiss DRG alle'!D:D,B65,'Grundlage Swiss DRG alle'!L:L)&gt;0,SUMIF('Grundlage Swiss DRG alle'!D:D,B65,'Grundlage Swiss DRG alle'!L:L),"")</f>
        <v>10300.904806910001</v>
      </c>
      <c r="L65" s="130">
        <f>IF(SUMIF('Grundlage Swiss DRG alle'!D:D,B65,'Grundlage Swiss DRG alle'!K:K)&gt;0,SUMIF('Grundlage Swiss DRG alle'!D:D,B65,'Grundlage Swiss DRG alle'!K:K),"")</f>
        <v>9779.8007473701</v>
      </c>
      <c r="M65" s="62">
        <f t="shared" si="0"/>
        <v>37411.913500000002</v>
      </c>
      <c r="N65" s="61">
        <f t="shared" si="1"/>
        <v>37411.913500000002</v>
      </c>
      <c r="O65" s="61">
        <f t="shared" si="2"/>
        <v>37411.913500000002</v>
      </c>
      <c r="P65" s="40"/>
      <c r="Q65" s="40"/>
      <c r="R65" s="40"/>
      <c r="Y65" s="124">
        <f t="shared" si="3"/>
        <v>9779.8007473701</v>
      </c>
      <c r="Z65" s="23" t="str">
        <f t="shared" si="4"/>
        <v>-</v>
      </c>
    </row>
    <row r="66" spans="1:26" x14ac:dyDescent="0.2">
      <c r="A66" s="21" t="s">
        <v>155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Anlage'!G:G)&gt;0,SUMIF('Grundlage Swiss DRG ohne Anlage'!D:D,B66,'Grundlage Swiss DRG ohne Anlage'!G:G),"")</f>
        <v>31700291.101210002</v>
      </c>
      <c r="F66" s="112">
        <f>IF(SUMIF('Grundlage Swiss DRG alle'!D:D,B66,'Grundlage Swiss DRG alle'!G:G)&gt;0,SUMIF('Grundlage Swiss DRG alle'!D:D,B66,'Grundlage Swiss DRG alle'!G:G),)</f>
        <v>0</v>
      </c>
      <c r="G66" s="112">
        <f>IF(SUMIF('Grundlage Swiss DRG alle'!D:D,B66,'Grundlage Swiss DRG alle'!H:H)&gt;0,SUMIF('Grundlage Swiss DRG alle'!D:D,B66,'Grundlage Swiss DRG alle'!H:H),)</f>
        <v>34885570.731210001</v>
      </c>
      <c r="H66" s="112">
        <f>IF(SUMIF('Grundlage Swiss DRG alle'!D:D,B66,'Grundlage Swiss DRG alle'!I:I)&gt;0,SUMIF('Grundlage Swiss DRG alle'!D:D,B66,'Grundlage Swiss DRG alle'!I:I),"")</f>
        <v>3175.8829999999998</v>
      </c>
      <c r="I66" s="112">
        <f>IF(SUMIF('Grundlage Swiss DRG alle'!D:D,B66,'Grundlage Swiss DRG alle'!J:J)&gt;0,SUMIF('Grundlage Swiss DRG alle'!D:D,B66,'Grundlage Swiss DRG alle'!J:J),"")</f>
        <v>3711</v>
      </c>
      <c r="J66" s="130">
        <f>IF(SUMIF('Grundlage Swiss DRG ohne Anlage'!D:D,B66,'Grundlage Swiss DRG ohne Anlage'!H:H)&gt;0,SUMIF('Grundlage Swiss DRG ohne Anlage'!D:D,B66,'Grundlage Swiss DRG ohne Anlage'!H:H),"")</f>
        <v>9981.5676777796998</v>
      </c>
      <c r="K66" s="130" t="str">
        <f>IF(SUMIF('Grundlage Swiss DRG alle'!D:D,B66,'Grundlage Swiss DRG alle'!K:K)&gt;0,SUMIF('Grundlage Swiss DRG alle'!D:D,B66,'Grundlage Swiss DRG alle'!K:K),"")</f>
        <v/>
      </c>
      <c r="L66" s="130">
        <f>IF(SUMIF('Grundlage Swiss DRG alle'!D:D,B66,'Grundlage Swiss DRG alle'!L:L)&gt;0,SUMIF('Grundlage Swiss DRG alle'!D:D,B66,'Grundlage Swiss DRG alle'!L:L),"")</f>
        <v>10984.526423425999</v>
      </c>
      <c r="M66" s="62">
        <f t="shared" si="0"/>
        <v>3175.8829999999998</v>
      </c>
      <c r="N66" s="61" t="str">
        <f t="shared" si="1"/>
        <v>-</v>
      </c>
      <c r="O66" s="61">
        <f t="shared" si="2"/>
        <v>3175.8829999999998</v>
      </c>
      <c r="P66" s="40"/>
      <c r="Q66" s="40"/>
      <c r="R66" s="40"/>
      <c r="Y66" s="124">
        <f t="shared" si="3"/>
        <v>10984.526423425999</v>
      </c>
      <c r="Z66" s="23" t="str">
        <f t="shared" si="4"/>
        <v>-</v>
      </c>
    </row>
    <row r="67" spans="1:26" x14ac:dyDescent="0.2">
      <c r="A67" s="21" t="s">
        <v>20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Anlage'!G:G)&gt;0,SUMIF('Grundlage Swiss DRG ohne Anlage'!D:D,B67,'Grundlage Swiss DRG ohne Anlage'!G:G),"")</f>
        <v>594640448.68454003</v>
      </c>
      <c r="F67" s="112">
        <f>IF(SUMIF('Grundlage Swiss DRG alle'!D:D,B67,'Grundlage Swiss DRG alle'!G:G)&gt;0,SUMIF('Grundlage Swiss DRG alle'!D:D,B67,'Grundlage Swiss DRG alle'!G:G),)</f>
        <v>643296196.43438005</v>
      </c>
      <c r="G67" s="112">
        <f>IF(SUMIF('Grundlage Swiss DRG alle'!D:D,B67,'Grundlage Swiss DRG alle'!H:H)&gt;0,SUMIF('Grundlage Swiss DRG alle'!D:D,B67,'Grundlage Swiss DRG alle'!H:H),)</f>
        <v>627692161.01074004</v>
      </c>
      <c r="H67" s="112">
        <f>IF(SUMIF('Grundlage Swiss DRG alle'!D:D,B67,'Grundlage Swiss DRG alle'!I:I)&gt;0,SUMIF('Grundlage Swiss DRG alle'!D:D,B67,'Grundlage Swiss DRG alle'!I:I),"")</f>
        <v>54158.795999998001</v>
      </c>
      <c r="I67" s="112">
        <f>IF(SUMIF('Grundlage Swiss DRG alle'!D:D,B67,'Grundlage Swiss DRG alle'!J:J)&gt;0,SUMIF('Grundlage Swiss DRG alle'!D:D,B67,'Grundlage Swiss DRG alle'!J:J),"")</f>
        <v>37382</v>
      </c>
      <c r="J67" s="130">
        <f>IF(SUMIF('Grundlage Swiss DRG ohne Anlage'!D:D,B67,'Grundlage Swiss DRG ohne Anlage'!H:H)&gt;0,SUMIF('Grundlage Swiss DRG ohne Anlage'!D:D,B67,'Grundlage Swiss DRG ohne Anlage'!H:H),"")</f>
        <v>10979.572896793001</v>
      </c>
      <c r="K67" s="130">
        <f>IF(SUMIF('Grundlage Swiss DRG alle'!D:D,B67,'Grundlage Swiss DRG alle'!K:K)&gt;0,SUMIF('Grundlage Swiss DRG alle'!D:D,B67,'Grundlage Swiss DRG alle'!K:K),"")</f>
        <v>11877.963395538</v>
      </c>
      <c r="L67" s="130">
        <f>IF(SUMIF('Grundlage Swiss DRG alle'!D:D,B67,'Grundlage Swiss DRG alle'!L:L)&gt;0,SUMIF('Grundlage Swiss DRG alle'!D:D,B67,'Grundlage Swiss DRG alle'!L:L),"")</f>
        <v>11589.847030772</v>
      </c>
      <c r="M67" s="62">
        <f t="shared" si="0"/>
        <v>54158.795999998001</v>
      </c>
      <c r="N67" s="61">
        <f t="shared" si="1"/>
        <v>54158.795999998001</v>
      </c>
      <c r="O67" s="61">
        <f t="shared" si="2"/>
        <v>54158.795999998001</v>
      </c>
      <c r="P67" s="40"/>
      <c r="Q67" s="40"/>
      <c r="R67" s="40"/>
      <c r="Y67" s="124">
        <f t="shared" si="3"/>
        <v>11589.847030772</v>
      </c>
      <c r="Z67" s="23" t="str">
        <f t="shared" si="4"/>
        <v>-</v>
      </c>
    </row>
    <row r="68" spans="1:26" x14ac:dyDescent="0.2">
      <c r="A68" s="21" t="s">
        <v>41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Anlage'!G:G)&gt;0,SUMIF('Grundlage Swiss DRG ohne Anlage'!D:D,B68,'Grundlage Swiss DRG ohne Anlage'!G:G),"")</f>
        <v>68012336.392407</v>
      </c>
      <c r="F68" s="112">
        <f>IF(SUMIF('Grundlage Swiss DRG alle'!D:D,B68,'Grundlage Swiss DRG alle'!G:G)&gt;0,SUMIF('Grundlage Swiss DRG alle'!D:D,B68,'Grundlage Swiss DRG alle'!G:G),)</f>
        <v>0</v>
      </c>
      <c r="G68" s="112">
        <f>IF(SUMIF('Grundlage Swiss DRG alle'!D:D,B68,'Grundlage Swiss DRG alle'!H:H)&gt;0,SUMIF('Grundlage Swiss DRG alle'!D:D,B68,'Grundlage Swiss DRG alle'!H:H),)</f>
        <v>72738210.834176004</v>
      </c>
      <c r="H68" s="112">
        <f>IF(SUMIF('Grundlage Swiss DRG alle'!D:D,B68,'Grundlage Swiss DRG alle'!I:I)&gt;0,SUMIF('Grundlage Swiss DRG alle'!D:D,B68,'Grundlage Swiss DRG alle'!I:I),"")</f>
        <v>7222</v>
      </c>
      <c r="I68" s="112">
        <f>IF(SUMIF('Grundlage Swiss DRG alle'!D:D,B68,'Grundlage Swiss DRG alle'!J:J)&gt;0,SUMIF('Grundlage Swiss DRG alle'!D:D,B68,'Grundlage Swiss DRG alle'!J:J),"")</f>
        <v>8905</v>
      </c>
      <c r="J68" s="130">
        <f>IF(SUMIF('Grundlage Swiss DRG ohne Anlage'!D:D,B68,'Grundlage Swiss DRG ohne Anlage'!H:H)&gt;0,SUMIF('Grundlage Swiss DRG ohne Anlage'!D:D,B68,'Grundlage Swiss DRG ohne Anlage'!H:H),"")</f>
        <v>9417.3824968715999</v>
      </c>
      <c r="K68" s="130" t="str">
        <f>IF(SUMIF('Grundlage Swiss DRG alle'!D:D,B68,'Grundlage Swiss DRG alle'!K:K)&gt;0,SUMIF('Grundlage Swiss DRG alle'!D:D,B68,'Grundlage Swiss DRG alle'!K:K),"")</f>
        <v/>
      </c>
      <c r="L68" s="130">
        <f>IF(SUMIF('Grundlage Swiss DRG alle'!D:D,B68,'Grundlage Swiss DRG alle'!L:L)&gt;0,SUMIF('Grundlage Swiss DRG alle'!D:D,B68,'Grundlage Swiss DRG alle'!L:L),"")</f>
        <v>10071.754477177001</v>
      </c>
      <c r="M68" s="62">
        <f t="shared" si="0"/>
        <v>7222</v>
      </c>
      <c r="N68" s="61" t="str">
        <f t="shared" si="1"/>
        <v>-</v>
      </c>
      <c r="O68" s="61">
        <f t="shared" si="2"/>
        <v>7222</v>
      </c>
      <c r="P68" s="40"/>
      <c r="Q68" s="40"/>
      <c r="R68" s="40"/>
      <c r="Y68" s="124">
        <f t="shared" si="3"/>
        <v>10071.754477177001</v>
      </c>
      <c r="Z68" s="23" t="str">
        <f t="shared" si="4"/>
        <v>-</v>
      </c>
    </row>
    <row r="69" spans="1:26" x14ac:dyDescent="0.2">
      <c r="A69" s="21" t="s">
        <v>44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Anlage'!G:G)&gt;0,SUMIF('Grundlage Swiss DRG ohne Anlage'!D:D,B69,'Grundlage Swiss DRG ohne Anlage'!G:G),"")</f>
        <v>92076237.225381002</v>
      </c>
      <c r="F69" s="112">
        <f>IF(SUMIF('Grundlage Swiss DRG alle'!D:D,B69,'Grundlage Swiss DRG alle'!G:G)&gt;0,SUMIF('Grundlage Swiss DRG alle'!D:D,B69,'Grundlage Swiss DRG alle'!G:G),)</f>
        <v>100388775.42538001</v>
      </c>
      <c r="G69" s="112">
        <f>IF(SUMIF('Grundlage Swiss DRG alle'!D:D,B69,'Grundlage Swiss DRG alle'!H:H)&gt;0,SUMIF('Grundlage Swiss DRG alle'!D:D,B69,'Grundlage Swiss DRG alle'!H:H),)</f>
        <v>92076237.225381002</v>
      </c>
      <c r="H69" s="112">
        <f>IF(SUMIF('Grundlage Swiss DRG alle'!D:D,B69,'Grundlage Swiss DRG alle'!I:I)&gt;0,SUMIF('Grundlage Swiss DRG alle'!D:D,B69,'Grundlage Swiss DRG alle'!I:I),"")</f>
        <v>9311.3649999999998</v>
      </c>
      <c r="I69" s="112">
        <f>IF(SUMIF('Grundlage Swiss DRG alle'!D:D,B69,'Grundlage Swiss DRG alle'!J:J)&gt;0,SUMIF('Grundlage Swiss DRG alle'!D:D,B69,'Grundlage Swiss DRG alle'!J:J),"")</f>
        <v>11407</v>
      </c>
      <c r="J69" s="130">
        <f>IF(SUMIF('Grundlage Swiss DRG ohne Anlage'!D:D,B69,'Grundlage Swiss DRG ohne Anlage'!H:H)&gt;0,SUMIF('Grundlage Swiss DRG ohne Anlage'!D:D,B69,'Grundlage Swiss DRG ohne Anlage'!H:H),"")</f>
        <v>9888.5863915097998</v>
      </c>
      <c r="K69" s="130">
        <f>IF(SUMIF('Grundlage Swiss DRG alle'!D:D,B69,'Grundlage Swiss DRG alle'!K:K)&gt;0,SUMIF('Grundlage Swiss DRG alle'!D:D,B69,'Grundlage Swiss DRG alle'!K:K),"")</f>
        <v>10781.316748445</v>
      </c>
      <c r="L69" s="130">
        <f>IF(SUMIF('Grundlage Swiss DRG alle'!D:D,B69,'Grundlage Swiss DRG alle'!L:L)&gt;0,SUMIF('Grundlage Swiss DRG alle'!D:D,B69,'Grundlage Swiss DRG alle'!L:L),"")</f>
        <v>9888.5863915097998</v>
      </c>
      <c r="M69" s="62">
        <f t="shared" si="0"/>
        <v>9311.3649999999998</v>
      </c>
      <c r="N69" s="61">
        <f t="shared" si="1"/>
        <v>9311.3649999999998</v>
      </c>
      <c r="O69" s="61">
        <f t="shared" si="2"/>
        <v>9311.3649999999998</v>
      </c>
      <c r="P69" s="40"/>
      <c r="Q69" s="40"/>
      <c r="R69" s="40"/>
      <c r="Y69" s="124">
        <f t="shared" si="3"/>
        <v>9888.5863915097998</v>
      </c>
      <c r="Z69" s="23" t="str">
        <f t="shared" si="4"/>
        <v>-</v>
      </c>
    </row>
    <row r="70" spans="1:26" x14ac:dyDescent="0.2">
      <c r="A70" s="21" t="s">
        <v>58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Anlage'!G:G)&gt;0,SUMIF('Grundlage Swiss DRG ohne Anlage'!D:D,B70,'Grundlage Swiss DRG ohne Anlage'!G:G),"")</f>
        <v>59388217.803268</v>
      </c>
      <c r="F70" s="112">
        <f>IF(SUMIF('Grundlage Swiss DRG alle'!D:D,B70,'Grundlage Swiss DRG alle'!G:G)&gt;0,SUMIF('Grundlage Swiss DRG alle'!D:D,B70,'Grundlage Swiss DRG alle'!G:G),)</f>
        <v>65847322.803268</v>
      </c>
      <c r="G70" s="112">
        <f>IF(SUMIF('Grundlage Swiss DRG alle'!D:D,B70,'Grundlage Swiss DRG alle'!H:H)&gt;0,SUMIF('Grundlage Swiss DRG alle'!D:D,B70,'Grundlage Swiss DRG alle'!H:H),)</f>
        <v>65679837.803268</v>
      </c>
      <c r="H70" s="112">
        <f>IF(SUMIF('Grundlage Swiss DRG alle'!D:D,B70,'Grundlage Swiss DRG alle'!I:I)&gt;0,SUMIF('Grundlage Swiss DRG alle'!D:D,B70,'Grundlage Swiss DRG alle'!I:I),"")</f>
        <v>6057.4030000000002</v>
      </c>
      <c r="I70" s="112">
        <f>IF(SUMIF('Grundlage Swiss DRG alle'!D:D,B70,'Grundlage Swiss DRG alle'!J:J)&gt;0,SUMIF('Grundlage Swiss DRG alle'!D:D,B70,'Grundlage Swiss DRG alle'!J:J),"")</f>
        <v>7453</v>
      </c>
      <c r="J70" s="130">
        <f>IF(SUMIF('Grundlage Swiss DRG ohne Anlage'!D:D,B70,'Grundlage Swiss DRG ohne Anlage'!H:H)&gt;0,SUMIF('Grundlage Swiss DRG ohne Anlage'!D:D,B70,'Grundlage Swiss DRG ohne Anlage'!H:H),"")</f>
        <v>9804.2375260929002</v>
      </c>
      <c r="K70" s="130">
        <f>IF(SUMIF('Grundlage Swiss DRG alle'!D:D,B70,'Grundlage Swiss DRG alle'!K:K)&gt;0,SUMIF('Grundlage Swiss DRG alle'!D:D,B70,'Grundlage Swiss DRG alle'!K:K),"")</f>
        <v>10870.553404366001</v>
      </c>
      <c r="L70" s="130">
        <f>IF(SUMIF('Grundlage Swiss DRG alle'!D:D,B70,'Grundlage Swiss DRG alle'!L:L)&gt;0,SUMIF('Grundlage Swiss DRG alle'!D:D,B70,'Grundlage Swiss DRG alle'!L:L),"")</f>
        <v>10842.903766394</v>
      </c>
      <c r="M70" s="62">
        <f t="shared" si="0"/>
        <v>6057.4030000000002</v>
      </c>
      <c r="N70" s="61">
        <f t="shared" si="1"/>
        <v>6057.4030000000002</v>
      </c>
      <c r="O70" s="61">
        <f t="shared" si="2"/>
        <v>6057.4030000000002</v>
      </c>
      <c r="P70" s="40"/>
      <c r="Q70" s="40"/>
      <c r="R70" s="40"/>
      <c r="Y70" s="124">
        <f t="shared" si="3"/>
        <v>10842.903766394</v>
      </c>
      <c r="Z70" s="23" t="str">
        <f t="shared" si="4"/>
        <v>-</v>
      </c>
    </row>
    <row r="71" spans="1:26" x14ac:dyDescent="0.2">
      <c r="A71" s="21" t="s">
        <v>80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Anlage'!G:G)&gt;0,SUMIF('Grundlage Swiss DRG ohne Anlage'!D:D,B71,'Grundlage Swiss DRG ohne Anlage'!G:G),"")</f>
        <v>39770579.645473003</v>
      </c>
      <c r="F71" s="112">
        <f>IF(SUMIF('Grundlage Swiss DRG alle'!D:D,B71,'Grundlage Swiss DRG alle'!G:G)&gt;0,SUMIF('Grundlage Swiss DRG alle'!D:D,B71,'Grundlage Swiss DRG alle'!G:G),)</f>
        <v>43940706.025472999</v>
      </c>
      <c r="G71" s="112">
        <f>IF(SUMIF('Grundlage Swiss DRG alle'!D:D,B71,'Grundlage Swiss DRG alle'!H:H)&gt;0,SUMIF('Grundlage Swiss DRG alle'!D:D,B71,'Grundlage Swiss DRG alle'!H:H),)</f>
        <v>0</v>
      </c>
      <c r="H71" s="112">
        <f>IF(SUMIF('Grundlage Swiss DRG alle'!D:D,B71,'Grundlage Swiss DRG alle'!I:I)&gt;0,SUMIF('Grundlage Swiss DRG alle'!D:D,B71,'Grundlage Swiss DRG alle'!I:I),"")</f>
        <v>4159.1854000000003</v>
      </c>
      <c r="I71" s="112">
        <f>IF(SUMIF('Grundlage Swiss DRG alle'!D:D,B71,'Grundlage Swiss DRG alle'!J:J)&gt;0,SUMIF('Grundlage Swiss DRG alle'!D:D,B71,'Grundlage Swiss DRG alle'!J:J),"")</f>
        <v>5262</v>
      </c>
      <c r="J71" s="130">
        <f>IF(SUMIF('Grundlage Swiss DRG ohne Anlage'!D:D,B71,'Grundlage Swiss DRG ohne Anlage'!H:H)&gt;0,SUMIF('Grundlage Swiss DRG ohne Anlage'!D:D,B71,'Grundlage Swiss DRG ohne Anlage'!H:H),"")</f>
        <v>9562.1079179285007</v>
      </c>
      <c r="K71" s="130">
        <f>IF(SUMIF('Grundlage Swiss DRG alle'!D:D,B71,'Grundlage Swiss DRG alle'!K:K)&gt;0,SUMIF('Grundlage Swiss DRG alle'!D:D,B71,'Grundlage Swiss DRG alle'!K:K),"")</f>
        <v>10564.738476307</v>
      </c>
      <c r="L71" s="130" t="str">
        <f>IF(SUMIF('Grundlage Swiss DRG alle'!D:D,B71,'Grundlage Swiss DRG alle'!L:L)&gt;0,SUMIF('Grundlage Swiss DRG alle'!D:D,B71,'Grundlage Swiss DRG alle'!L:L),"")</f>
        <v/>
      </c>
      <c r="M71" s="62">
        <f t="shared" si="0"/>
        <v>4159.1854000000003</v>
      </c>
      <c r="N71" s="61">
        <f t="shared" si="1"/>
        <v>4159.1854000000003</v>
      </c>
      <c r="O71" s="61" t="str">
        <f t="shared" si="2"/>
        <v>-</v>
      </c>
      <c r="P71" s="40"/>
      <c r="Q71" s="40"/>
      <c r="R71" s="40"/>
      <c r="Y71" s="124" t="str">
        <f t="shared" si="3"/>
        <v/>
      </c>
      <c r="Z71" s="23" t="str">
        <f t="shared" si="4"/>
        <v>Kontrolle</v>
      </c>
    </row>
    <row r="72" spans="1:26" x14ac:dyDescent="0.2">
      <c r="A72" s="21" t="s">
        <v>91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Anlage'!G:G)&gt;0,SUMIF('Grundlage Swiss DRG ohne Anlage'!D:D,B72,'Grundlage Swiss DRG ohne Anlage'!G:G),"")</f>
        <v>158479171.12108001</v>
      </c>
      <c r="F72" s="112">
        <f>IF(SUMIF('Grundlage Swiss DRG alle'!D:D,B72,'Grundlage Swiss DRG alle'!G:G)&gt;0,SUMIF('Grundlage Swiss DRG alle'!D:D,B72,'Grundlage Swiss DRG alle'!G:G),)</f>
        <v>167808872.86107999</v>
      </c>
      <c r="G72" s="112">
        <f>IF(SUMIF('Grundlage Swiss DRG alle'!D:D,B72,'Grundlage Swiss DRG alle'!H:H)&gt;0,SUMIF('Grundlage Swiss DRG alle'!D:D,B72,'Grundlage Swiss DRG alle'!H:H),)</f>
        <v>0</v>
      </c>
      <c r="H72" s="112">
        <f>IF(SUMIF('Grundlage Swiss DRG alle'!D:D,B72,'Grundlage Swiss DRG alle'!I:I)&gt;0,SUMIF('Grundlage Swiss DRG alle'!D:D,B72,'Grundlage Swiss DRG alle'!I:I),"")</f>
        <v>15604.002500000001</v>
      </c>
      <c r="I72" s="112">
        <f>IF(SUMIF('Grundlage Swiss DRG alle'!D:D,B72,'Grundlage Swiss DRG alle'!J:J)&gt;0,SUMIF('Grundlage Swiss DRG alle'!D:D,B72,'Grundlage Swiss DRG alle'!J:J),"")</f>
        <v>19367</v>
      </c>
      <c r="J72" s="130">
        <f>IF(SUMIF('Grundlage Swiss DRG ohne Anlage'!D:D,B72,'Grundlage Swiss DRG ohne Anlage'!H:H)&gt;0,SUMIF('Grundlage Swiss DRG ohne Anlage'!D:D,B72,'Grundlage Swiss DRG ohne Anlage'!H:H),"")</f>
        <v>10156.315414655999</v>
      </c>
      <c r="K72" s="130">
        <f>IF(SUMIF('Grundlage Swiss DRG alle'!D:D,B72,'Grundlage Swiss DRG alle'!K:K)&gt;0,SUMIF('Grundlage Swiss DRG alle'!D:D,B72,'Grundlage Swiss DRG alle'!K:K),"")</f>
        <v>10754.219813864</v>
      </c>
      <c r="L72" s="130" t="str">
        <f>IF(SUMIF('Grundlage Swiss DRG alle'!D:D,B72,'Grundlage Swiss DRG alle'!L:L)&gt;0,SUMIF('Grundlage Swiss DRG alle'!D:D,B72,'Grundlage Swiss DRG alle'!L:L),"")</f>
        <v/>
      </c>
      <c r="M72" s="62">
        <f t="shared" si="0"/>
        <v>15604.002500000001</v>
      </c>
      <c r="N72" s="61">
        <f t="shared" si="1"/>
        <v>15604.002500000001</v>
      </c>
      <c r="O72" s="61" t="str">
        <f t="shared" si="2"/>
        <v>-</v>
      </c>
      <c r="P72" s="40"/>
      <c r="Q72" s="40"/>
      <c r="R72" s="40"/>
      <c r="Y72" s="124" t="str">
        <f t="shared" si="3"/>
        <v/>
      </c>
      <c r="Z72" s="23" t="str">
        <f t="shared" si="4"/>
        <v>Kontrolle</v>
      </c>
    </row>
    <row r="73" spans="1:26" x14ac:dyDescent="0.2">
      <c r="A73" s="21" t="s">
        <v>98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Anlage'!G:G)&gt;0,SUMIF('Grundlage Swiss DRG ohne Anlage'!D:D,B73,'Grundlage Swiss DRG ohne Anlage'!G:G),"")</f>
        <v>286041972.83385998</v>
      </c>
      <c r="F73" s="112">
        <f>IF(SUMIF('Grundlage Swiss DRG alle'!D:D,B73,'Grundlage Swiss DRG alle'!G:G)&gt;0,SUMIF('Grundlage Swiss DRG alle'!D:D,B73,'Grundlage Swiss DRG alle'!G:G),)</f>
        <v>312744136.58385998</v>
      </c>
      <c r="G73" s="112">
        <f>IF(SUMIF('Grundlage Swiss DRG alle'!D:D,B73,'Grundlage Swiss DRG alle'!H:H)&gt;0,SUMIF('Grundlage Swiss DRG alle'!D:D,B73,'Grundlage Swiss DRG alle'!H:H),)</f>
        <v>298159992.69385999</v>
      </c>
      <c r="H73" s="112">
        <f>IF(SUMIF('Grundlage Swiss DRG alle'!D:D,B73,'Grundlage Swiss DRG alle'!I:I)&gt;0,SUMIF('Grundlage Swiss DRG alle'!D:D,B73,'Grundlage Swiss DRG alle'!I:I),"")</f>
        <v>31835.042399999998</v>
      </c>
      <c r="I73" s="112">
        <f>IF(SUMIF('Grundlage Swiss DRG alle'!D:D,B73,'Grundlage Swiss DRG alle'!J:J)&gt;0,SUMIF('Grundlage Swiss DRG alle'!D:D,B73,'Grundlage Swiss DRG alle'!J:J),"")</f>
        <v>32904</v>
      </c>
      <c r="J73" s="130">
        <f>IF(SUMIF('Grundlage Swiss DRG ohne Anlage'!D:D,B73,'Grundlage Swiss DRG ohne Anlage'!H:H)&gt;0,SUMIF('Grundlage Swiss DRG ohne Anlage'!D:D,B73,'Grundlage Swiss DRG ohne Anlage'!H:H),"")</f>
        <v>8985.1293188118998</v>
      </c>
      <c r="K73" s="130">
        <f>IF(SUMIF('Grundlage Swiss DRG alle'!D:D,B73,'Grundlage Swiss DRG alle'!K:K)&gt;0,SUMIF('Grundlage Swiss DRG alle'!D:D,B73,'Grundlage Swiss DRG alle'!K:K),"")</f>
        <v>9823.8957138583992</v>
      </c>
      <c r="L73" s="130">
        <f>IF(SUMIF('Grundlage Swiss DRG alle'!D:D,B73,'Grundlage Swiss DRG alle'!L:L)&gt;0,SUMIF('Grundlage Swiss DRG alle'!D:D,B73,'Grundlage Swiss DRG alle'!L:L),"")</f>
        <v>9365.7796634145998</v>
      </c>
      <c r="M73" s="62">
        <f t="shared" si="0"/>
        <v>31835.042399999998</v>
      </c>
      <c r="N73" s="61">
        <f t="shared" si="1"/>
        <v>31835.042399999998</v>
      </c>
      <c r="O73" s="61">
        <f t="shared" si="2"/>
        <v>31835.042399999998</v>
      </c>
      <c r="P73" s="40"/>
      <c r="Q73" s="40"/>
      <c r="R73" s="40"/>
      <c r="Y73" s="124">
        <f t="shared" si="3"/>
        <v>9365.7796634145998</v>
      </c>
      <c r="Z73" s="23" t="str">
        <f t="shared" si="4"/>
        <v>-</v>
      </c>
    </row>
    <row r="74" spans="1:26" x14ac:dyDescent="0.2">
      <c r="A74" s="21" t="s">
        <v>297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Anlage'!G:G)&gt;0,SUMIF('Grundlage Swiss DRG ohne Anlage'!D:D,B74,'Grundlage Swiss DRG ohne Anlage'!G:G),"")</f>
        <v>73840225.619176</v>
      </c>
      <c r="F74" s="112">
        <f>IF(SUMIF('Grundlage Swiss DRG alle'!D:D,B74,'Grundlage Swiss DRG alle'!G:G)&gt;0,SUMIF('Grundlage Swiss DRG alle'!D:D,B74,'Grundlage Swiss DRG alle'!G:G),)</f>
        <v>84565621.429176003</v>
      </c>
      <c r="G74" s="112">
        <f>IF(SUMIF('Grundlage Swiss DRG alle'!D:D,B74,'Grundlage Swiss DRG alle'!H:H)&gt;0,SUMIF('Grundlage Swiss DRG alle'!D:D,B74,'Grundlage Swiss DRG alle'!H:H),)</f>
        <v>0</v>
      </c>
      <c r="H74" s="112">
        <f>IF(SUMIF('Grundlage Swiss DRG alle'!D:D,B74,'Grundlage Swiss DRG alle'!I:I)&gt;0,SUMIF('Grundlage Swiss DRG alle'!D:D,B74,'Grundlage Swiss DRG alle'!I:I),"")</f>
        <v>8395</v>
      </c>
      <c r="I74" s="112">
        <f>IF(SUMIF('Grundlage Swiss DRG alle'!D:D,B74,'Grundlage Swiss DRG alle'!J:J)&gt;0,SUMIF('Grundlage Swiss DRG alle'!D:D,B74,'Grundlage Swiss DRG alle'!J:J),"")</f>
        <v>10095</v>
      </c>
      <c r="J74" s="130">
        <f>IF(SUMIF('Grundlage Swiss DRG ohne Anlage'!D:D,B74,'Grundlage Swiss DRG ohne Anlage'!H:H)&gt;0,SUMIF('Grundlage Swiss DRG ohne Anlage'!D:D,B74,'Grundlage Swiss DRG ohne Anlage'!H:H),"")</f>
        <v>8795.7386085974995</v>
      </c>
      <c r="K74" s="130">
        <f>IF(SUMIF('Grundlage Swiss DRG alle'!D:D,B74,'Grundlage Swiss DRG alle'!K:K)&gt;0,SUMIF('Grundlage Swiss DRG alle'!D:D,B74,'Grundlage Swiss DRG alle'!K:K),"")</f>
        <v>10073.331915328001</v>
      </c>
      <c r="L74" s="130" t="str">
        <f>IF(SUMIF('Grundlage Swiss DRG alle'!D:D,B74,'Grundlage Swiss DRG alle'!L:L)&gt;0,SUMIF('Grundlage Swiss DRG alle'!D:D,B74,'Grundlage Swiss DRG alle'!L:L),"")</f>
        <v/>
      </c>
      <c r="M74" s="62">
        <f t="shared" si="0"/>
        <v>8395</v>
      </c>
      <c r="N74" s="61">
        <f t="shared" si="1"/>
        <v>8395</v>
      </c>
      <c r="O74" s="61" t="str">
        <f t="shared" si="2"/>
        <v>-</v>
      </c>
      <c r="P74" s="40"/>
      <c r="Q74" s="40"/>
      <c r="R74" s="40"/>
      <c r="Y74" s="124" t="str">
        <f t="shared" si="3"/>
        <v/>
      </c>
      <c r="Z74" s="23" t="str">
        <f t="shared" si="4"/>
        <v>Kontrolle</v>
      </c>
    </row>
    <row r="75" spans="1:26" x14ac:dyDescent="0.2">
      <c r="A75" s="21" t="s">
        <v>159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Anlage'!G:G)&gt;0,SUMIF('Grundlage Swiss DRG ohne Anlage'!D:D,B75,'Grundlage Swiss DRG ohne Anlage'!G:G),"")</f>
        <v>235575633.25762999</v>
      </c>
      <c r="F75" s="112">
        <f>IF(SUMIF('Grundlage Swiss DRG alle'!D:D,B75,'Grundlage Swiss DRG alle'!G:G)&gt;0,SUMIF('Grundlage Swiss DRG alle'!D:D,B75,'Grundlage Swiss DRG alle'!G:G),)</f>
        <v>260224340.25762999</v>
      </c>
      <c r="G75" s="112">
        <f>IF(SUMIF('Grundlage Swiss DRG alle'!D:D,B75,'Grundlage Swiss DRG alle'!H:H)&gt;0,SUMIF('Grundlage Swiss DRG alle'!D:D,B75,'Grundlage Swiss DRG alle'!H:H),)</f>
        <v>255699894.25762999</v>
      </c>
      <c r="H75" s="112">
        <f>IF(SUMIF('Grundlage Swiss DRG alle'!D:D,B75,'Grundlage Swiss DRG alle'!I:I)&gt;0,SUMIF('Grundlage Swiss DRG alle'!D:D,B75,'Grundlage Swiss DRG alle'!I:I),"")</f>
        <v>25495</v>
      </c>
      <c r="I75" s="112">
        <f>IF(SUMIF('Grundlage Swiss DRG alle'!D:D,B75,'Grundlage Swiss DRG alle'!J:J)&gt;0,SUMIF('Grundlage Swiss DRG alle'!D:D,B75,'Grundlage Swiss DRG alle'!J:J),"")</f>
        <v>24874</v>
      </c>
      <c r="J75" s="130">
        <f>IF(SUMIF('Grundlage Swiss DRG ohne Anlage'!D:D,B75,'Grundlage Swiss DRG ohne Anlage'!H:H)&gt;0,SUMIF('Grundlage Swiss DRG ohne Anlage'!D:D,B75,'Grundlage Swiss DRG ohne Anlage'!H:H),"")</f>
        <v>9240.0719065553003</v>
      </c>
      <c r="K75" s="130">
        <f>IF(SUMIF('Grundlage Swiss DRG alle'!D:D,B75,'Grundlage Swiss DRG alle'!K:K)&gt;0,SUMIF('Grundlage Swiss DRG alle'!D:D,B75,'Grundlage Swiss DRG alle'!K:K),"")</f>
        <v>10206.877437051</v>
      </c>
      <c r="L75" s="130">
        <f>IF(SUMIF('Grundlage Swiss DRG alle'!D:D,B75,'Grundlage Swiss DRG alle'!L:L)&gt;0,SUMIF('Grundlage Swiss DRG alle'!D:D,B75,'Grundlage Swiss DRG alle'!L:L),"")</f>
        <v>10029.413385276999</v>
      </c>
      <c r="M75" s="62">
        <f t="shared" ref="M75:M109" si="5">H75</f>
        <v>25495</v>
      </c>
      <c r="N75" s="61">
        <f t="shared" ref="N75:N109" si="6">IF(F75&gt;0,H75,"-")</f>
        <v>25495</v>
      </c>
      <c r="O75" s="61">
        <f t="shared" ref="O75:O109" si="7">IF(G75&gt;0,H75,"-")</f>
        <v>25495</v>
      </c>
      <c r="P75" s="40"/>
      <c r="Q75" s="40"/>
      <c r="R75" s="40"/>
      <c r="Y75" s="124">
        <f t="shared" ref="Y75:Y109" si="8">L75</f>
        <v>10029.413385276999</v>
      </c>
      <c r="Z75" s="23" t="str">
        <f t="shared" ref="Z75:Z109" si="9">IF(L75&gt;0,IF(K75&gt;L75,"-",IF(K75=L75,"gleich","Kontrolle")),"")</f>
        <v>-</v>
      </c>
    </row>
    <row r="76" spans="1:26" x14ac:dyDescent="0.2">
      <c r="A76" s="21" t="s">
        <v>77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Anlage'!G:G)&gt;0,SUMIF('Grundlage Swiss DRG ohne Anlage'!D:D,B76,'Grundlage Swiss DRG ohne Anlage'!G:G),"")</f>
        <v>241015856.78424999</v>
      </c>
      <c r="F76" s="112">
        <f>IF(SUMIF('Grundlage Swiss DRG alle'!D:D,B76,'Grundlage Swiss DRG alle'!G:G)&gt;0,SUMIF('Grundlage Swiss DRG alle'!D:D,B76,'Grundlage Swiss DRG alle'!G:G),)</f>
        <v>269202597.63226002</v>
      </c>
      <c r="G76" s="112">
        <f>IF(SUMIF('Grundlage Swiss DRG alle'!D:D,B76,'Grundlage Swiss DRG alle'!H:H)&gt;0,SUMIF('Grundlage Swiss DRG alle'!D:D,B76,'Grundlage Swiss DRG alle'!H:H),)</f>
        <v>264594178.78424999</v>
      </c>
      <c r="H76" s="112">
        <f>IF(SUMIF('Grundlage Swiss DRG alle'!D:D,B76,'Grundlage Swiss DRG alle'!I:I)&gt;0,SUMIF('Grundlage Swiss DRG alle'!D:D,B76,'Grundlage Swiss DRG alle'!I:I),"")</f>
        <v>25175</v>
      </c>
      <c r="I76" s="112">
        <f>IF(SUMIF('Grundlage Swiss DRG alle'!D:D,B76,'Grundlage Swiss DRG alle'!J:J)&gt;0,SUMIF('Grundlage Swiss DRG alle'!D:D,B76,'Grundlage Swiss DRG alle'!J:J),"")</f>
        <v>18128</v>
      </c>
      <c r="J76" s="130">
        <f>IF(SUMIF('Grundlage Swiss DRG ohne Anlage'!D:D,B76,'Grundlage Swiss DRG ohne Anlage'!H:H)&gt;0,SUMIF('Grundlage Swiss DRG ohne Anlage'!D:D,B76,'Grundlage Swiss DRG ohne Anlage'!H:H),"")</f>
        <v>9573.6189387983995</v>
      </c>
      <c r="K76" s="130">
        <f>IF(SUMIF('Grundlage Swiss DRG alle'!D:D,B76,'Grundlage Swiss DRG alle'!K:K)&gt;0,SUMIF('Grundlage Swiss DRG alle'!D:D,B76,'Grundlage Swiss DRG alle'!K:K),"")</f>
        <v>10693.25114726</v>
      </c>
      <c r="L76" s="130">
        <f>IF(SUMIF('Grundlage Swiss DRG alle'!D:D,B76,'Grundlage Swiss DRG alle'!L:L)&gt;0,SUMIF('Grundlage Swiss DRG alle'!D:D,B76,'Grundlage Swiss DRG alle'!L:L),"")</f>
        <v>10510.195780904</v>
      </c>
      <c r="M76" s="62">
        <f t="shared" si="5"/>
        <v>25175</v>
      </c>
      <c r="N76" s="61">
        <f t="shared" si="6"/>
        <v>25175</v>
      </c>
      <c r="O76" s="61">
        <f t="shared" si="7"/>
        <v>25175</v>
      </c>
      <c r="P76" s="40"/>
      <c r="Q76" s="40"/>
      <c r="R76" s="40"/>
      <c r="Y76" s="124">
        <f t="shared" si="8"/>
        <v>10510.195780904</v>
      </c>
      <c r="Z76" s="23" t="str">
        <f t="shared" si="9"/>
        <v>-</v>
      </c>
    </row>
    <row r="77" spans="1:26" x14ac:dyDescent="0.2">
      <c r="A77" s="21" t="s">
        <v>224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Anlage'!G:G)&gt;0,SUMIF('Grundlage Swiss DRG ohne Anlage'!D:D,B77,'Grundlage Swiss DRG ohne Anlage'!G:G),"")</f>
        <v>92018254.426499993</v>
      </c>
      <c r="F77" s="112">
        <f>IF(SUMIF('Grundlage Swiss DRG alle'!D:D,B77,'Grundlage Swiss DRG alle'!G:G)&gt;0,SUMIF('Grundlage Swiss DRG alle'!D:D,B77,'Grundlage Swiss DRG alle'!G:G),)</f>
        <v>0</v>
      </c>
      <c r="G77" s="112">
        <f>IF(SUMIF('Grundlage Swiss DRG alle'!D:D,B77,'Grundlage Swiss DRG alle'!H:H)&gt;0,SUMIF('Grundlage Swiss DRG alle'!D:D,B77,'Grundlage Swiss DRG alle'!H:H),)</f>
        <v>99631668.776500002</v>
      </c>
      <c r="H77" s="112">
        <f>IF(SUMIF('Grundlage Swiss DRG alle'!D:D,B77,'Grundlage Swiss DRG alle'!I:I)&gt;0,SUMIF('Grundlage Swiss DRG alle'!D:D,B77,'Grundlage Swiss DRG alle'!I:I),"")</f>
        <v>9901.2180000000008</v>
      </c>
      <c r="I77" s="112">
        <f>IF(SUMIF('Grundlage Swiss DRG alle'!D:D,B77,'Grundlage Swiss DRG alle'!J:J)&gt;0,SUMIF('Grundlage Swiss DRG alle'!D:D,B77,'Grundlage Swiss DRG alle'!J:J),"")</f>
        <v>11634</v>
      </c>
      <c r="J77" s="130">
        <f>IF(SUMIF('Grundlage Swiss DRG ohne Anlage'!D:D,B77,'Grundlage Swiss DRG ohne Anlage'!H:H)&gt;0,SUMIF('Grundlage Swiss DRG ohne Anlage'!D:D,B77,'Grundlage Swiss DRG ohne Anlage'!H:H),"")</f>
        <v>9293.6297763062994</v>
      </c>
      <c r="K77" s="130" t="str">
        <f>IF(SUMIF('Grundlage Swiss DRG alle'!D:D,B77,'Grundlage Swiss DRG alle'!K:K)&gt;0,SUMIF('Grundlage Swiss DRG alle'!D:D,B77,'Grundlage Swiss DRG alle'!K:K),"")</f>
        <v/>
      </c>
      <c r="L77" s="130">
        <f>IF(SUMIF('Grundlage Swiss DRG alle'!D:D,B77,'Grundlage Swiss DRG alle'!L:L)&gt;0,SUMIF('Grundlage Swiss DRG alle'!D:D,B77,'Grundlage Swiss DRG alle'!L:L),"")</f>
        <v>10062.566926261001</v>
      </c>
      <c r="M77" s="62">
        <f t="shared" si="5"/>
        <v>9901.2180000000008</v>
      </c>
      <c r="N77" s="61" t="str">
        <f t="shared" si="6"/>
        <v>-</v>
      </c>
      <c r="O77" s="61">
        <f t="shared" si="7"/>
        <v>9901.2180000000008</v>
      </c>
      <c r="P77" s="40"/>
      <c r="Q77" s="40"/>
      <c r="R77" s="40"/>
      <c r="Y77" s="124">
        <f t="shared" si="8"/>
        <v>10062.566926261001</v>
      </c>
      <c r="Z77" s="23" t="str">
        <f t="shared" si="9"/>
        <v>-</v>
      </c>
    </row>
    <row r="78" spans="1:26" x14ac:dyDescent="0.2">
      <c r="A78" s="21" t="s">
        <v>218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Anlage'!G:G)&gt;0,SUMIF('Grundlage Swiss DRG ohne Anlage'!D:D,B78,'Grundlage Swiss DRG ohne Anlage'!G:G),"")</f>
        <v>78988031.393395007</v>
      </c>
      <c r="F78" s="112">
        <f>IF(SUMIF('Grundlage Swiss DRG alle'!D:D,B78,'Grundlage Swiss DRG alle'!G:G)&gt;0,SUMIF('Grundlage Swiss DRG alle'!D:D,B78,'Grundlage Swiss DRG alle'!G:G),)</f>
        <v>0</v>
      </c>
      <c r="G78" s="112">
        <f>IF(SUMIF('Grundlage Swiss DRG alle'!D:D,B78,'Grundlage Swiss DRG alle'!H:H)&gt;0,SUMIF('Grundlage Swiss DRG alle'!D:D,B78,'Grundlage Swiss DRG alle'!H:H),)</f>
        <v>88083217.393395007</v>
      </c>
      <c r="H78" s="112">
        <f>IF(SUMIF('Grundlage Swiss DRG alle'!D:D,B78,'Grundlage Swiss DRG alle'!I:I)&gt;0,SUMIF('Grundlage Swiss DRG alle'!D:D,B78,'Grundlage Swiss DRG alle'!I:I),"")</f>
        <v>8694.82</v>
      </c>
      <c r="I78" s="112">
        <f>IF(SUMIF('Grundlage Swiss DRG alle'!D:D,B78,'Grundlage Swiss DRG alle'!J:J)&gt;0,SUMIF('Grundlage Swiss DRG alle'!D:D,B78,'Grundlage Swiss DRG alle'!J:J),"")</f>
        <v>10252</v>
      </c>
      <c r="J78" s="130">
        <f>IF(SUMIF('Grundlage Swiss DRG ohne Anlage'!D:D,B78,'Grundlage Swiss DRG ohne Anlage'!H:H)&gt;0,SUMIF('Grundlage Swiss DRG ohne Anlage'!D:D,B78,'Grundlage Swiss DRG ohne Anlage'!H:H),"")</f>
        <v>9084.4929962201004</v>
      </c>
      <c r="K78" s="130" t="str">
        <f>IF(SUMIF('Grundlage Swiss DRG alle'!D:D,B78,'Grundlage Swiss DRG alle'!K:K)&gt;0,SUMIF('Grundlage Swiss DRG alle'!D:D,B78,'Grundlage Swiss DRG alle'!K:K),"")</f>
        <v/>
      </c>
      <c r="L78" s="130">
        <f>IF(SUMIF('Grundlage Swiss DRG alle'!D:D,B78,'Grundlage Swiss DRG alle'!L:L)&gt;0,SUMIF('Grundlage Swiss DRG alle'!D:D,B78,'Grundlage Swiss DRG alle'!L:L),"")</f>
        <v>10130.539492870001</v>
      </c>
      <c r="M78" s="62">
        <f t="shared" si="5"/>
        <v>8694.82</v>
      </c>
      <c r="N78" s="61" t="str">
        <f t="shared" si="6"/>
        <v>-</v>
      </c>
      <c r="O78" s="61">
        <f t="shared" si="7"/>
        <v>8694.82</v>
      </c>
      <c r="P78" s="40"/>
      <c r="Q78" s="40"/>
      <c r="R78" s="40"/>
      <c r="Y78" s="124">
        <f t="shared" si="8"/>
        <v>10130.539492870001</v>
      </c>
      <c r="Z78" s="23" t="str">
        <f t="shared" si="9"/>
        <v>-</v>
      </c>
    </row>
    <row r="79" spans="1:26" x14ac:dyDescent="0.2">
      <c r="A79" s="21" t="s">
        <v>162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Anlage'!G:G)&gt;0,SUMIF('Grundlage Swiss DRG ohne Anlage'!D:D,B79,'Grundlage Swiss DRG ohne Anlage'!G:G),"")</f>
        <v>80298139.964604005</v>
      </c>
      <c r="F79" s="112">
        <f>IF(SUMIF('Grundlage Swiss DRG alle'!D:D,B79,'Grundlage Swiss DRG alle'!G:G)&gt;0,SUMIF('Grundlage Swiss DRG alle'!D:D,B79,'Grundlage Swiss DRG alle'!G:G),)</f>
        <v>87168221.540068999</v>
      </c>
      <c r="G79" s="112">
        <f>IF(SUMIF('Grundlage Swiss DRG alle'!D:D,B79,'Grundlage Swiss DRG alle'!H:H)&gt;0,SUMIF('Grundlage Swiss DRG alle'!D:D,B79,'Grundlage Swiss DRG alle'!H:H),)</f>
        <v>86273178.414603993</v>
      </c>
      <c r="H79" s="112">
        <f>IF(SUMIF('Grundlage Swiss DRG alle'!D:D,B79,'Grundlage Swiss DRG alle'!I:I)&gt;0,SUMIF('Grundlage Swiss DRG alle'!D:D,B79,'Grundlage Swiss DRG alle'!I:I),"")</f>
        <v>9062.9</v>
      </c>
      <c r="I79" s="112">
        <f>IF(SUMIF('Grundlage Swiss DRG alle'!D:D,B79,'Grundlage Swiss DRG alle'!J:J)&gt;0,SUMIF('Grundlage Swiss DRG alle'!D:D,B79,'Grundlage Swiss DRG alle'!J:J),"")</f>
        <v>10426</v>
      </c>
      <c r="J79" s="130">
        <f>IF(SUMIF('Grundlage Swiss DRG ohne Anlage'!D:D,B79,'Grundlage Swiss DRG ohne Anlage'!H:H)&gt;0,SUMIF('Grundlage Swiss DRG ohne Anlage'!D:D,B79,'Grundlage Swiss DRG ohne Anlage'!H:H),"")</f>
        <v>8860.0933436983996</v>
      </c>
      <c r="K79" s="130">
        <f>IF(SUMIF('Grundlage Swiss DRG alle'!D:D,B79,'Grundlage Swiss DRG alle'!K:K)&gt;0,SUMIF('Grundlage Swiss DRG alle'!D:D,B79,'Grundlage Swiss DRG alle'!K:K),"")</f>
        <v>9618.1378521299994</v>
      </c>
      <c r="L79" s="130">
        <f>IF(SUMIF('Grundlage Swiss DRG alle'!D:D,B79,'Grundlage Swiss DRG alle'!L:L)&gt;0,SUMIF('Grundlage Swiss DRG alle'!D:D,B79,'Grundlage Swiss DRG alle'!L:L),"")</f>
        <v>9519.3788317872004</v>
      </c>
      <c r="M79" s="62">
        <f t="shared" si="5"/>
        <v>9062.9</v>
      </c>
      <c r="N79" s="61">
        <f t="shared" si="6"/>
        <v>9062.9</v>
      </c>
      <c r="O79" s="61">
        <f t="shared" si="7"/>
        <v>9062.9</v>
      </c>
      <c r="P79" s="40"/>
      <c r="Q79" s="40"/>
      <c r="R79" s="40"/>
      <c r="Y79" s="124">
        <f t="shared" si="8"/>
        <v>9519.3788317872004</v>
      </c>
      <c r="Z79" s="23" t="str">
        <f t="shared" si="9"/>
        <v>-</v>
      </c>
    </row>
    <row r="80" spans="1:26" x14ac:dyDescent="0.2">
      <c r="A80" s="21" t="s">
        <v>234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Anlage'!G:G)&gt;0,SUMIF('Grundlage Swiss DRG ohne Anlage'!D:D,B80,'Grundlage Swiss DRG ohne Anlage'!G:G),"")</f>
        <v>60733872.700617</v>
      </c>
      <c r="F80" s="112">
        <f>IF(SUMIF('Grundlage Swiss DRG alle'!D:D,B80,'Grundlage Swiss DRG alle'!G:G)&gt;0,SUMIF('Grundlage Swiss DRG alle'!D:D,B80,'Grundlage Swiss DRG alle'!G:G),)</f>
        <v>73166749.700617</v>
      </c>
      <c r="G80" s="112">
        <f>IF(SUMIF('Grundlage Swiss DRG alle'!D:D,B80,'Grundlage Swiss DRG alle'!H:H)&gt;0,SUMIF('Grundlage Swiss DRG alle'!D:D,B80,'Grundlage Swiss DRG alle'!H:H),)</f>
        <v>69832859.729983002</v>
      </c>
      <c r="H80" s="112">
        <f>IF(SUMIF('Grundlage Swiss DRG alle'!D:D,B80,'Grundlage Swiss DRG alle'!I:I)&gt;0,SUMIF('Grundlage Swiss DRG alle'!D:D,B80,'Grundlage Swiss DRG alle'!I:I),"")</f>
        <v>5942.8206</v>
      </c>
      <c r="I80" s="112">
        <f>IF(SUMIF('Grundlage Swiss DRG alle'!D:D,B80,'Grundlage Swiss DRG alle'!J:J)&gt;0,SUMIF('Grundlage Swiss DRG alle'!D:D,B80,'Grundlage Swiss DRG alle'!J:J),"")</f>
        <v>7202</v>
      </c>
      <c r="J80" s="130">
        <f>IF(SUMIF('Grundlage Swiss DRG ohne Anlage'!D:D,B80,'Grundlage Swiss DRG ohne Anlage'!H:H)&gt;0,SUMIF('Grundlage Swiss DRG ohne Anlage'!D:D,B80,'Grundlage Swiss DRG ohne Anlage'!H:H),"")</f>
        <v>10219.704882328</v>
      </c>
      <c r="K80" s="130">
        <f>IF(SUMIF('Grundlage Swiss DRG alle'!D:D,B80,'Grundlage Swiss DRG alle'!K:K)&gt;0,SUMIF('Grundlage Swiss DRG alle'!D:D,B80,'Grundlage Swiss DRG alle'!K:K),"")</f>
        <v>12311.788395668</v>
      </c>
      <c r="L80" s="130">
        <f>IF(SUMIF('Grundlage Swiss DRG alle'!D:D,B80,'Grundlage Swiss DRG alle'!L:L)&gt;0,SUMIF('Grundlage Swiss DRG alle'!D:D,B80,'Grundlage Swiss DRG alle'!L:L),"")</f>
        <v>11750.793845263001</v>
      </c>
      <c r="M80" s="62">
        <f t="shared" si="5"/>
        <v>5942.8206</v>
      </c>
      <c r="N80" s="61">
        <f t="shared" si="6"/>
        <v>5942.8206</v>
      </c>
      <c r="O80" s="61">
        <f t="shared" si="7"/>
        <v>5942.8206</v>
      </c>
      <c r="P80" s="40"/>
      <c r="Q80" s="40"/>
      <c r="R80" s="40"/>
      <c r="Y80" s="124">
        <f t="shared" si="8"/>
        <v>11750.793845263001</v>
      </c>
      <c r="Z80" s="23" t="str">
        <f t="shared" si="9"/>
        <v>-</v>
      </c>
    </row>
    <row r="81" spans="1:26" ht="11.25" customHeight="1" x14ac:dyDescent="0.2">
      <c r="A81" s="21" t="s">
        <v>247</v>
      </c>
      <c r="B81" s="21" t="s">
        <v>247</v>
      </c>
      <c r="C81" s="21" t="s">
        <v>70</v>
      </c>
      <c r="D81" s="21" t="s">
        <v>45</v>
      </c>
      <c r="E81" s="112">
        <v>87407012</v>
      </c>
      <c r="F81" s="112">
        <f>IF(SUMIF('Grundlage Swiss DRG alle'!D:D,B81,'Grundlage Swiss DRG alle'!G:G)&gt;0,SUMIF('Grundlage Swiss DRG alle'!D:D,B81,'Grundlage Swiss DRG alle'!G:G),)</f>
        <v>0</v>
      </c>
      <c r="G81" s="112">
        <v>93236305</v>
      </c>
      <c r="H81" s="112">
        <v>9229</v>
      </c>
      <c r="I81" s="112">
        <v>10020</v>
      </c>
      <c r="J81" s="130">
        <v>9471</v>
      </c>
      <c r="K81" s="130" t="str">
        <f>IF(SUMIF('Grundlage Swiss DRG alle'!D:D,B81,'Grundlage Swiss DRG alle'!K:K)&gt;0,SUMIF('Grundlage Swiss DRG alle'!D:D,B81,'Grundlage Swiss DRG alle'!K:K),"")</f>
        <v/>
      </c>
      <c r="L81" s="130">
        <v>10103</v>
      </c>
      <c r="M81" s="62">
        <f t="shared" si="5"/>
        <v>9229</v>
      </c>
      <c r="N81" s="61" t="str">
        <f t="shared" si="6"/>
        <v>-</v>
      </c>
      <c r="O81" s="61">
        <f t="shared" si="7"/>
        <v>9229</v>
      </c>
      <c r="P81" s="40"/>
      <c r="Q81" s="40"/>
      <c r="R81" s="40"/>
      <c r="Y81" s="124">
        <f t="shared" si="8"/>
        <v>10103</v>
      </c>
      <c r="Z81" s="23" t="str">
        <f t="shared" si="9"/>
        <v>-</v>
      </c>
    </row>
    <row r="82" spans="1:26" x14ac:dyDescent="0.2">
      <c r="A82" s="21" t="s">
        <v>69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Anlage'!G:G)&gt;0,SUMIF('Grundlage Swiss DRG ohne Anlage'!D:D,B82,'Grundlage Swiss DRG ohne Anlage'!G:G),"")</f>
        <v>73467117.426704004</v>
      </c>
      <c r="F82" s="112">
        <f>IF(SUMIF('Grundlage Swiss DRG alle'!D:D,B82,'Grundlage Swiss DRG alle'!G:G)&gt;0,SUMIF('Grundlage Swiss DRG alle'!D:D,B82,'Grundlage Swiss DRG alle'!G:G),)</f>
        <v>84505180.426704004</v>
      </c>
      <c r="G82" s="112">
        <f>IF(SUMIF('Grundlage Swiss DRG alle'!D:D,B82,'Grundlage Swiss DRG alle'!H:H)&gt;0,SUMIF('Grundlage Swiss DRG alle'!D:D,B82,'Grundlage Swiss DRG alle'!H:H),)</f>
        <v>78985397.426704004</v>
      </c>
      <c r="H82" s="112">
        <f>IF(SUMIF('Grundlage Swiss DRG alle'!D:D,B82,'Grundlage Swiss DRG alle'!I:I)&gt;0,SUMIF('Grundlage Swiss DRG alle'!D:D,B82,'Grundlage Swiss DRG alle'!I:I),"")</f>
        <v>8151.3598000000002</v>
      </c>
      <c r="I82" s="112">
        <f>IF(SUMIF('Grundlage Swiss DRG alle'!D:D,B82,'Grundlage Swiss DRG alle'!J:J)&gt;0,SUMIF('Grundlage Swiss DRG alle'!D:D,B82,'Grundlage Swiss DRG alle'!J:J),"")</f>
        <v>10134</v>
      </c>
      <c r="J82" s="130">
        <f>IF(SUMIF('Grundlage Swiss DRG ohne Anlage'!D:D,B82,'Grundlage Swiss DRG ohne Anlage'!H:H)&gt;0,SUMIF('Grundlage Swiss DRG ohne Anlage'!D:D,B82,'Grundlage Swiss DRG ohne Anlage'!H:H),"")</f>
        <v>9012.8664700462996</v>
      </c>
      <c r="K82" s="130">
        <f>IF(SUMIF('Grundlage Swiss DRG alle'!D:D,B82,'Grundlage Swiss DRG alle'!K:K)&gt;0,SUMIF('Grundlage Swiss DRG alle'!D:D,B82,'Grundlage Swiss DRG alle'!K:K),"")</f>
        <v>10367.004095034999</v>
      </c>
      <c r="L82" s="130">
        <f>IF(SUMIF('Grundlage Swiss DRG alle'!D:D,B82,'Grundlage Swiss DRG alle'!L:L)&gt;0,SUMIF('Grundlage Swiss DRG alle'!D:D,B82,'Grundlage Swiss DRG alle'!L:L),"")</f>
        <v>9689.8430893338009</v>
      </c>
      <c r="M82" s="62">
        <f t="shared" si="5"/>
        <v>8151.3598000000002</v>
      </c>
      <c r="N82" s="61">
        <f t="shared" si="6"/>
        <v>8151.3598000000002</v>
      </c>
      <c r="O82" s="61">
        <f t="shared" si="7"/>
        <v>8151.3598000000002</v>
      </c>
      <c r="P82" s="40"/>
      <c r="Q82" s="40"/>
      <c r="R82" s="40"/>
      <c r="Y82" s="124">
        <f t="shared" si="8"/>
        <v>9689.8430893338009</v>
      </c>
      <c r="Z82" s="23" t="str">
        <f t="shared" si="9"/>
        <v>-</v>
      </c>
    </row>
    <row r="83" spans="1:26" x14ac:dyDescent="0.2">
      <c r="A83" s="21" t="s">
        <v>279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Anlage'!G:G)&gt;0,SUMIF('Grundlage Swiss DRG ohne Anlage'!D:D,B83,'Grundlage Swiss DRG ohne Anlage'!G:G),"")</f>
        <v>78505583.569178998</v>
      </c>
      <c r="F83" s="112">
        <f>IF(SUMIF('Grundlage Swiss DRG alle'!D:D,B83,'Grundlage Swiss DRG alle'!G:G)&gt;0,SUMIF('Grundlage Swiss DRG alle'!D:D,B83,'Grundlage Swiss DRG alle'!G:G),)</f>
        <v>87345889.569178998</v>
      </c>
      <c r="G83" s="112">
        <f>IF(SUMIF('Grundlage Swiss DRG alle'!D:D,B83,'Grundlage Swiss DRG alle'!H:H)&gt;0,SUMIF('Grundlage Swiss DRG alle'!D:D,B83,'Grundlage Swiss DRG alle'!H:H),)</f>
        <v>86449165.569178998</v>
      </c>
      <c r="H83" s="112">
        <f>IF(SUMIF('Grundlage Swiss DRG alle'!D:D,B83,'Grundlage Swiss DRG alle'!I:I)&gt;0,SUMIF('Grundlage Swiss DRG alle'!D:D,B83,'Grundlage Swiss DRG alle'!I:I),"")</f>
        <v>8117.665</v>
      </c>
      <c r="I83" s="112">
        <f>IF(SUMIF('Grundlage Swiss DRG alle'!D:D,B83,'Grundlage Swiss DRG alle'!J:J)&gt;0,SUMIF('Grundlage Swiss DRG alle'!D:D,B83,'Grundlage Swiss DRG alle'!J:J),"")</f>
        <v>9731</v>
      </c>
      <c r="J83" s="130">
        <f>IF(SUMIF('Grundlage Swiss DRG ohne Anlage'!D:D,B83,'Grundlage Swiss DRG ohne Anlage'!H:H)&gt;0,SUMIF('Grundlage Swiss DRG ohne Anlage'!D:D,B83,'Grundlage Swiss DRG ohne Anlage'!H:H),"")</f>
        <v>9670.9563118431997</v>
      </c>
      <c r="K83" s="130">
        <f>IF(SUMIF('Grundlage Swiss DRG alle'!D:D,B83,'Grundlage Swiss DRG alle'!K:K)&gt;0,SUMIF('Grundlage Swiss DRG alle'!D:D,B83,'Grundlage Swiss DRG alle'!K:K),"")</f>
        <v>10759.977107848001</v>
      </c>
      <c r="L83" s="130">
        <f>IF(SUMIF('Grundlage Swiss DRG alle'!D:D,B83,'Grundlage Swiss DRG alle'!L:L)&gt;0,SUMIF('Grundlage Swiss DRG alle'!D:D,B83,'Grundlage Swiss DRG alle'!L:L),"")</f>
        <v>10649.511351993</v>
      </c>
      <c r="M83" s="62">
        <f t="shared" si="5"/>
        <v>8117.665</v>
      </c>
      <c r="N83" s="61">
        <f t="shared" si="6"/>
        <v>8117.665</v>
      </c>
      <c r="O83" s="61">
        <f t="shared" si="7"/>
        <v>8117.665</v>
      </c>
      <c r="P83" s="40"/>
      <c r="Q83" s="40"/>
      <c r="R83" s="40"/>
      <c r="Y83" s="124">
        <f t="shared" si="8"/>
        <v>10649.511351993</v>
      </c>
      <c r="Z83" s="23" t="str">
        <f t="shared" si="9"/>
        <v>-</v>
      </c>
    </row>
    <row r="84" spans="1:26" x14ac:dyDescent="0.2">
      <c r="A84" s="21" t="s">
        <v>269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Anlage'!G:G)&gt;0,SUMIF('Grundlage Swiss DRG ohne Anlage'!D:D,B84,'Grundlage Swiss DRG ohne Anlage'!G:G),"")</f>
        <v>244293967.62777001</v>
      </c>
      <c r="F84" s="112">
        <f>IF(SUMIF('Grundlage Swiss DRG alle'!D:D,B84,'Grundlage Swiss DRG alle'!G:G)&gt;0,SUMIF('Grundlage Swiss DRG alle'!D:D,B84,'Grundlage Swiss DRG alle'!G:G),)</f>
        <v>0</v>
      </c>
      <c r="G84" s="112">
        <f>IF(SUMIF('Grundlage Swiss DRG alle'!D:D,B84,'Grundlage Swiss DRG alle'!H:H)&gt;0,SUMIF('Grundlage Swiss DRG alle'!D:D,B84,'Grundlage Swiss DRG alle'!H:H),)</f>
        <v>261014853.62777001</v>
      </c>
      <c r="H84" s="112">
        <f>IF(SUMIF('Grundlage Swiss DRG alle'!D:D,B84,'Grundlage Swiss DRG alle'!I:I)&gt;0,SUMIF('Grundlage Swiss DRG alle'!D:D,B84,'Grundlage Swiss DRG alle'!I:I),"")</f>
        <v>25569.6708</v>
      </c>
      <c r="I84" s="112">
        <f>IF(SUMIF('Grundlage Swiss DRG alle'!D:D,B84,'Grundlage Swiss DRG alle'!J:J)&gt;0,SUMIF('Grundlage Swiss DRG alle'!D:D,B84,'Grundlage Swiss DRG alle'!J:J),"")</f>
        <v>23353</v>
      </c>
      <c r="J84" s="130">
        <f>IF(SUMIF('Grundlage Swiss DRG ohne Anlage'!D:D,B84,'Grundlage Swiss DRG ohne Anlage'!H:H)&gt;0,SUMIF('Grundlage Swiss DRG ohne Anlage'!D:D,B84,'Grundlage Swiss DRG ohne Anlage'!H:H),"")</f>
        <v>9554.0521244319007</v>
      </c>
      <c r="K84" s="130" t="str">
        <f>IF(SUMIF('Grundlage Swiss DRG alle'!D:D,B84,'Grundlage Swiss DRG alle'!K:K)&gt;0,SUMIF('Grundlage Swiss DRG alle'!D:D,B84,'Grundlage Swiss DRG alle'!K:K),"")</f>
        <v/>
      </c>
      <c r="L84" s="130">
        <f>IF(SUMIF('Grundlage Swiss DRG alle'!D:D,B84,'Grundlage Swiss DRG alle'!L:L)&gt;0,SUMIF('Grundlage Swiss DRG alle'!D:D,B84,'Grundlage Swiss DRG alle'!L:L),"")</f>
        <v>10207.986472308001</v>
      </c>
      <c r="M84" s="62">
        <f t="shared" si="5"/>
        <v>25569.6708</v>
      </c>
      <c r="N84" s="61" t="str">
        <f t="shared" si="6"/>
        <v>-</v>
      </c>
      <c r="O84" s="61">
        <f t="shared" si="7"/>
        <v>25569.6708</v>
      </c>
      <c r="P84" s="40"/>
      <c r="Q84" s="40"/>
      <c r="R84" s="40"/>
      <c r="Y84" s="124">
        <f t="shared" si="8"/>
        <v>10207.986472308001</v>
      </c>
      <c r="Z84" s="23" t="str">
        <f t="shared" si="9"/>
        <v>-</v>
      </c>
    </row>
    <row r="85" spans="1:26" x14ac:dyDescent="0.2">
      <c r="A85" s="21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Anlage'!G:G)&gt;0,SUMIF('Grundlage Swiss DRG ohne Anlage'!D:D,B85,'Grundlage Swiss DRG ohne Anlage'!G:G),"")</f>
        <v>98834112.808165997</v>
      </c>
      <c r="F85" s="112">
        <f>IF(SUMIF('Grundlage Swiss DRG alle'!D:D,B85,'Grundlage Swiss DRG alle'!G:G)&gt;0,SUMIF('Grundlage Swiss DRG alle'!D:D,B85,'Grundlage Swiss DRG alle'!G:G),)</f>
        <v>0</v>
      </c>
      <c r="G85" s="112">
        <f>IF(SUMIF('Grundlage Swiss DRG alle'!D:D,B85,'Grundlage Swiss DRG alle'!H:H)&gt;0,SUMIF('Grundlage Swiss DRG alle'!D:D,B85,'Grundlage Swiss DRG alle'!H:H),)</f>
        <v>106452265.69734</v>
      </c>
      <c r="H85" s="112">
        <f>IF(SUMIF('Grundlage Swiss DRG alle'!D:D,B85,'Grundlage Swiss DRG alle'!I:I)&gt;0,SUMIF('Grundlage Swiss DRG alle'!D:D,B85,'Grundlage Swiss DRG alle'!I:I),"")</f>
        <v>9546.1715000000004</v>
      </c>
      <c r="I85" s="112">
        <f>IF(SUMIF('Grundlage Swiss DRG alle'!D:D,B85,'Grundlage Swiss DRG alle'!J:J)&gt;0,SUMIF('Grundlage Swiss DRG alle'!D:D,B85,'Grundlage Swiss DRG alle'!J:J),"")</f>
        <v>9121</v>
      </c>
      <c r="J85" s="130">
        <f>IF(SUMIF('Grundlage Swiss DRG ohne Anlage'!D:D,B85,'Grundlage Swiss DRG ohne Anlage'!H:H)&gt;0,SUMIF('Grundlage Swiss DRG ohne Anlage'!D:D,B85,'Grundlage Swiss DRG ohne Anlage'!H:H),"")</f>
        <v>10353.272283885</v>
      </c>
      <c r="K85" s="130" t="str">
        <f>IF(SUMIF('Grundlage Swiss DRG alle'!D:D,B85,'Grundlage Swiss DRG alle'!K:K)&gt;0,SUMIF('Grundlage Swiss DRG alle'!D:D,B85,'Grundlage Swiss DRG alle'!K:K),"")</f>
        <v/>
      </c>
      <c r="L85" s="130">
        <f>IF(SUMIF('Grundlage Swiss DRG alle'!D:D,B85,'Grundlage Swiss DRG alle'!L:L)&gt;0,SUMIF('Grundlage Swiss DRG alle'!D:D,B85,'Grundlage Swiss DRG alle'!L:L),"")</f>
        <v>11151.304551498</v>
      </c>
      <c r="M85" s="62">
        <f t="shared" si="5"/>
        <v>9546.1715000000004</v>
      </c>
      <c r="N85" s="61" t="str">
        <f t="shared" si="6"/>
        <v>-</v>
      </c>
      <c r="O85" s="61">
        <f t="shared" si="7"/>
        <v>9546.1715000000004</v>
      </c>
      <c r="P85" s="40"/>
      <c r="Q85" s="40"/>
      <c r="R85" s="40"/>
      <c r="Y85" s="124">
        <f t="shared" si="8"/>
        <v>11151.304551498</v>
      </c>
      <c r="Z85" s="23" t="str">
        <f t="shared" si="9"/>
        <v>-</v>
      </c>
    </row>
    <row r="86" spans="1:26" x14ac:dyDescent="0.2">
      <c r="A86" s="21" t="s">
        <v>282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Anlage'!G:G)&gt;0,SUMIF('Grundlage Swiss DRG ohne Anlage'!D:D,B86,'Grundlage Swiss DRG ohne Anlage'!G:G),"")</f>
        <v>60656753.338262998</v>
      </c>
      <c r="F86" s="112">
        <f>IF(SUMIF('Grundlage Swiss DRG alle'!D:D,B86,'Grundlage Swiss DRG alle'!G:G)&gt;0,SUMIF('Grundlage Swiss DRG alle'!D:D,B86,'Grundlage Swiss DRG alle'!G:G),)</f>
        <v>0</v>
      </c>
      <c r="G86" s="112">
        <f>IF(SUMIF('Grundlage Swiss DRG alle'!D:D,B86,'Grundlage Swiss DRG alle'!H:H)&gt;0,SUMIF('Grundlage Swiss DRG alle'!D:D,B86,'Grundlage Swiss DRG alle'!H:H),)</f>
        <v>67461900.636262998</v>
      </c>
      <c r="H86" s="112">
        <f>IF(SUMIF('Grundlage Swiss DRG alle'!D:D,B86,'Grundlage Swiss DRG alle'!I:I)&gt;0,SUMIF('Grundlage Swiss DRG alle'!D:D,B86,'Grundlage Swiss DRG alle'!I:I),"")</f>
        <v>6674.5021399999996</v>
      </c>
      <c r="I86" s="112">
        <f>IF(SUMIF('Grundlage Swiss DRG alle'!D:D,B86,'Grundlage Swiss DRG alle'!J:J)&gt;0,SUMIF('Grundlage Swiss DRG alle'!D:D,B86,'Grundlage Swiss DRG alle'!J:J),"")</f>
        <v>4824</v>
      </c>
      <c r="J86" s="130">
        <f>IF(SUMIF('Grundlage Swiss DRG ohne Anlage'!D:D,B86,'Grundlage Swiss DRG ohne Anlage'!H:H)&gt;0,SUMIF('Grundlage Swiss DRG ohne Anlage'!D:D,B86,'Grundlage Swiss DRG ohne Anlage'!H:H),"")</f>
        <v>9087.8318810850997</v>
      </c>
      <c r="K86" s="130" t="str">
        <f>IF(SUMIF('Grundlage Swiss DRG alle'!D:D,B86,'Grundlage Swiss DRG alle'!K:K)&gt;0,SUMIF('Grundlage Swiss DRG alle'!D:D,B86,'Grundlage Swiss DRG alle'!K:K),"")</f>
        <v/>
      </c>
      <c r="L86" s="130">
        <f>IF(SUMIF('Grundlage Swiss DRG alle'!D:D,B86,'Grundlage Swiss DRG alle'!L:L)&gt;0,SUMIF('Grundlage Swiss DRG alle'!D:D,B86,'Grundlage Swiss DRG alle'!L:L),"")</f>
        <v>10107.405649324</v>
      </c>
      <c r="M86" s="62">
        <f t="shared" si="5"/>
        <v>6674.5021399999996</v>
      </c>
      <c r="N86" s="61" t="str">
        <f t="shared" si="6"/>
        <v>-</v>
      </c>
      <c r="O86" s="61">
        <f t="shared" si="7"/>
        <v>6674.5021399999996</v>
      </c>
      <c r="P86" s="40"/>
      <c r="Q86" s="40"/>
      <c r="R86" s="40"/>
      <c r="Y86" s="124">
        <f t="shared" si="8"/>
        <v>10107.405649324</v>
      </c>
      <c r="Z86" s="23" t="str">
        <f t="shared" si="9"/>
        <v>-</v>
      </c>
    </row>
    <row r="87" spans="1:26" x14ac:dyDescent="0.2">
      <c r="A87" s="21" t="s">
        <v>294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Anlage'!G:G)&gt;0,SUMIF('Grundlage Swiss DRG ohne Anlage'!D:D,B87,'Grundlage Swiss DRG ohne Anlage'!G:G),"")</f>
        <v>584812631.38857996</v>
      </c>
      <c r="F87" s="112">
        <f>IF(SUMIF('Grundlage Swiss DRG alle'!D:D,B87,'Grundlage Swiss DRG alle'!G:G)&gt;0,SUMIF('Grundlage Swiss DRG alle'!D:D,B87,'Grundlage Swiss DRG alle'!G:G),)</f>
        <v>639857794.84703004</v>
      </c>
      <c r="G87" s="112">
        <f>IF(SUMIF('Grundlage Swiss DRG alle'!D:D,B87,'Grundlage Swiss DRG alle'!H:H)&gt;0,SUMIF('Grundlage Swiss DRG alle'!D:D,B87,'Grundlage Swiss DRG alle'!H:H),)</f>
        <v>634409711.38857996</v>
      </c>
      <c r="H87" s="112">
        <f>IF(SUMIF('Grundlage Swiss DRG alle'!D:D,B87,'Grundlage Swiss DRG alle'!I:I)&gt;0,SUMIF('Grundlage Swiss DRG alle'!D:D,B87,'Grundlage Swiss DRG alle'!I:I),"")</f>
        <v>57670</v>
      </c>
      <c r="I87" s="112">
        <f>IF(SUMIF('Grundlage Swiss DRG alle'!D:D,B87,'Grundlage Swiss DRG alle'!J:J)&gt;0,SUMIF('Grundlage Swiss DRG alle'!D:D,B87,'Grundlage Swiss DRG alle'!J:J),"")</f>
        <v>38598</v>
      </c>
      <c r="J87" s="130">
        <f>IF(SUMIF('Grundlage Swiss DRG ohne Anlage'!D:D,B87,'Grundlage Swiss DRG ohne Anlage'!H:H)&gt;0,SUMIF('Grundlage Swiss DRG ohne Anlage'!D:D,B87,'Grundlage Swiss DRG ohne Anlage'!H:H),"")</f>
        <v>10140.673337759001</v>
      </c>
      <c r="K87" s="130">
        <f>IF(SUMIF('Grundlage Swiss DRG alle'!D:D,B87,'Grundlage Swiss DRG alle'!K:K)&gt;0,SUMIF('Grundlage Swiss DRG alle'!D:D,B87,'Grundlage Swiss DRG alle'!K:K),"")</f>
        <v>11095.158571996</v>
      </c>
      <c r="L87" s="130">
        <f>IF(SUMIF('Grundlage Swiss DRG alle'!D:D,B87,'Grundlage Swiss DRG alle'!L:L)&gt;0,SUMIF('Grundlage Swiss DRG alle'!D:D,B87,'Grundlage Swiss DRG alle'!L:L),"")</f>
        <v>11000.688596993001</v>
      </c>
      <c r="M87" s="62">
        <f t="shared" si="5"/>
        <v>57670</v>
      </c>
      <c r="N87" s="61">
        <f t="shared" si="6"/>
        <v>57670</v>
      </c>
      <c r="O87" s="61">
        <f t="shared" si="7"/>
        <v>57670</v>
      </c>
      <c r="P87" s="40"/>
      <c r="Q87" s="40"/>
      <c r="R87" s="40"/>
      <c r="Y87" s="124">
        <f t="shared" si="8"/>
        <v>11000.688596993001</v>
      </c>
      <c r="Z87" s="23" t="str">
        <f t="shared" si="9"/>
        <v>-</v>
      </c>
    </row>
    <row r="88" spans="1:26" ht="11.25" hidden="1" customHeight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112" t="str">
        <f>IF(SUMIF('Grundlage Swiss DRG ohne Anlage'!D:D,B88,'Grundlage Swiss DRG ohne Anlage'!G:G)&gt;0,SUMIF('Grundlage Swiss DRG ohne Anlage'!D:D,B88,'Grundlage Swiss DRG ohne Anlage'!G:G),"")</f>
        <v/>
      </c>
      <c r="F88" s="112">
        <f>IF(SUMIF('Grundlage Swiss DRG alle'!D:D,B88,'Grundlage Swiss DRG alle'!G:G)&gt;0,SUMIF('Grundlage Swiss DRG alle'!D:D,B88,'Grundlage Swiss DRG alle'!G:G),)</f>
        <v>0</v>
      </c>
      <c r="G88" s="112">
        <f>IF(SUMIF('Grundlage Swiss DRG alle'!D:D,B88,'Grundlage Swiss DRG alle'!H:H)&gt;0,SUMIF('Grundlage Swiss DRG alle'!D:D,B88,'Grundlage Swiss DRG alle'!H:H),)</f>
        <v>0</v>
      </c>
      <c r="H88" s="112" t="str">
        <f>IF(SUMIF('Grundlage Swiss DRG alle'!D:D,B88,'Grundlage Swiss DRG alle'!I:I)&gt;0,SUMIF('Grundlage Swiss DRG alle'!D:D,B88,'Grundlage Swiss DRG alle'!I:I),"")</f>
        <v/>
      </c>
      <c r="I88" s="112" t="str">
        <f>IF(SUMIF('Grundlage Swiss DRG alle'!D:D,B88,'Grundlage Swiss DRG alle'!J:J)&gt;0,SUMIF('Grundlage Swiss DRG alle'!D:D,B88,'Grundlage Swiss DRG alle'!J:J),"")</f>
        <v/>
      </c>
      <c r="J88" s="130" t="str">
        <f>IF(SUMIF('Grundlage Swiss DRG ohne Anlage'!D:D,B88,'Grundlage Swiss DRG ohne Anlage'!H:H)&gt;0,SUMIF('Grundlage Swiss DRG ohne Anlage'!D:D,B88,'Grundlage Swiss DRG ohne Anlage'!H:H),"")</f>
        <v/>
      </c>
      <c r="K88" s="130" t="str">
        <f>IF(SUMIF('Grundlage Swiss DRG alle'!D:D,B88,'Grundlage Swiss DRG alle'!K:K)&gt;0,SUMIF('Grundlage Swiss DRG alle'!D:D,B88,'Grundlage Swiss DRG alle'!K:K),"")</f>
        <v/>
      </c>
      <c r="L88" s="130" t="str">
        <f>IF(SUMIF('Grundlage Swiss DRG alle'!D:D,B88,'Grundlage Swiss DRG alle'!L:L)&gt;0,SUMIF('Grundlage Swiss DRG alle'!D:D,B88,'Grundlage Swiss DRG alle'!L:L),"")</f>
        <v/>
      </c>
      <c r="M88" s="62" t="str">
        <f t="shared" si="5"/>
        <v/>
      </c>
      <c r="N88" s="61" t="str">
        <f t="shared" si="6"/>
        <v>-</v>
      </c>
      <c r="O88" s="61" t="str">
        <f t="shared" si="7"/>
        <v>-</v>
      </c>
      <c r="P88" s="40"/>
      <c r="Q88" s="40"/>
      <c r="R88" s="40"/>
      <c r="Y88" s="124" t="str">
        <f t="shared" si="8"/>
        <v/>
      </c>
      <c r="Z88" s="23" t="str">
        <f t="shared" si="9"/>
        <v>gleich</v>
      </c>
    </row>
    <row r="89" spans="1:26" ht="11.25" hidden="1" customHeight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112" t="str">
        <f>IF(SUMIF('Grundlage Swiss DRG ohne Anlage'!D:D,B89,'Grundlage Swiss DRG ohne Anlage'!G:G)&gt;0,SUMIF('Grundlage Swiss DRG ohne Anlage'!D:D,B89,'Grundlage Swiss DRG ohne Anlage'!G:G),"")</f>
        <v/>
      </c>
      <c r="F89" s="112">
        <f>IF(SUMIF('Grundlage Swiss DRG alle'!D:D,B89,'Grundlage Swiss DRG alle'!G:G)&gt;0,SUMIF('Grundlage Swiss DRG alle'!D:D,B89,'Grundlage Swiss DRG alle'!G:G),)</f>
        <v>0</v>
      </c>
      <c r="G89" s="112">
        <f>IF(SUMIF('Grundlage Swiss DRG alle'!D:D,B89,'Grundlage Swiss DRG alle'!H:H)&gt;0,SUMIF('Grundlage Swiss DRG alle'!D:D,B89,'Grundlage Swiss DRG alle'!H:H),)</f>
        <v>0</v>
      </c>
      <c r="H89" s="112" t="str">
        <f>IF(SUMIF('Grundlage Swiss DRG alle'!D:D,B89,'Grundlage Swiss DRG alle'!I:I)&gt;0,SUMIF('Grundlage Swiss DRG alle'!D:D,B89,'Grundlage Swiss DRG alle'!I:I),"")</f>
        <v/>
      </c>
      <c r="I89" s="112" t="str">
        <f>IF(SUMIF('Grundlage Swiss DRG alle'!D:D,B89,'Grundlage Swiss DRG alle'!J:J)&gt;0,SUMIF('Grundlage Swiss DRG alle'!D:D,B89,'Grundlage Swiss DRG alle'!J:J),"")</f>
        <v/>
      </c>
      <c r="J89" s="130" t="str">
        <f>IF(SUMIF('Grundlage Swiss DRG ohne Anlage'!D:D,B89,'Grundlage Swiss DRG ohne Anlage'!H:H)&gt;0,SUMIF('Grundlage Swiss DRG ohne Anlage'!D:D,B89,'Grundlage Swiss DRG ohne Anlage'!H:H),"")</f>
        <v/>
      </c>
      <c r="K89" s="130" t="str">
        <f>IF(SUMIF('Grundlage Swiss DRG alle'!D:D,B89,'Grundlage Swiss DRG alle'!K:K)&gt;0,SUMIF('Grundlage Swiss DRG alle'!D:D,B89,'Grundlage Swiss DRG alle'!K:K),"")</f>
        <v/>
      </c>
      <c r="L89" s="130" t="str">
        <f>IF(SUMIF('Grundlage Swiss DRG alle'!D:D,B89,'Grundlage Swiss DRG alle'!L:L)&gt;0,SUMIF('Grundlage Swiss DRG alle'!D:D,B89,'Grundlage Swiss DRG alle'!L:L),"")</f>
        <v/>
      </c>
      <c r="M89" s="62" t="str">
        <f t="shared" si="5"/>
        <v/>
      </c>
      <c r="N89" s="61" t="str">
        <f t="shared" si="6"/>
        <v>-</v>
      </c>
      <c r="O89" s="61" t="str">
        <f t="shared" si="7"/>
        <v>-</v>
      </c>
      <c r="P89" s="40"/>
      <c r="Q89" s="40"/>
      <c r="R89" s="40"/>
      <c r="Y89" s="124" t="str">
        <f t="shared" si="8"/>
        <v/>
      </c>
      <c r="Z89" s="23" t="str">
        <f t="shared" si="9"/>
        <v>gleich</v>
      </c>
    </row>
    <row r="90" spans="1:26" ht="11.25" hidden="1" customHeight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112" t="str">
        <f>IF(SUMIF('Grundlage Swiss DRG ohne Anlage'!D:D,B90,'Grundlage Swiss DRG ohne Anlage'!G:G)&gt;0,SUMIF('Grundlage Swiss DRG ohne Anlage'!D:D,B90,'Grundlage Swiss DRG ohne Anlage'!G:G),"")</f>
        <v/>
      </c>
      <c r="F90" s="112">
        <f>IF(SUMIF('Grundlage Swiss DRG alle'!D:D,B90,'Grundlage Swiss DRG alle'!G:G)&gt;0,SUMIF('Grundlage Swiss DRG alle'!D:D,B90,'Grundlage Swiss DRG alle'!G:G),)</f>
        <v>0</v>
      </c>
      <c r="G90" s="112">
        <f>IF(SUMIF('Grundlage Swiss DRG alle'!D:D,B90,'Grundlage Swiss DRG alle'!H:H)&gt;0,SUMIF('Grundlage Swiss DRG alle'!D:D,B90,'Grundlage Swiss DRG alle'!H:H),)</f>
        <v>0</v>
      </c>
      <c r="H90" s="112" t="str">
        <f>IF(SUMIF('Grundlage Swiss DRG alle'!D:D,B90,'Grundlage Swiss DRG alle'!I:I)&gt;0,SUMIF('Grundlage Swiss DRG alle'!D:D,B90,'Grundlage Swiss DRG alle'!I:I),"")</f>
        <v/>
      </c>
      <c r="I90" s="112" t="str">
        <f>IF(SUMIF('Grundlage Swiss DRG alle'!D:D,B90,'Grundlage Swiss DRG alle'!J:J)&gt;0,SUMIF('Grundlage Swiss DRG alle'!D:D,B90,'Grundlage Swiss DRG alle'!J:J),"")</f>
        <v/>
      </c>
      <c r="J90" s="130" t="str">
        <f>IF(SUMIF('Grundlage Swiss DRG ohne Anlage'!D:D,B90,'Grundlage Swiss DRG ohne Anlage'!H:H)&gt;0,SUMIF('Grundlage Swiss DRG ohne Anlage'!D:D,B90,'Grundlage Swiss DRG ohne Anlage'!H:H),"")</f>
        <v/>
      </c>
      <c r="K90" s="130" t="str">
        <f>IF(SUMIF('Grundlage Swiss DRG alle'!D:D,B90,'Grundlage Swiss DRG alle'!K:K)&gt;0,SUMIF('Grundlage Swiss DRG alle'!D:D,B90,'Grundlage Swiss DRG alle'!K:K),"")</f>
        <v/>
      </c>
      <c r="L90" s="130" t="str">
        <f>IF(SUMIF('Grundlage Swiss DRG alle'!D:D,B90,'Grundlage Swiss DRG alle'!L:L)&gt;0,SUMIF('Grundlage Swiss DRG alle'!D:D,B90,'Grundlage Swiss DRG alle'!L:L),"")</f>
        <v/>
      </c>
      <c r="M90" s="62" t="str">
        <f t="shared" si="5"/>
        <v/>
      </c>
      <c r="N90" s="61" t="str">
        <f t="shared" si="6"/>
        <v>-</v>
      </c>
      <c r="O90" s="61" t="str">
        <f t="shared" si="7"/>
        <v>-</v>
      </c>
      <c r="P90" s="40"/>
      <c r="Q90" s="40"/>
      <c r="R90" s="40"/>
      <c r="Y90" s="124" t="str">
        <f t="shared" si="8"/>
        <v/>
      </c>
      <c r="Z90" s="23" t="str">
        <f t="shared" si="9"/>
        <v>gleich</v>
      </c>
    </row>
    <row r="91" spans="1:26" ht="11.25" hidden="1" customHeight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112" t="str">
        <f>IF(SUMIF('Grundlage Swiss DRG ohne Anlage'!D:D,B91,'Grundlage Swiss DRG ohne Anlage'!G:G)&gt;0,SUMIF('Grundlage Swiss DRG ohne Anlage'!D:D,B91,'Grundlage Swiss DRG ohne Anlage'!G:G),"")</f>
        <v/>
      </c>
      <c r="F91" s="112">
        <f>IF(SUMIF('Grundlage Swiss DRG alle'!D:D,B91,'Grundlage Swiss DRG alle'!G:G)&gt;0,SUMIF('Grundlage Swiss DRG alle'!D:D,B91,'Grundlage Swiss DRG alle'!G:G),)</f>
        <v>0</v>
      </c>
      <c r="G91" s="112">
        <f>IF(SUMIF('Grundlage Swiss DRG alle'!D:D,B91,'Grundlage Swiss DRG alle'!H:H)&gt;0,SUMIF('Grundlage Swiss DRG alle'!D:D,B91,'Grundlage Swiss DRG alle'!H:H),)</f>
        <v>0</v>
      </c>
      <c r="H91" s="112" t="str">
        <f>IF(SUMIF('Grundlage Swiss DRG alle'!D:D,B91,'Grundlage Swiss DRG alle'!I:I)&gt;0,SUMIF('Grundlage Swiss DRG alle'!D:D,B91,'Grundlage Swiss DRG alle'!I:I),"")</f>
        <v/>
      </c>
      <c r="I91" s="112" t="str">
        <f>IF(SUMIF('Grundlage Swiss DRG alle'!D:D,B91,'Grundlage Swiss DRG alle'!J:J)&gt;0,SUMIF('Grundlage Swiss DRG alle'!D:D,B91,'Grundlage Swiss DRG alle'!J:J),"")</f>
        <v/>
      </c>
      <c r="J91" s="130" t="str">
        <f>IF(SUMIF('Grundlage Swiss DRG ohne Anlage'!D:D,B91,'Grundlage Swiss DRG ohne Anlage'!H:H)&gt;0,SUMIF('Grundlage Swiss DRG ohne Anlage'!D:D,B91,'Grundlage Swiss DRG ohne Anlage'!H:H),"")</f>
        <v/>
      </c>
      <c r="K91" s="130" t="str">
        <f>IF(SUMIF('Grundlage Swiss DRG alle'!D:D,B91,'Grundlage Swiss DRG alle'!K:K)&gt;0,SUMIF('Grundlage Swiss DRG alle'!D:D,B91,'Grundlage Swiss DRG alle'!K:K),"")</f>
        <v/>
      </c>
      <c r="L91" s="130" t="str">
        <f>IF(SUMIF('Grundlage Swiss DRG alle'!D:D,B91,'Grundlage Swiss DRG alle'!L:L)&gt;0,SUMIF('Grundlage Swiss DRG alle'!D:D,B91,'Grundlage Swiss DRG alle'!L:L),"")</f>
        <v/>
      </c>
      <c r="M91" s="62" t="str">
        <f t="shared" si="5"/>
        <v/>
      </c>
      <c r="N91" s="61" t="str">
        <f t="shared" si="6"/>
        <v>-</v>
      </c>
      <c r="O91" s="61" t="str">
        <f t="shared" si="7"/>
        <v>-</v>
      </c>
      <c r="P91" s="40"/>
      <c r="Q91" s="40"/>
      <c r="R91" s="40"/>
      <c r="Y91" s="124" t="str">
        <f t="shared" si="8"/>
        <v/>
      </c>
      <c r="Z91" s="23" t="str">
        <f t="shared" si="9"/>
        <v>gleich</v>
      </c>
    </row>
    <row r="92" spans="1:26" ht="11.25" hidden="1" customHeight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112" t="str">
        <f>IF(SUMIF('Grundlage Swiss DRG ohne Anlage'!D:D,B92,'Grundlage Swiss DRG ohne Anlage'!G:G)&gt;0,SUMIF('Grundlage Swiss DRG ohne Anlage'!D:D,B92,'Grundlage Swiss DRG ohne Anlage'!G:G),"")</f>
        <v/>
      </c>
      <c r="F92" s="112">
        <f>IF(SUMIF('Grundlage Swiss DRG alle'!D:D,B92,'Grundlage Swiss DRG alle'!G:G)&gt;0,SUMIF('Grundlage Swiss DRG alle'!D:D,B92,'Grundlage Swiss DRG alle'!G:G),)</f>
        <v>0</v>
      </c>
      <c r="G92" s="112">
        <f>IF(SUMIF('Grundlage Swiss DRG alle'!D:D,B92,'Grundlage Swiss DRG alle'!H:H)&gt;0,SUMIF('Grundlage Swiss DRG alle'!D:D,B92,'Grundlage Swiss DRG alle'!H:H),)</f>
        <v>0</v>
      </c>
      <c r="H92" s="112" t="str">
        <f>IF(SUMIF('Grundlage Swiss DRG alle'!D:D,B92,'Grundlage Swiss DRG alle'!I:I)&gt;0,SUMIF('Grundlage Swiss DRG alle'!D:D,B92,'Grundlage Swiss DRG alle'!I:I),"")</f>
        <v/>
      </c>
      <c r="I92" s="112" t="str">
        <f>IF(SUMIF('Grundlage Swiss DRG alle'!D:D,B92,'Grundlage Swiss DRG alle'!J:J)&gt;0,SUMIF('Grundlage Swiss DRG alle'!D:D,B92,'Grundlage Swiss DRG alle'!J:J),"")</f>
        <v/>
      </c>
      <c r="J92" s="130" t="str">
        <f>IF(SUMIF('Grundlage Swiss DRG ohne Anlage'!D:D,B92,'Grundlage Swiss DRG ohne Anlage'!H:H)&gt;0,SUMIF('Grundlage Swiss DRG ohne Anlage'!D:D,B92,'Grundlage Swiss DRG ohne Anlage'!H:H),"")</f>
        <v/>
      </c>
      <c r="K92" s="130" t="str">
        <f>IF(SUMIF('Grundlage Swiss DRG alle'!D:D,B92,'Grundlage Swiss DRG alle'!K:K)&gt;0,SUMIF('Grundlage Swiss DRG alle'!D:D,B92,'Grundlage Swiss DRG alle'!K:K),"")</f>
        <v/>
      </c>
      <c r="L92" s="130" t="str">
        <f>IF(SUMIF('Grundlage Swiss DRG alle'!D:D,B92,'Grundlage Swiss DRG alle'!L:L)&gt;0,SUMIF('Grundlage Swiss DRG alle'!D:D,B92,'Grundlage Swiss DRG alle'!L:L),"")</f>
        <v/>
      </c>
      <c r="M92" s="62" t="str">
        <f t="shared" si="5"/>
        <v/>
      </c>
      <c r="N92" s="61" t="str">
        <f t="shared" si="6"/>
        <v>-</v>
      </c>
      <c r="O92" s="61" t="str">
        <f t="shared" si="7"/>
        <v>-</v>
      </c>
      <c r="P92" s="40"/>
      <c r="Q92" s="40"/>
      <c r="R92" s="40"/>
      <c r="Y92" s="124" t="str">
        <f t="shared" si="8"/>
        <v/>
      </c>
      <c r="Z92" s="23" t="str">
        <f t="shared" si="9"/>
        <v>gleich</v>
      </c>
    </row>
    <row r="93" spans="1:26" ht="11.25" hidden="1" customHeight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112" t="str">
        <f>IF(SUMIF('Grundlage Swiss DRG ohne Anlage'!D:D,B93,'Grundlage Swiss DRG ohne Anlage'!G:G)&gt;0,SUMIF('Grundlage Swiss DRG ohne Anlage'!D:D,B93,'Grundlage Swiss DRG ohne Anlage'!G:G),"")</f>
        <v/>
      </c>
      <c r="F93" s="112">
        <f>IF(SUMIF('Grundlage Swiss DRG alle'!D:D,B93,'Grundlage Swiss DRG alle'!G:G)&gt;0,SUMIF('Grundlage Swiss DRG alle'!D:D,B93,'Grundlage Swiss DRG alle'!G:G),)</f>
        <v>0</v>
      </c>
      <c r="G93" s="112">
        <f>IF(SUMIF('Grundlage Swiss DRG alle'!D:D,B93,'Grundlage Swiss DRG alle'!H:H)&gt;0,SUMIF('Grundlage Swiss DRG alle'!D:D,B93,'Grundlage Swiss DRG alle'!H:H),)</f>
        <v>0</v>
      </c>
      <c r="H93" s="112" t="str">
        <f>IF(SUMIF('Grundlage Swiss DRG alle'!D:D,B93,'Grundlage Swiss DRG alle'!I:I)&gt;0,SUMIF('Grundlage Swiss DRG alle'!D:D,B93,'Grundlage Swiss DRG alle'!I:I),"")</f>
        <v/>
      </c>
      <c r="I93" s="112" t="str">
        <f>IF(SUMIF('Grundlage Swiss DRG alle'!D:D,B93,'Grundlage Swiss DRG alle'!J:J)&gt;0,SUMIF('Grundlage Swiss DRG alle'!D:D,B93,'Grundlage Swiss DRG alle'!J:J),"")</f>
        <v/>
      </c>
      <c r="J93" s="130" t="str">
        <f>IF(SUMIF('Grundlage Swiss DRG ohne Anlage'!D:D,B93,'Grundlage Swiss DRG ohne Anlage'!H:H)&gt;0,SUMIF('Grundlage Swiss DRG ohne Anlage'!D:D,B93,'Grundlage Swiss DRG ohne Anlage'!H:H),"")</f>
        <v/>
      </c>
      <c r="K93" s="130" t="str">
        <f>IF(SUMIF('Grundlage Swiss DRG alle'!D:D,B93,'Grundlage Swiss DRG alle'!K:K)&gt;0,SUMIF('Grundlage Swiss DRG alle'!D:D,B93,'Grundlage Swiss DRG alle'!K:K),"")</f>
        <v/>
      </c>
      <c r="L93" s="130" t="str">
        <f>IF(SUMIF('Grundlage Swiss DRG alle'!D:D,B93,'Grundlage Swiss DRG alle'!L:L)&gt;0,SUMIF('Grundlage Swiss DRG alle'!D:D,B93,'Grundlage Swiss DRG alle'!L:L),"")</f>
        <v/>
      </c>
      <c r="M93" s="62" t="str">
        <f t="shared" si="5"/>
        <v/>
      </c>
      <c r="N93" s="61" t="str">
        <f t="shared" si="6"/>
        <v>-</v>
      </c>
      <c r="O93" s="61" t="str">
        <f t="shared" si="7"/>
        <v>-</v>
      </c>
      <c r="P93" s="40"/>
      <c r="Q93" s="40"/>
      <c r="R93" s="40"/>
      <c r="Y93" s="124" t="str">
        <f t="shared" si="8"/>
        <v/>
      </c>
      <c r="Z93" s="23" t="str">
        <f t="shared" si="9"/>
        <v>gleich</v>
      </c>
    </row>
    <row r="94" spans="1:26" ht="11.25" hidden="1" customHeight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112" t="str">
        <f>IF(SUMIF('Grundlage Swiss DRG ohne Anlage'!D:D,B94,'Grundlage Swiss DRG ohne Anlage'!G:G)&gt;0,SUMIF('Grundlage Swiss DRG ohne Anlage'!D:D,B94,'Grundlage Swiss DRG ohne Anlage'!G:G),"")</f>
        <v/>
      </c>
      <c r="F94" s="112">
        <f>IF(SUMIF('Grundlage Swiss DRG alle'!D:D,B94,'Grundlage Swiss DRG alle'!G:G)&gt;0,SUMIF('Grundlage Swiss DRG alle'!D:D,B94,'Grundlage Swiss DRG alle'!G:G),)</f>
        <v>0</v>
      </c>
      <c r="G94" s="112">
        <f>IF(SUMIF('Grundlage Swiss DRG alle'!D:D,B94,'Grundlage Swiss DRG alle'!H:H)&gt;0,SUMIF('Grundlage Swiss DRG alle'!D:D,B94,'Grundlage Swiss DRG alle'!H:H),)</f>
        <v>0</v>
      </c>
      <c r="H94" s="112" t="str">
        <f>IF(SUMIF('Grundlage Swiss DRG alle'!D:D,B94,'Grundlage Swiss DRG alle'!I:I)&gt;0,SUMIF('Grundlage Swiss DRG alle'!D:D,B94,'Grundlage Swiss DRG alle'!I:I),"")</f>
        <v/>
      </c>
      <c r="I94" s="112" t="str">
        <f>IF(SUMIF('Grundlage Swiss DRG alle'!D:D,B94,'Grundlage Swiss DRG alle'!J:J)&gt;0,SUMIF('Grundlage Swiss DRG alle'!D:D,B94,'Grundlage Swiss DRG alle'!J:J),"")</f>
        <v/>
      </c>
      <c r="J94" s="130" t="str">
        <f>IF(SUMIF('Grundlage Swiss DRG ohne Anlage'!D:D,B94,'Grundlage Swiss DRG ohne Anlage'!H:H)&gt;0,SUMIF('Grundlage Swiss DRG ohne Anlage'!D:D,B94,'Grundlage Swiss DRG ohne Anlage'!H:H),"")</f>
        <v/>
      </c>
      <c r="K94" s="130" t="str">
        <f>IF(SUMIF('Grundlage Swiss DRG alle'!D:D,B94,'Grundlage Swiss DRG alle'!K:K)&gt;0,SUMIF('Grundlage Swiss DRG alle'!D:D,B94,'Grundlage Swiss DRG alle'!K:K),"")</f>
        <v/>
      </c>
      <c r="L94" s="130" t="str">
        <f>IF(SUMIF('Grundlage Swiss DRG alle'!D:D,B94,'Grundlage Swiss DRG alle'!L:L)&gt;0,SUMIF('Grundlage Swiss DRG alle'!D:D,B94,'Grundlage Swiss DRG alle'!L:L),"")</f>
        <v/>
      </c>
      <c r="M94" s="62" t="str">
        <f t="shared" si="5"/>
        <v/>
      </c>
      <c r="N94" s="61" t="str">
        <f t="shared" si="6"/>
        <v>-</v>
      </c>
      <c r="O94" s="61" t="str">
        <f t="shared" si="7"/>
        <v>-</v>
      </c>
      <c r="P94" s="40"/>
      <c r="Q94" s="40"/>
      <c r="R94" s="40"/>
      <c r="Y94" s="124" t="str">
        <f t="shared" si="8"/>
        <v/>
      </c>
      <c r="Z94" s="23" t="str">
        <f t="shared" si="9"/>
        <v>gleich</v>
      </c>
    </row>
    <row r="95" spans="1:26" ht="11.25" hidden="1" customHeight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112" t="str">
        <f>IF(SUMIF('Grundlage Swiss DRG ohne Anlage'!D:D,B95,'Grundlage Swiss DRG ohne Anlage'!G:G)&gt;0,SUMIF('Grundlage Swiss DRG ohne Anlage'!D:D,B95,'Grundlage Swiss DRG ohne Anlage'!G:G),"")</f>
        <v/>
      </c>
      <c r="F95" s="112">
        <f>IF(SUMIF('Grundlage Swiss DRG alle'!D:D,B95,'Grundlage Swiss DRG alle'!G:G)&gt;0,SUMIF('Grundlage Swiss DRG alle'!D:D,B95,'Grundlage Swiss DRG alle'!G:G),)</f>
        <v>0</v>
      </c>
      <c r="G95" s="112">
        <f>IF(SUMIF('Grundlage Swiss DRG alle'!D:D,B95,'Grundlage Swiss DRG alle'!H:H)&gt;0,SUMIF('Grundlage Swiss DRG alle'!D:D,B95,'Grundlage Swiss DRG alle'!H:H),)</f>
        <v>0</v>
      </c>
      <c r="H95" s="112" t="str">
        <f>IF(SUMIF('Grundlage Swiss DRG alle'!D:D,B95,'Grundlage Swiss DRG alle'!I:I)&gt;0,SUMIF('Grundlage Swiss DRG alle'!D:D,B95,'Grundlage Swiss DRG alle'!I:I),"")</f>
        <v/>
      </c>
      <c r="I95" s="112" t="str">
        <f>IF(SUMIF('Grundlage Swiss DRG alle'!D:D,B95,'Grundlage Swiss DRG alle'!J:J)&gt;0,SUMIF('Grundlage Swiss DRG alle'!D:D,B95,'Grundlage Swiss DRG alle'!J:J),"")</f>
        <v/>
      </c>
      <c r="J95" s="130" t="str">
        <f>IF(SUMIF('Grundlage Swiss DRG ohne Anlage'!D:D,B95,'Grundlage Swiss DRG ohne Anlage'!H:H)&gt;0,SUMIF('Grundlage Swiss DRG ohne Anlage'!D:D,B95,'Grundlage Swiss DRG ohne Anlage'!H:H),"")</f>
        <v/>
      </c>
      <c r="K95" s="130" t="str">
        <f>IF(SUMIF('Grundlage Swiss DRG alle'!D:D,B95,'Grundlage Swiss DRG alle'!K:K)&gt;0,SUMIF('Grundlage Swiss DRG alle'!D:D,B95,'Grundlage Swiss DRG alle'!K:K),"")</f>
        <v/>
      </c>
      <c r="L95" s="130" t="str">
        <f>IF(SUMIF('Grundlage Swiss DRG alle'!D:D,B95,'Grundlage Swiss DRG alle'!L:L)&gt;0,SUMIF('Grundlage Swiss DRG alle'!D:D,B95,'Grundlage Swiss DRG alle'!L:L),"")</f>
        <v/>
      </c>
      <c r="M95" s="62" t="str">
        <f t="shared" si="5"/>
        <v/>
      </c>
      <c r="N95" s="61" t="str">
        <f t="shared" si="6"/>
        <v>-</v>
      </c>
      <c r="O95" s="61" t="str">
        <f t="shared" si="7"/>
        <v>-</v>
      </c>
      <c r="P95" s="40"/>
      <c r="Q95" s="40"/>
      <c r="R95" s="40"/>
      <c r="Y95" s="124" t="str">
        <f t="shared" si="8"/>
        <v/>
      </c>
      <c r="Z95" s="23" t="str">
        <f t="shared" si="9"/>
        <v>gleich</v>
      </c>
    </row>
    <row r="96" spans="1:26" ht="11.25" hidden="1" customHeight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112" t="str">
        <f>IF(SUMIF('Grundlage Swiss DRG ohne Anlage'!D:D,B96,'Grundlage Swiss DRG ohne Anlage'!G:G)&gt;0,SUMIF('Grundlage Swiss DRG ohne Anlage'!D:D,B96,'Grundlage Swiss DRG ohne Anlage'!G:G),"")</f>
        <v/>
      </c>
      <c r="F96" s="112">
        <f>IF(SUMIF('Grundlage Swiss DRG alle'!D:D,B96,'Grundlage Swiss DRG alle'!G:G)&gt;0,SUMIF('Grundlage Swiss DRG alle'!D:D,B96,'Grundlage Swiss DRG alle'!G:G),)</f>
        <v>0</v>
      </c>
      <c r="G96" s="112">
        <f>IF(SUMIF('Grundlage Swiss DRG alle'!D:D,B96,'Grundlage Swiss DRG alle'!H:H)&gt;0,SUMIF('Grundlage Swiss DRG alle'!D:D,B96,'Grundlage Swiss DRG alle'!H:H),)</f>
        <v>0</v>
      </c>
      <c r="H96" s="112" t="str">
        <f>IF(SUMIF('Grundlage Swiss DRG alle'!D:D,B96,'Grundlage Swiss DRG alle'!I:I)&gt;0,SUMIF('Grundlage Swiss DRG alle'!D:D,B96,'Grundlage Swiss DRG alle'!I:I),"")</f>
        <v/>
      </c>
      <c r="I96" s="112" t="str">
        <f>IF(SUMIF('Grundlage Swiss DRG alle'!D:D,B96,'Grundlage Swiss DRG alle'!J:J)&gt;0,SUMIF('Grundlage Swiss DRG alle'!D:D,B96,'Grundlage Swiss DRG alle'!J:J),"")</f>
        <v/>
      </c>
      <c r="J96" s="130" t="str">
        <f>IF(SUMIF('Grundlage Swiss DRG ohne Anlage'!D:D,B96,'Grundlage Swiss DRG ohne Anlage'!H:H)&gt;0,SUMIF('Grundlage Swiss DRG ohne Anlage'!D:D,B96,'Grundlage Swiss DRG ohne Anlage'!H:H),"")</f>
        <v/>
      </c>
      <c r="K96" s="130" t="str">
        <f>IF(SUMIF('Grundlage Swiss DRG alle'!D:D,B96,'Grundlage Swiss DRG alle'!K:K)&gt;0,SUMIF('Grundlage Swiss DRG alle'!D:D,B96,'Grundlage Swiss DRG alle'!K:K),"")</f>
        <v/>
      </c>
      <c r="L96" s="130" t="str">
        <f>IF(SUMIF('Grundlage Swiss DRG alle'!D:D,B96,'Grundlage Swiss DRG alle'!L:L)&gt;0,SUMIF('Grundlage Swiss DRG alle'!D:D,B96,'Grundlage Swiss DRG alle'!L:L),"")</f>
        <v/>
      </c>
      <c r="M96" s="62" t="str">
        <f t="shared" si="5"/>
        <v/>
      </c>
      <c r="N96" s="61" t="str">
        <f t="shared" si="6"/>
        <v>-</v>
      </c>
      <c r="O96" s="61" t="str">
        <f t="shared" si="7"/>
        <v>-</v>
      </c>
      <c r="P96" s="40"/>
      <c r="Q96" s="40"/>
      <c r="R96" s="40"/>
      <c r="Y96" s="124" t="str">
        <f t="shared" si="8"/>
        <v/>
      </c>
      <c r="Z96" s="23" t="str">
        <f t="shared" si="9"/>
        <v>gleich</v>
      </c>
    </row>
    <row r="97" spans="1:26" ht="11.25" hidden="1" customHeight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112" t="str">
        <f>IF(SUMIF('Grundlage Swiss DRG ohne Anlage'!D:D,B97,'Grundlage Swiss DRG ohne Anlage'!G:G)&gt;0,SUMIF('Grundlage Swiss DRG ohne Anlage'!D:D,B97,'Grundlage Swiss DRG ohne Anlage'!G:G),"")</f>
        <v/>
      </c>
      <c r="F97" s="112">
        <f>IF(SUMIF('Grundlage Swiss DRG alle'!D:D,B97,'Grundlage Swiss DRG alle'!G:G)&gt;0,SUMIF('Grundlage Swiss DRG alle'!D:D,B97,'Grundlage Swiss DRG alle'!G:G),)</f>
        <v>0</v>
      </c>
      <c r="G97" s="112">
        <f>IF(SUMIF('Grundlage Swiss DRG alle'!D:D,B97,'Grundlage Swiss DRG alle'!H:H)&gt;0,SUMIF('Grundlage Swiss DRG alle'!D:D,B97,'Grundlage Swiss DRG alle'!H:H),)</f>
        <v>0</v>
      </c>
      <c r="H97" s="112" t="str">
        <f>IF(SUMIF('Grundlage Swiss DRG alle'!D:D,B97,'Grundlage Swiss DRG alle'!I:I)&gt;0,SUMIF('Grundlage Swiss DRG alle'!D:D,B97,'Grundlage Swiss DRG alle'!I:I),"")</f>
        <v/>
      </c>
      <c r="I97" s="112" t="str">
        <f>IF(SUMIF('Grundlage Swiss DRG alle'!D:D,B97,'Grundlage Swiss DRG alle'!J:J)&gt;0,SUMIF('Grundlage Swiss DRG alle'!D:D,B97,'Grundlage Swiss DRG alle'!J:J),"")</f>
        <v/>
      </c>
      <c r="J97" s="130" t="str">
        <f>IF(SUMIF('Grundlage Swiss DRG ohne Anlage'!D:D,B97,'Grundlage Swiss DRG ohne Anlage'!H:H)&gt;0,SUMIF('Grundlage Swiss DRG ohne Anlage'!D:D,B97,'Grundlage Swiss DRG ohne Anlage'!H:H),"")</f>
        <v/>
      </c>
      <c r="K97" s="130" t="str">
        <f>IF(SUMIF('Grundlage Swiss DRG alle'!D:D,B97,'Grundlage Swiss DRG alle'!K:K)&gt;0,SUMIF('Grundlage Swiss DRG alle'!D:D,B97,'Grundlage Swiss DRG alle'!K:K),"")</f>
        <v/>
      </c>
      <c r="L97" s="130" t="str">
        <f>IF(SUMIF('Grundlage Swiss DRG alle'!D:D,B97,'Grundlage Swiss DRG alle'!L:L)&gt;0,SUMIF('Grundlage Swiss DRG alle'!D:D,B97,'Grundlage Swiss DRG alle'!L:L),"")</f>
        <v/>
      </c>
      <c r="M97" s="62" t="str">
        <f t="shared" si="5"/>
        <v/>
      </c>
      <c r="N97" s="61" t="str">
        <f t="shared" si="6"/>
        <v>-</v>
      </c>
      <c r="O97" s="61" t="str">
        <f t="shared" si="7"/>
        <v>-</v>
      </c>
      <c r="P97" s="40"/>
      <c r="Q97" s="40"/>
      <c r="R97" s="40"/>
      <c r="Y97" s="124" t="str">
        <f t="shared" si="8"/>
        <v/>
      </c>
      <c r="Z97" s="23" t="str">
        <f t="shared" si="9"/>
        <v>gleich</v>
      </c>
    </row>
    <row r="98" spans="1:26" ht="11.25" hidden="1" customHeight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112" t="str">
        <f>IF(SUMIF('Grundlage Swiss DRG ohne Anlage'!D:D,B98,'Grundlage Swiss DRG ohne Anlage'!G:G)&gt;0,SUMIF('Grundlage Swiss DRG ohne Anlage'!D:D,B98,'Grundlage Swiss DRG ohne Anlage'!G:G),"")</f>
        <v/>
      </c>
      <c r="F98" s="112">
        <f>IF(SUMIF('Grundlage Swiss DRG alle'!D:D,B98,'Grundlage Swiss DRG alle'!G:G)&gt;0,SUMIF('Grundlage Swiss DRG alle'!D:D,B98,'Grundlage Swiss DRG alle'!G:G),)</f>
        <v>0</v>
      </c>
      <c r="G98" s="112">
        <f>IF(SUMIF('Grundlage Swiss DRG alle'!D:D,B98,'Grundlage Swiss DRG alle'!H:H)&gt;0,SUMIF('Grundlage Swiss DRG alle'!D:D,B98,'Grundlage Swiss DRG alle'!H:H),)</f>
        <v>0</v>
      </c>
      <c r="H98" s="112" t="str">
        <f>IF(SUMIF('Grundlage Swiss DRG alle'!D:D,B98,'Grundlage Swiss DRG alle'!I:I)&gt;0,SUMIF('Grundlage Swiss DRG alle'!D:D,B98,'Grundlage Swiss DRG alle'!I:I),"")</f>
        <v/>
      </c>
      <c r="I98" s="112" t="str">
        <f>IF(SUMIF('Grundlage Swiss DRG alle'!D:D,B98,'Grundlage Swiss DRG alle'!J:J)&gt;0,SUMIF('Grundlage Swiss DRG alle'!D:D,B98,'Grundlage Swiss DRG alle'!J:J),"")</f>
        <v/>
      </c>
      <c r="J98" s="130" t="str">
        <f>IF(SUMIF('Grundlage Swiss DRG ohne Anlage'!D:D,B98,'Grundlage Swiss DRG ohne Anlage'!H:H)&gt;0,SUMIF('Grundlage Swiss DRG ohne Anlage'!D:D,B98,'Grundlage Swiss DRG ohne Anlage'!H:H),"")</f>
        <v/>
      </c>
      <c r="K98" s="130" t="str">
        <f>IF(SUMIF('Grundlage Swiss DRG alle'!D:D,B98,'Grundlage Swiss DRG alle'!K:K)&gt;0,SUMIF('Grundlage Swiss DRG alle'!D:D,B98,'Grundlage Swiss DRG alle'!K:K),"")</f>
        <v/>
      </c>
      <c r="L98" s="130" t="str">
        <f>IF(SUMIF('Grundlage Swiss DRG alle'!D:D,B98,'Grundlage Swiss DRG alle'!L:L)&gt;0,SUMIF('Grundlage Swiss DRG alle'!D:D,B98,'Grundlage Swiss DRG alle'!L:L),"")</f>
        <v/>
      </c>
      <c r="M98" s="62" t="str">
        <f t="shared" si="5"/>
        <v/>
      </c>
      <c r="N98" s="61" t="str">
        <f t="shared" si="6"/>
        <v>-</v>
      </c>
      <c r="O98" s="61" t="str">
        <f t="shared" si="7"/>
        <v>-</v>
      </c>
      <c r="P98" s="40"/>
      <c r="Q98" s="40"/>
      <c r="R98" s="40"/>
      <c r="Y98" s="124" t="str">
        <f t="shared" si="8"/>
        <v/>
      </c>
      <c r="Z98" s="23" t="str">
        <f t="shared" si="9"/>
        <v>gleich</v>
      </c>
    </row>
    <row r="99" spans="1:26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112" t="str">
        <f>IF(SUMIF('Grundlage Swiss DRG ohne Anlage'!D:D,B99,'Grundlage Swiss DRG ohne Anlage'!G:G)&gt;0,SUMIF('Grundlage Swiss DRG ohne Anlage'!D:D,B99,'Grundlage Swiss DRG ohne Anlage'!G:G),"")</f>
        <v/>
      </c>
      <c r="F99" s="112">
        <f>IF(SUMIF('Grundlage Swiss DRG alle'!D:D,B99,'Grundlage Swiss DRG alle'!G:G)&gt;0,SUMIF('Grundlage Swiss DRG alle'!D:D,B99,'Grundlage Swiss DRG alle'!G:G),)</f>
        <v>0</v>
      </c>
      <c r="G99" s="112">
        <f>IF(SUMIF('Grundlage Swiss DRG alle'!D:D,B99,'Grundlage Swiss DRG alle'!H:H)&gt;0,SUMIF('Grundlage Swiss DRG alle'!D:D,B99,'Grundlage Swiss DRG alle'!H:H),)</f>
        <v>0</v>
      </c>
      <c r="H99" s="112" t="str">
        <f>IF(SUMIF('Grundlage Swiss DRG alle'!D:D,B99,'Grundlage Swiss DRG alle'!I:I)&gt;0,SUMIF('Grundlage Swiss DRG alle'!D:D,B99,'Grundlage Swiss DRG alle'!I:I),"")</f>
        <v/>
      </c>
      <c r="I99" s="112" t="str">
        <f>IF(SUMIF('Grundlage Swiss DRG alle'!D:D,B99,'Grundlage Swiss DRG alle'!J:J)&gt;0,SUMIF('Grundlage Swiss DRG alle'!D:D,B99,'Grundlage Swiss DRG alle'!J:J),"")</f>
        <v/>
      </c>
      <c r="J99" s="130" t="str">
        <f>IF(SUMIF('Grundlage Swiss DRG ohne Anlage'!D:D,B99,'Grundlage Swiss DRG ohne Anlage'!H:H)&gt;0,SUMIF('Grundlage Swiss DRG ohne Anlage'!D:D,B99,'Grundlage Swiss DRG ohne Anlage'!H:H),"")</f>
        <v/>
      </c>
      <c r="K99" s="130" t="str">
        <f>IF(SUMIF('Grundlage Swiss DRG alle'!D:D,B99,'Grundlage Swiss DRG alle'!K:K)&gt;0,SUMIF('Grundlage Swiss DRG alle'!D:D,B99,'Grundlage Swiss DRG alle'!K:K),"")</f>
        <v/>
      </c>
      <c r="L99" s="130" t="str">
        <f>IF(SUMIF('Grundlage Swiss DRG alle'!D:D,B99,'Grundlage Swiss DRG alle'!L:L)&gt;0,SUMIF('Grundlage Swiss DRG alle'!D:D,B99,'Grundlage Swiss DRG alle'!L:L),"")</f>
        <v/>
      </c>
      <c r="M99" s="62" t="str">
        <f t="shared" si="5"/>
        <v/>
      </c>
      <c r="N99" s="61" t="str">
        <f t="shared" si="6"/>
        <v>-</v>
      </c>
      <c r="O99" s="61" t="str">
        <f t="shared" si="7"/>
        <v>-</v>
      </c>
      <c r="P99" s="40"/>
      <c r="Q99" s="40"/>
      <c r="R99" s="40"/>
      <c r="Y99" s="124" t="str">
        <f t="shared" si="8"/>
        <v/>
      </c>
      <c r="Z99" s="23" t="str">
        <f t="shared" si="9"/>
        <v>gleich</v>
      </c>
    </row>
    <row r="100" spans="1:26" ht="11.25" hidden="1" customHeight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112" t="str">
        <f>IF(SUMIF('Grundlage Swiss DRG ohne Anlage'!D:D,B100,'Grundlage Swiss DRG ohne Anlage'!G:G)&gt;0,SUMIF('Grundlage Swiss DRG ohne Anlage'!D:D,B100,'Grundlage Swiss DRG ohne Anlage'!G:G),"")</f>
        <v/>
      </c>
      <c r="F100" s="112">
        <f>IF(SUMIF('Grundlage Swiss DRG alle'!D:D,B100,'Grundlage Swiss DRG alle'!G:G)&gt;0,SUMIF('Grundlage Swiss DRG alle'!D:D,B100,'Grundlage Swiss DRG alle'!G:G),)</f>
        <v>0</v>
      </c>
      <c r="G100" s="112">
        <f>IF(SUMIF('Grundlage Swiss DRG alle'!D:D,B100,'Grundlage Swiss DRG alle'!H:H)&gt;0,SUMIF('Grundlage Swiss DRG alle'!D:D,B100,'Grundlage Swiss DRG alle'!H:H),)</f>
        <v>0</v>
      </c>
      <c r="H100" s="112" t="str">
        <f>IF(SUMIF('Grundlage Swiss DRG alle'!D:D,B100,'Grundlage Swiss DRG alle'!I:I)&gt;0,SUMIF('Grundlage Swiss DRG alle'!D:D,B100,'Grundlage Swiss DRG alle'!I:I),"")</f>
        <v/>
      </c>
      <c r="I100" s="112" t="str">
        <f>IF(SUMIF('Grundlage Swiss DRG alle'!D:D,B100,'Grundlage Swiss DRG alle'!J:J)&gt;0,SUMIF('Grundlage Swiss DRG alle'!D:D,B100,'Grundlage Swiss DRG alle'!J:J),"")</f>
        <v/>
      </c>
      <c r="J100" s="130" t="str">
        <f>IF(SUMIF('Grundlage Swiss DRG ohne Anlage'!D:D,B100,'Grundlage Swiss DRG ohne Anlage'!H:H)&gt;0,SUMIF('Grundlage Swiss DRG ohne Anlage'!D:D,B100,'Grundlage Swiss DRG ohne Anlage'!H:H),"")</f>
        <v/>
      </c>
      <c r="K100" s="130" t="str">
        <f>IF(SUMIF('Grundlage Swiss DRG alle'!D:D,B100,'Grundlage Swiss DRG alle'!K:K)&gt;0,SUMIF('Grundlage Swiss DRG alle'!D:D,B100,'Grundlage Swiss DRG alle'!K:K),"")</f>
        <v/>
      </c>
      <c r="L100" s="130" t="str">
        <f>IF(SUMIF('Grundlage Swiss DRG alle'!D:D,B100,'Grundlage Swiss DRG alle'!L:L)&gt;0,SUMIF('Grundlage Swiss DRG alle'!D:D,B100,'Grundlage Swiss DRG alle'!L:L),"")</f>
        <v/>
      </c>
      <c r="M100" s="62" t="str">
        <f t="shared" si="5"/>
        <v/>
      </c>
      <c r="N100" s="61" t="str">
        <f t="shared" si="6"/>
        <v>-</v>
      </c>
      <c r="O100" s="61" t="str">
        <f t="shared" si="7"/>
        <v>-</v>
      </c>
      <c r="P100" s="40"/>
      <c r="Q100" s="40"/>
      <c r="R100" s="40"/>
      <c r="Y100" s="124" t="str">
        <f t="shared" si="8"/>
        <v/>
      </c>
      <c r="Z100" s="23" t="str">
        <f t="shared" si="9"/>
        <v>gleich</v>
      </c>
    </row>
    <row r="101" spans="1:26" ht="11.25" hidden="1" customHeight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112" t="str">
        <f>IF(SUMIF('Grundlage Swiss DRG ohne Anlage'!D:D,B101,'Grundlage Swiss DRG ohne Anlage'!G:G)&gt;0,SUMIF('Grundlage Swiss DRG ohne Anlage'!D:D,B101,'Grundlage Swiss DRG ohne Anlage'!G:G),"")</f>
        <v/>
      </c>
      <c r="F101" s="112">
        <f>IF(SUMIF('Grundlage Swiss DRG alle'!D:D,B101,'Grundlage Swiss DRG alle'!G:G)&gt;0,SUMIF('Grundlage Swiss DRG alle'!D:D,B101,'Grundlage Swiss DRG alle'!G:G),)</f>
        <v>0</v>
      </c>
      <c r="G101" s="112">
        <f>IF(SUMIF('Grundlage Swiss DRG alle'!D:D,B101,'Grundlage Swiss DRG alle'!H:H)&gt;0,SUMIF('Grundlage Swiss DRG alle'!D:D,B101,'Grundlage Swiss DRG alle'!H:H),)</f>
        <v>0</v>
      </c>
      <c r="H101" s="112" t="str">
        <f>IF(SUMIF('Grundlage Swiss DRG alle'!D:D,B101,'Grundlage Swiss DRG alle'!I:I)&gt;0,SUMIF('Grundlage Swiss DRG alle'!D:D,B101,'Grundlage Swiss DRG alle'!I:I),"")</f>
        <v/>
      </c>
      <c r="I101" s="112" t="str">
        <f>IF(SUMIF('Grundlage Swiss DRG alle'!D:D,B101,'Grundlage Swiss DRG alle'!J:J)&gt;0,SUMIF('Grundlage Swiss DRG alle'!D:D,B101,'Grundlage Swiss DRG alle'!J:J),"")</f>
        <v/>
      </c>
      <c r="J101" s="130" t="str">
        <f>IF(SUMIF('Grundlage Swiss DRG ohne Anlage'!D:D,B101,'Grundlage Swiss DRG ohne Anlage'!H:H)&gt;0,SUMIF('Grundlage Swiss DRG ohne Anlage'!D:D,B101,'Grundlage Swiss DRG ohne Anlage'!H:H),"")</f>
        <v/>
      </c>
      <c r="K101" s="130" t="str">
        <f>IF(SUMIF('Grundlage Swiss DRG alle'!D:D,B101,'Grundlage Swiss DRG alle'!K:K)&gt;0,SUMIF('Grundlage Swiss DRG alle'!D:D,B101,'Grundlage Swiss DRG alle'!K:K),"")</f>
        <v/>
      </c>
      <c r="L101" s="130" t="str">
        <f>IF(SUMIF('Grundlage Swiss DRG alle'!D:D,B101,'Grundlage Swiss DRG alle'!L:L)&gt;0,SUMIF('Grundlage Swiss DRG alle'!D:D,B101,'Grundlage Swiss DRG alle'!L:L),"")</f>
        <v/>
      </c>
      <c r="M101" s="62" t="str">
        <f t="shared" si="5"/>
        <v/>
      </c>
      <c r="N101" s="61" t="str">
        <f t="shared" si="6"/>
        <v>-</v>
      </c>
      <c r="O101" s="61" t="str">
        <f t="shared" si="7"/>
        <v>-</v>
      </c>
      <c r="P101" s="40"/>
      <c r="Q101" s="40"/>
      <c r="R101" s="40"/>
      <c r="Y101" s="124" t="str">
        <f t="shared" si="8"/>
        <v/>
      </c>
      <c r="Z101" s="23" t="str">
        <f t="shared" si="9"/>
        <v>gleich</v>
      </c>
    </row>
    <row r="102" spans="1:26" ht="11.25" hidden="1" customHeight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112" t="str">
        <f>IF(SUMIF('Grundlage Swiss DRG ohne Anlage'!D:D,B102,'Grundlage Swiss DRG ohne Anlage'!G:G)&gt;0,SUMIF('Grundlage Swiss DRG ohne Anlage'!D:D,B102,'Grundlage Swiss DRG ohne Anlage'!G:G),"")</f>
        <v/>
      </c>
      <c r="F102" s="112">
        <f>IF(SUMIF('Grundlage Swiss DRG alle'!D:D,B102,'Grundlage Swiss DRG alle'!G:G)&gt;0,SUMIF('Grundlage Swiss DRG alle'!D:D,B102,'Grundlage Swiss DRG alle'!G:G),)</f>
        <v>0</v>
      </c>
      <c r="G102" s="112">
        <f>IF(SUMIF('Grundlage Swiss DRG alle'!D:D,B102,'Grundlage Swiss DRG alle'!H:H)&gt;0,SUMIF('Grundlage Swiss DRG alle'!D:D,B102,'Grundlage Swiss DRG alle'!H:H),)</f>
        <v>0</v>
      </c>
      <c r="H102" s="112" t="str">
        <f>IF(SUMIF('Grundlage Swiss DRG alle'!D:D,B102,'Grundlage Swiss DRG alle'!I:I)&gt;0,SUMIF('Grundlage Swiss DRG alle'!D:D,B102,'Grundlage Swiss DRG alle'!I:I),"")</f>
        <v/>
      </c>
      <c r="I102" s="112" t="str">
        <f>IF(SUMIF('Grundlage Swiss DRG alle'!D:D,B102,'Grundlage Swiss DRG alle'!J:J)&gt;0,SUMIF('Grundlage Swiss DRG alle'!D:D,B102,'Grundlage Swiss DRG alle'!J:J),"")</f>
        <v/>
      </c>
      <c r="J102" s="130" t="str">
        <f>IF(SUMIF('Grundlage Swiss DRG ohne Anlage'!D:D,B102,'Grundlage Swiss DRG ohne Anlage'!H:H)&gt;0,SUMIF('Grundlage Swiss DRG ohne Anlage'!D:D,B102,'Grundlage Swiss DRG ohne Anlage'!H:H),"")</f>
        <v/>
      </c>
      <c r="K102" s="130" t="str">
        <f>IF(SUMIF('Grundlage Swiss DRG alle'!D:D,B102,'Grundlage Swiss DRG alle'!K:K)&gt;0,SUMIF('Grundlage Swiss DRG alle'!D:D,B102,'Grundlage Swiss DRG alle'!K:K),"")</f>
        <v/>
      </c>
      <c r="L102" s="130" t="str">
        <f>IF(SUMIF('Grundlage Swiss DRG alle'!D:D,B102,'Grundlage Swiss DRG alle'!L:L)&gt;0,SUMIF('Grundlage Swiss DRG alle'!D:D,B102,'Grundlage Swiss DRG alle'!L:L),"")</f>
        <v/>
      </c>
      <c r="M102" s="62" t="str">
        <f t="shared" si="5"/>
        <v/>
      </c>
      <c r="N102" s="61" t="str">
        <f t="shared" si="6"/>
        <v>-</v>
      </c>
      <c r="O102" s="61" t="str">
        <f t="shared" si="7"/>
        <v>-</v>
      </c>
      <c r="P102" s="40"/>
      <c r="Q102" s="40"/>
      <c r="R102" s="40"/>
      <c r="Y102" s="124" t="str">
        <f t="shared" si="8"/>
        <v/>
      </c>
      <c r="Z102" s="23" t="str">
        <f t="shared" si="9"/>
        <v>gleich</v>
      </c>
    </row>
    <row r="103" spans="1:26" ht="11.25" hidden="1" customHeight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112" t="str">
        <f>IF(SUMIF('Grundlage Swiss DRG ohne Anlage'!D:D,B103,'Grundlage Swiss DRG ohne Anlage'!G:G)&gt;0,SUMIF('Grundlage Swiss DRG ohne Anlage'!D:D,B103,'Grundlage Swiss DRG ohne Anlage'!G:G),"")</f>
        <v/>
      </c>
      <c r="F103" s="112">
        <f>IF(SUMIF('Grundlage Swiss DRG alle'!D:D,B103,'Grundlage Swiss DRG alle'!G:G)&gt;0,SUMIF('Grundlage Swiss DRG alle'!D:D,B103,'Grundlage Swiss DRG alle'!G:G),)</f>
        <v>0</v>
      </c>
      <c r="G103" s="112">
        <f>IF(SUMIF('Grundlage Swiss DRG alle'!D:D,B103,'Grundlage Swiss DRG alle'!H:H)&gt;0,SUMIF('Grundlage Swiss DRG alle'!D:D,B103,'Grundlage Swiss DRG alle'!H:H),)</f>
        <v>0</v>
      </c>
      <c r="H103" s="112" t="str">
        <f>IF(SUMIF('Grundlage Swiss DRG alle'!D:D,B103,'Grundlage Swiss DRG alle'!I:I)&gt;0,SUMIF('Grundlage Swiss DRG alle'!D:D,B103,'Grundlage Swiss DRG alle'!I:I),"")</f>
        <v/>
      </c>
      <c r="I103" s="112" t="str">
        <f>IF(SUMIF('Grundlage Swiss DRG alle'!D:D,B103,'Grundlage Swiss DRG alle'!J:J)&gt;0,SUMIF('Grundlage Swiss DRG alle'!D:D,B103,'Grundlage Swiss DRG alle'!J:J),"")</f>
        <v/>
      </c>
      <c r="J103" s="130" t="str">
        <f>IF(SUMIF('Grundlage Swiss DRG ohne Anlage'!D:D,B103,'Grundlage Swiss DRG ohne Anlage'!H:H)&gt;0,SUMIF('Grundlage Swiss DRG ohne Anlage'!D:D,B103,'Grundlage Swiss DRG ohne Anlage'!H:H),"")</f>
        <v/>
      </c>
      <c r="K103" s="130" t="str">
        <f>IF(SUMIF('Grundlage Swiss DRG alle'!D:D,B103,'Grundlage Swiss DRG alle'!K:K)&gt;0,SUMIF('Grundlage Swiss DRG alle'!D:D,B103,'Grundlage Swiss DRG alle'!K:K),"")</f>
        <v/>
      </c>
      <c r="L103" s="130" t="str">
        <f>IF(SUMIF('Grundlage Swiss DRG alle'!D:D,B103,'Grundlage Swiss DRG alle'!L:L)&gt;0,SUMIF('Grundlage Swiss DRG alle'!D:D,B103,'Grundlage Swiss DRG alle'!L:L),"")</f>
        <v/>
      </c>
      <c r="M103" s="62" t="str">
        <f t="shared" si="5"/>
        <v/>
      </c>
      <c r="N103" s="61" t="str">
        <f t="shared" si="6"/>
        <v>-</v>
      </c>
      <c r="O103" s="61" t="str">
        <f t="shared" si="7"/>
        <v>-</v>
      </c>
      <c r="P103" s="40"/>
      <c r="Q103" s="40"/>
      <c r="R103" s="40"/>
      <c r="Y103" s="124" t="str">
        <f t="shared" si="8"/>
        <v/>
      </c>
      <c r="Z103" s="23" t="str">
        <f t="shared" si="9"/>
        <v>gleich</v>
      </c>
    </row>
    <row r="104" spans="1:26" ht="11.25" hidden="1" customHeight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112" t="str">
        <f>IF(SUMIF('Grundlage Swiss DRG ohne Anlage'!D:D,B104,'Grundlage Swiss DRG ohne Anlage'!G:G)&gt;0,SUMIF('Grundlage Swiss DRG ohne Anlage'!D:D,B104,'Grundlage Swiss DRG ohne Anlage'!G:G),"")</f>
        <v/>
      </c>
      <c r="F104" s="112">
        <f>IF(SUMIF('Grundlage Swiss DRG alle'!D:D,B104,'Grundlage Swiss DRG alle'!G:G)&gt;0,SUMIF('Grundlage Swiss DRG alle'!D:D,B104,'Grundlage Swiss DRG alle'!G:G),)</f>
        <v>0</v>
      </c>
      <c r="G104" s="112">
        <f>IF(SUMIF('Grundlage Swiss DRG alle'!D:D,B104,'Grundlage Swiss DRG alle'!H:H)&gt;0,SUMIF('Grundlage Swiss DRG alle'!D:D,B104,'Grundlage Swiss DRG alle'!H:H),)</f>
        <v>0</v>
      </c>
      <c r="H104" s="112" t="str">
        <f>IF(SUMIF('Grundlage Swiss DRG alle'!D:D,B104,'Grundlage Swiss DRG alle'!I:I)&gt;0,SUMIF('Grundlage Swiss DRG alle'!D:D,B104,'Grundlage Swiss DRG alle'!I:I),"")</f>
        <v/>
      </c>
      <c r="I104" s="112" t="str">
        <f>IF(SUMIF('Grundlage Swiss DRG alle'!D:D,B104,'Grundlage Swiss DRG alle'!J:J)&gt;0,SUMIF('Grundlage Swiss DRG alle'!D:D,B104,'Grundlage Swiss DRG alle'!J:J),"")</f>
        <v/>
      </c>
      <c r="J104" s="130" t="str">
        <f>IF(SUMIF('Grundlage Swiss DRG ohne Anlage'!D:D,B104,'Grundlage Swiss DRG ohne Anlage'!H:H)&gt;0,SUMIF('Grundlage Swiss DRG ohne Anlage'!D:D,B104,'Grundlage Swiss DRG ohne Anlage'!H:H),"")</f>
        <v/>
      </c>
      <c r="K104" s="130" t="str">
        <f>IF(SUMIF('Grundlage Swiss DRG alle'!D:D,B104,'Grundlage Swiss DRG alle'!K:K)&gt;0,SUMIF('Grundlage Swiss DRG alle'!D:D,B104,'Grundlage Swiss DRG alle'!K:K),"")</f>
        <v/>
      </c>
      <c r="L104" s="130" t="str">
        <f>IF(SUMIF('Grundlage Swiss DRG alle'!D:D,B104,'Grundlage Swiss DRG alle'!L:L)&gt;0,SUMIF('Grundlage Swiss DRG alle'!D:D,B104,'Grundlage Swiss DRG alle'!L:L),"")</f>
        <v/>
      </c>
      <c r="M104" s="62" t="str">
        <f t="shared" si="5"/>
        <v/>
      </c>
      <c r="N104" s="61" t="str">
        <f t="shared" si="6"/>
        <v>-</v>
      </c>
      <c r="O104" s="61" t="str">
        <f t="shared" si="7"/>
        <v>-</v>
      </c>
      <c r="P104" s="40"/>
      <c r="Q104" s="40"/>
      <c r="R104" s="40"/>
      <c r="Y104" s="124" t="str">
        <f t="shared" si="8"/>
        <v/>
      </c>
      <c r="Z104" s="23" t="str">
        <f t="shared" si="9"/>
        <v>gleich</v>
      </c>
    </row>
    <row r="105" spans="1:26" ht="11.25" hidden="1" customHeight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112" t="str">
        <f>IF(SUMIF('Grundlage Swiss DRG ohne Anlage'!D:D,B105,'Grundlage Swiss DRG ohne Anlage'!G:G)&gt;0,SUMIF('Grundlage Swiss DRG ohne Anlage'!D:D,B105,'Grundlage Swiss DRG ohne Anlage'!G:G),"")</f>
        <v/>
      </c>
      <c r="F105" s="112">
        <f>IF(SUMIF('Grundlage Swiss DRG alle'!D:D,B105,'Grundlage Swiss DRG alle'!G:G)&gt;0,SUMIF('Grundlage Swiss DRG alle'!D:D,B105,'Grundlage Swiss DRG alle'!G:G),)</f>
        <v>0</v>
      </c>
      <c r="G105" s="112">
        <f>IF(SUMIF('Grundlage Swiss DRG alle'!D:D,B105,'Grundlage Swiss DRG alle'!H:H)&gt;0,SUMIF('Grundlage Swiss DRG alle'!D:D,B105,'Grundlage Swiss DRG alle'!H:H),)</f>
        <v>0</v>
      </c>
      <c r="H105" s="112" t="str">
        <f>IF(SUMIF('Grundlage Swiss DRG alle'!D:D,B105,'Grundlage Swiss DRG alle'!I:I)&gt;0,SUMIF('Grundlage Swiss DRG alle'!D:D,B105,'Grundlage Swiss DRG alle'!I:I),"")</f>
        <v/>
      </c>
      <c r="I105" s="112" t="str">
        <f>IF(SUMIF('Grundlage Swiss DRG alle'!D:D,B105,'Grundlage Swiss DRG alle'!J:J)&gt;0,SUMIF('Grundlage Swiss DRG alle'!D:D,B105,'Grundlage Swiss DRG alle'!J:J),"")</f>
        <v/>
      </c>
      <c r="J105" s="130" t="str">
        <f>IF(SUMIF('Grundlage Swiss DRG ohne Anlage'!D:D,B105,'Grundlage Swiss DRG ohne Anlage'!H:H)&gt;0,SUMIF('Grundlage Swiss DRG ohne Anlage'!D:D,B105,'Grundlage Swiss DRG ohne Anlage'!H:H),"")</f>
        <v/>
      </c>
      <c r="K105" s="130" t="str">
        <f>IF(SUMIF('Grundlage Swiss DRG alle'!D:D,B105,'Grundlage Swiss DRG alle'!K:K)&gt;0,SUMIF('Grundlage Swiss DRG alle'!D:D,B105,'Grundlage Swiss DRG alle'!K:K),"")</f>
        <v/>
      </c>
      <c r="L105" s="130" t="str">
        <f>IF(SUMIF('Grundlage Swiss DRG alle'!D:D,B105,'Grundlage Swiss DRG alle'!L:L)&gt;0,SUMIF('Grundlage Swiss DRG alle'!D:D,B105,'Grundlage Swiss DRG alle'!L:L),"")</f>
        <v/>
      </c>
      <c r="M105" s="62" t="str">
        <f t="shared" si="5"/>
        <v/>
      </c>
      <c r="N105" s="61" t="str">
        <f t="shared" si="6"/>
        <v>-</v>
      </c>
      <c r="O105" s="61" t="str">
        <f t="shared" si="7"/>
        <v>-</v>
      </c>
      <c r="P105" s="40"/>
      <c r="Q105" s="40"/>
      <c r="R105" s="40"/>
      <c r="Y105" s="124" t="str">
        <f t="shared" si="8"/>
        <v/>
      </c>
      <c r="Z105" s="23" t="str">
        <f t="shared" si="9"/>
        <v>gleich</v>
      </c>
    </row>
    <row r="106" spans="1:26" ht="11.25" hidden="1" customHeight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112" t="str">
        <f>IF(SUMIF('Grundlage Swiss DRG ohne Anlage'!D:D,B106,'Grundlage Swiss DRG ohne Anlage'!G:G)&gt;0,SUMIF('Grundlage Swiss DRG ohne Anlage'!D:D,B106,'Grundlage Swiss DRG ohne Anlage'!G:G),"")</f>
        <v/>
      </c>
      <c r="F106" s="112">
        <f>IF(SUMIF('Grundlage Swiss DRG alle'!D:D,B106,'Grundlage Swiss DRG alle'!G:G)&gt;0,SUMIF('Grundlage Swiss DRG alle'!D:D,B106,'Grundlage Swiss DRG alle'!G:G),)</f>
        <v>0</v>
      </c>
      <c r="G106" s="112">
        <f>IF(SUMIF('Grundlage Swiss DRG alle'!D:D,B106,'Grundlage Swiss DRG alle'!H:H)&gt;0,SUMIF('Grundlage Swiss DRG alle'!D:D,B106,'Grundlage Swiss DRG alle'!H:H),)</f>
        <v>0</v>
      </c>
      <c r="H106" s="112" t="str">
        <f>IF(SUMIF('Grundlage Swiss DRG alle'!D:D,B106,'Grundlage Swiss DRG alle'!I:I)&gt;0,SUMIF('Grundlage Swiss DRG alle'!D:D,B106,'Grundlage Swiss DRG alle'!I:I),"")</f>
        <v/>
      </c>
      <c r="I106" s="112" t="str">
        <f>IF(SUMIF('Grundlage Swiss DRG alle'!D:D,B106,'Grundlage Swiss DRG alle'!J:J)&gt;0,SUMIF('Grundlage Swiss DRG alle'!D:D,B106,'Grundlage Swiss DRG alle'!J:J),"")</f>
        <v/>
      </c>
      <c r="J106" s="130" t="str">
        <f>IF(SUMIF('Grundlage Swiss DRG ohne Anlage'!D:D,B106,'Grundlage Swiss DRG ohne Anlage'!H:H)&gt;0,SUMIF('Grundlage Swiss DRG ohne Anlage'!D:D,B106,'Grundlage Swiss DRG ohne Anlage'!H:H),"")</f>
        <v/>
      </c>
      <c r="K106" s="130" t="str">
        <f>IF(SUMIF('Grundlage Swiss DRG alle'!D:D,B106,'Grundlage Swiss DRG alle'!K:K)&gt;0,SUMIF('Grundlage Swiss DRG alle'!D:D,B106,'Grundlage Swiss DRG alle'!K:K),"")</f>
        <v/>
      </c>
      <c r="L106" s="130" t="str">
        <f>IF(SUMIF('Grundlage Swiss DRG alle'!D:D,B106,'Grundlage Swiss DRG alle'!L:L)&gt;0,SUMIF('Grundlage Swiss DRG alle'!D:D,B106,'Grundlage Swiss DRG alle'!L:L),"")</f>
        <v/>
      </c>
      <c r="M106" s="62" t="str">
        <f t="shared" si="5"/>
        <v/>
      </c>
      <c r="N106" s="61" t="str">
        <f t="shared" si="6"/>
        <v>-</v>
      </c>
      <c r="O106" s="61" t="str">
        <f t="shared" si="7"/>
        <v>-</v>
      </c>
      <c r="P106" s="40"/>
      <c r="Q106" s="40"/>
      <c r="R106" s="40"/>
      <c r="Y106" s="124" t="str">
        <f t="shared" si="8"/>
        <v/>
      </c>
      <c r="Z106" s="23" t="str">
        <f t="shared" si="9"/>
        <v>gleich</v>
      </c>
    </row>
    <row r="107" spans="1:26" ht="11.25" hidden="1" customHeight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112" t="str">
        <f>IF(SUMIF('Grundlage Swiss DRG ohne Anlage'!D:D,B107,'Grundlage Swiss DRG ohne Anlage'!G:G)&gt;0,SUMIF('Grundlage Swiss DRG ohne Anlage'!D:D,B107,'Grundlage Swiss DRG ohne Anlage'!G:G),"")</f>
        <v/>
      </c>
      <c r="F107" s="112">
        <f>IF(SUMIF('Grundlage Swiss DRG alle'!D:D,B107,'Grundlage Swiss DRG alle'!G:G)&gt;0,SUMIF('Grundlage Swiss DRG alle'!D:D,B107,'Grundlage Swiss DRG alle'!G:G),)</f>
        <v>0</v>
      </c>
      <c r="G107" s="112">
        <f>IF(SUMIF('Grundlage Swiss DRG alle'!D:D,B107,'Grundlage Swiss DRG alle'!H:H)&gt;0,SUMIF('Grundlage Swiss DRG alle'!D:D,B107,'Grundlage Swiss DRG alle'!H:H),)</f>
        <v>0</v>
      </c>
      <c r="H107" s="112" t="str">
        <f>IF(SUMIF('Grundlage Swiss DRG alle'!D:D,B107,'Grundlage Swiss DRG alle'!I:I)&gt;0,SUMIF('Grundlage Swiss DRG alle'!D:D,B107,'Grundlage Swiss DRG alle'!I:I),"")</f>
        <v/>
      </c>
      <c r="I107" s="112" t="str">
        <f>IF(SUMIF('Grundlage Swiss DRG alle'!D:D,B107,'Grundlage Swiss DRG alle'!J:J)&gt;0,SUMIF('Grundlage Swiss DRG alle'!D:D,B107,'Grundlage Swiss DRG alle'!J:J),"")</f>
        <v/>
      </c>
      <c r="J107" s="130" t="str">
        <f>IF(SUMIF('Grundlage Swiss DRG ohne Anlage'!D:D,B107,'Grundlage Swiss DRG ohne Anlage'!H:H)&gt;0,SUMIF('Grundlage Swiss DRG ohne Anlage'!D:D,B107,'Grundlage Swiss DRG ohne Anlage'!H:H),"")</f>
        <v/>
      </c>
      <c r="K107" s="130" t="str">
        <f>IF(SUMIF('Grundlage Swiss DRG alle'!D:D,B107,'Grundlage Swiss DRG alle'!K:K)&gt;0,SUMIF('Grundlage Swiss DRG alle'!D:D,B107,'Grundlage Swiss DRG alle'!K:K),"")</f>
        <v/>
      </c>
      <c r="L107" s="130" t="str">
        <f>IF(SUMIF('Grundlage Swiss DRG alle'!D:D,B107,'Grundlage Swiss DRG alle'!L:L)&gt;0,SUMIF('Grundlage Swiss DRG alle'!D:D,B107,'Grundlage Swiss DRG alle'!L:L),"")</f>
        <v/>
      </c>
      <c r="M107" s="62" t="str">
        <f t="shared" si="5"/>
        <v/>
      </c>
      <c r="N107" s="61" t="str">
        <f t="shared" si="6"/>
        <v>-</v>
      </c>
      <c r="O107" s="61" t="str">
        <f t="shared" si="7"/>
        <v>-</v>
      </c>
      <c r="P107" s="40"/>
      <c r="Q107" s="40"/>
      <c r="R107" s="40"/>
      <c r="Y107" s="124" t="str">
        <f t="shared" si="8"/>
        <v/>
      </c>
      <c r="Z107" s="23" t="str">
        <f t="shared" si="9"/>
        <v>gleich</v>
      </c>
    </row>
    <row r="108" spans="1:26" ht="11.25" hidden="1" customHeight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112" t="str">
        <f>IF(SUMIF('Grundlage Swiss DRG ohne Anlage'!D:D,B108,'Grundlage Swiss DRG ohne Anlage'!G:G)&gt;0,SUMIF('Grundlage Swiss DRG ohne Anlage'!D:D,B108,'Grundlage Swiss DRG ohne Anlage'!G:G),"")</f>
        <v/>
      </c>
      <c r="F108" s="112">
        <f>IF(SUMIF('Grundlage Swiss DRG alle'!D:D,B108,'Grundlage Swiss DRG alle'!G:G)&gt;0,SUMIF('Grundlage Swiss DRG alle'!D:D,B108,'Grundlage Swiss DRG alle'!G:G),)</f>
        <v>0</v>
      </c>
      <c r="G108" s="112">
        <f>IF(SUMIF('Grundlage Swiss DRG alle'!D:D,B108,'Grundlage Swiss DRG alle'!H:H)&gt;0,SUMIF('Grundlage Swiss DRG alle'!D:D,B108,'Grundlage Swiss DRG alle'!H:H),)</f>
        <v>0</v>
      </c>
      <c r="H108" s="112" t="str">
        <f>IF(SUMIF('Grundlage Swiss DRG alle'!D:D,B108,'Grundlage Swiss DRG alle'!I:I)&gt;0,SUMIF('Grundlage Swiss DRG alle'!D:D,B108,'Grundlage Swiss DRG alle'!I:I),"")</f>
        <v/>
      </c>
      <c r="I108" s="112" t="str">
        <f>IF(SUMIF('Grundlage Swiss DRG alle'!D:D,B108,'Grundlage Swiss DRG alle'!J:J)&gt;0,SUMIF('Grundlage Swiss DRG alle'!D:D,B108,'Grundlage Swiss DRG alle'!J:J),"")</f>
        <v/>
      </c>
      <c r="J108" s="130" t="str">
        <f>IF(SUMIF('Grundlage Swiss DRG ohne Anlage'!D:D,B108,'Grundlage Swiss DRG ohne Anlage'!H:H)&gt;0,SUMIF('Grundlage Swiss DRG ohne Anlage'!D:D,B108,'Grundlage Swiss DRG ohne Anlage'!H:H),"")</f>
        <v/>
      </c>
      <c r="K108" s="130" t="str">
        <f>IF(SUMIF('Grundlage Swiss DRG alle'!D:D,B108,'Grundlage Swiss DRG alle'!K:K)&gt;0,SUMIF('Grundlage Swiss DRG alle'!D:D,B108,'Grundlage Swiss DRG alle'!K:K),"")</f>
        <v/>
      </c>
      <c r="L108" s="130" t="str">
        <f>IF(SUMIF('Grundlage Swiss DRG alle'!D:D,B108,'Grundlage Swiss DRG alle'!L:L)&gt;0,SUMIF('Grundlage Swiss DRG alle'!D:D,B108,'Grundlage Swiss DRG alle'!L:L),"")</f>
        <v/>
      </c>
      <c r="M108" s="62" t="str">
        <f t="shared" si="5"/>
        <v/>
      </c>
      <c r="N108" s="61" t="str">
        <f t="shared" si="6"/>
        <v>-</v>
      </c>
      <c r="O108" s="61" t="str">
        <f t="shared" si="7"/>
        <v>-</v>
      </c>
      <c r="P108" s="40"/>
      <c r="Q108" s="40"/>
      <c r="R108" s="40"/>
      <c r="Y108" s="124" t="str">
        <f t="shared" si="8"/>
        <v/>
      </c>
      <c r="Z108" s="23" t="str">
        <f t="shared" si="9"/>
        <v>gleich</v>
      </c>
    </row>
    <row r="109" spans="1:26" ht="11.25" hidden="1" customHeight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112" t="str">
        <f>IF(SUMIF('Grundlage Swiss DRG ohne Anlage'!D:D,B109,'Grundlage Swiss DRG ohne Anlage'!G:G)&gt;0,SUMIF('Grundlage Swiss DRG ohne Anlage'!D:D,B109,'Grundlage Swiss DRG ohne Anlage'!G:G),"")</f>
        <v/>
      </c>
      <c r="F109" s="112">
        <f>IF(SUMIF('Grundlage Swiss DRG alle'!D:D,B109,'Grundlage Swiss DRG alle'!G:G)&gt;0,SUMIF('Grundlage Swiss DRG alle'!D:D,B109,'Grundlage Swiss DRG alle'!G:G),)</f>
        <v>0</v>
      </c>
      <c r="G109" s="112">
        <f>IF(SUMIF('Grundlage Swiss DRG alle'!D:D,B109,'Grundlage Swiss DRG alle'!H:H)&gt;0,SUMIF('Grundlage Swiss DRG alle'!D:D,B109,'Grundlage Swiss DRG alle'!H:H),)</f>
        <v>0</v>
      </c>
      <c r="H109" s="112" t="str">
        <f>IF(SUMIF('Grundlage Swiss DRG alle'!D:D,B109,'Grundlage Swiss DRG alle'!I:I)&gt;0,SUMIF('Grundlage Swiss DRG alle'!D:D,B109,'Grundlage Swiss DRG alle'!I:I),"")</f>
        <v/>
      </c>
      <c r="I109" s="112" t="str">
        <f>IF(SUMIF('Grundlage Swiss DRG alle'!D:D,B109,'Grundlage Swiss DRG alle'!J:J)&gt;0,SUMIF('Grundlage Swiss DRG alle'!D:D,B109,'Grundlage Swiss DRG alle'!J:J),"")</f>
        <v/>
      </c>
      <c r="J109" s="130" t="str">
        <f>IF(SUMIF('Grundlage Swiss DRG ohne Anlage'!D:D,B109,'Grundlage Swiss DRG ohne Anlage'!H:H)&gt;0,SUMIF('Grundlage Swiss DRG ohne Anlage'!D:D,B109,'Grundlage Swiss DRG ohne Anlage'!H:H),"")</f>
        <v/>
      </c>
      <c r="K109" s="130" t="str">
        <f>IF(SUMIF('Grundlage Swiss DRG alle'!D:D,B109,'Grundlage Swiss DRG alle'!K:K)&gt;0,SUMIF('Grundlage Swiss DRG alle'!D:D,B109,'Grundlage Swiss DRG alle'!K:K),"")</f>
        <v/>
      </c>
      <c r="L109" s="130" t="str">
        <f>IF(SUMIF('Grundlage Swiss DRG alle'!D:D,B109,'Grundlage Swiss DRG alle'!L:L)&gt;0,SUMIF('Grundlage Swiss DRG alle'!D:D,B109,'Grundlage Swiss DRG alle'!L:L),"")</f>
        <v/>
      </c>
      <c r="M109" s="62" t="str">
        <f t="shared" si="5"/>
        <v/>
      </c>
      <c r="N109" s="61" t="str">
        <f t="shared" si="6"/>
        <v>-</v>
      </c>
      <c r="O109" s="61" t="str">
        <f t="shared" si="7"/>
        <v>-</v>
      </c>
      <c r="P109" s="40"/>
      <c r="Q109" s="40"/>
      <c r="R109" s="40"/>
      <c r="Y109" s="124" t="str">
        <f t="shared" si="8"/>
        <v/>
      </c>
      <c r="Z109" s="23" t="str">
        <f t="shared" si="9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9419030446.2853947</v>
      </c>
      <c r="F110" s="43">
        <f>SUM(F11:F109)</f>
        <v>8818497204.873497</v>
      </c>
      <c r="G110" s="43">
        <f>SUM(G11:G109)</f>
        <v>8439428095.8575296</v>
      </c>
      <c r="H110" s="43">
        <f>SUM(H11:H109)</f>
        <v>956718.80403999717</v>
      </c>
      <c r="I110" s="43">
        <f>SUM(I11:I109)</f>
        <v>909031.17999999993</v>
      </c>
      <c r="J110" s="63">
        <f>E110/M110</f>
        <v>9845.1398744448816</v>
      </c>
      <c r="K110" s="63">
        <f>F110/N110</f>
        <v>10867.256893329397</v>
      </c>
      <c r="L110" s="63">
        <f>G110/O110</f>
        <v>10527.140194285577</v>
      </c>
      <c r="M110" s="62">
        <f>SUM(M11:M109)</f>
        <v>956718.80403999717</v>
      </c>
      <c r="N110" s="61">
        <f>SUM(N11:N109)</f>
        <v>811474.07219999726</v>
      </c>
      <c r="O110" s="61">
        <f>SUM(O11:O109)</f>
        <v>801682.88253999734</v>
      </c>
      <c r="P110" s="62"/>
      <c r="Q110" s="62"/>
      <c r="R110" s="62"/>
      <c r="S110" s="39"/>
      <c r="Y110" s="124"/>
    </row>
    <row r="111" spans="1:26" ht="33.75" customHeight="1" x14ac:dyDescent="0.2">
      <c r="E111" s="28"/>
      <c r="F111" s="28"/>
      <c r="G111" s="28"/>
      <c r="H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64</v>
      </c>
      <c r="L112" s="147">
        <f>COUNT(L11:L109)</f>
        <v>64</v>
      </c>
      <c r="M112" s="62">
        <f>K112-'Grundlage Swiss DRG alle'!K103</f>
        <v>0</v>
      </c>
      <c r="N112" s="61">
        <f>L112-'Grundlage Swiss DRG alle'!L103</f>
        <v>2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956718.80403999717</v>
      </c>
      <c r="K113" s="47">
        <f>N110</f>
        <v>811474.07219999726</v>
      </c>
      <c r="L113" s="47">
        <f>O110</f>
        <v>801682.88253999734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8580.2546942108002</v>
      </c>
      <c r="K114" s="50">
        <f>SMALL(K11:K109,1)</f>
        <v>9137.4081544064993</v>
      </c>
      <c r="L114" s="50">
        <f>SMALL(L11:L109,1)</f>
        <v>9101.2079152216993</v>
      </c>
      <c r="M114" s="62">
        <f>K114-'Grundlage Swiss DRG alle'!K104</f>
        <v>0.40815440649930679</v>
      </c>
      <c r="N114" s="62">
        <f>L114-'Grundlage Swiss DRG alle'!L104</f>
        <v>0.20791522169929522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9212.5531478358007</v>
      </c>
      <c r="K115" s="47">
        <f>QUARTILE(K11:K109,1)</f>
        <v>10159.931996165</v>
      </c>
      <c r="L115" s="47">
        <f>QUARTILE(L11:L109,1)</f>
        <v>9994.2066368351989</v>
      </c>
      <c r="M115" s="62">
        <f>K115-'Grundlage Swiss DRG alle'!K105</f>
        <v>26.931996164999873</v>
      </c>
      <c r="N115" s="62">
        <f>L115-'Grundlage Swiss DRG alle'!L105</f>
        <v>-43.793363164801121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9875.5336879862007</v>
      </c>
      <c r="K116" s="50">
        <f>SUM(K11:K109)/K112</f>
        <v>11060.267256256217</v>
      </c>
      <c r="L116" s="50">
        <f>SUM(L11:L109)/L112</f>
        <v>10801.096627034625</v>
      </c>
      <c r="M116" s="62">
        <f>K116-'Grundlage Swiss DRG alle'!K106</f>
        <v>8.2672562562165695</v>
      </c>
      <c r="N116" s="62">
        <f>L116-'Grundlage Swiss DRG alle'!L106</f>
        <v>8.0966270346252713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9562.1079179285007</v>
      </c>
      <c r="K117" s="47">
        <f>MEDIAN(K11:K109)</f>
        <v>10701.570532203001</v>
      </c>
      <c r="L117" s="47">
        <f>MEDIAN(L11:L109)</f>
        <v>10402.2468554425</v>
      </c>
      <c r="M117" s="62">
        <f>K117-'Grundlage Swiss DRG alle'!K107</f>
        <v>-0.42946779699923354</v>
      </c>
      <c r="N117" s="62">
        <f>L117-'Grundlage Swiss DRG alle'!L107</f>
        <v>0.24685544249950908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10154.404887676999</v>
      </c>
      <c r="K118" s="50">
        <f>QUARTILE(K11:K109,3)</f>
        <v>11317.493059885499</v>
      </c>
      <c r="L118" s="50">
        <f>QUARTILE(L11:L109,3)</f>
        <v>11038.342585619252</v>
      </c>
      <c r="M118" s="62">
        <f>K118-'Grundlage Swiss DRG alle'!K108</f>
        <v>0.49305988549895119</v>
      </c>
      <c r="N118" s="62">
        <f>L118-'Grundlage Swiss DRG alle'!L108</f>
        <v>41.342585619251622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14754.175598402</v>
      </c>
      <c r="K119" s="47">
        <f>LARGE(K11:K109,1)</f>
        <v>16668.850976657999</v>
      </c>
      <c r="L119" s="47">
        <f>LARGE(L11:L109,1)</f>
        <v>16379.780711014</v>
      </c>
      <c r="M119" s="62">
        <f>K119-'Grundlage Swiss DRG alle'!K109</f>
        <v>-0.14902334200087353</v>
      </c>
      <c r="N119" s="62">
        <f>L119-'Grundlage Swiss DRG alle'!L109</f>
        <v>-0.21928898599981039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9845.1398744448816</v>
      </c>
      <c r="K120" s="64">
        <f>K110</f>
        <v>10867.256893329397</v>
      </c>
      <c r="L120" s="64">
        <f>L110</f>
        <v>10527.140194285577</v>
      </c>
      <c r="M120" s="62">
        <f>K120-'Grundlage Swiss DRG alle'!K111</f>
        <v>10867.256893329397</v>
      </c>
      <c r="N120" s="62">
        <f>L120-'Grundlage Swiss DRG alle'!L111</f>
        <v>10527.140194285577</v>
      </c>
      <c r="O120" s="61"/>
      <c r="P120" s="62"/>
      <c r="Q120" s="62"/>
      <c r="R120" s="62"/>
    </row>
    <row r="121" spans="1:18" x14ac:dyDescent="0.2">
      <c r="E121" s="28"/>
      <c r="F121" s="28"/>
      <c r="G121" s="28"/>
      <c r="H121" s="28"/>
      <c r="M121" s="23"/>
    </row>
    <row r="122" spans="1:18" x14ac:dyDescent="0.2">
      <c r="A122" s="23" t="s">
        <v>412</v>
      </c>
      <c r="E122" s="28"/>
      <c r="F122" s="28"/>
      <c r="G122" s="28"/>
      <c r="H122" s="28"/>
      <c r="M122" s="23"/>
    </row>
    <row r="123" spans="1:18" x14ac:dyDescent="0.2">
      <c r="E123" s="28"/>
      <c r="F123" s="28"/>
      <c r="G123" s="28"/>
      <c r="H123" s="28"/>
      <c r="M123" s="23"/>
    </row>
    <row r="124" spans="1:18" x14ac:dyDescent="0.2">
      <c r="G124" s="28"/>
      <c r="H124" s="28"/>
      <c r="M124" s="23"/>
    </row>
    <row r="125" spans="1:18" x14ac:dyDescent="0.2">
      <c r="G125" s="28"/>
      <c r="H125" s="28"/>
      <c r="M125" s="23"/>
    </row>
    <row r="126" spans="1:18" x14ac:dyDescent="0.2">
      <c r="G126" s="28"/>
      <c r="H126" s="28"/>
      <c r="M126" s="23"/>
    </row>
    <row r="127" spans="1:18" x14ac:dyDescent="0.2">
      <c r="G127" s="28"/>
      <c r="H127" s="28"/>
      <c r="M127" s="23"/>
    </row>
    <row r="128" spans="1:18" x14ac:dyDescent="0.2">
      <c r="G128" s="28"/>
      <c r="H128" s="28"/>
      <c r="M128" s="23"/>
    </row>
    <row r="129" spans="1:26" x14ac:dyDescent="0.2">
      <c r="G129" s="28"/>
      <c r="H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F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F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F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topLeftCell="A80"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453125" style="28" customWidth="1"/>
    <col min="9" max="9" width="10.453125" style="28" customWidth="1"/>
    <col min="10" max="10" width="11.453125" style="28" customWidth="1"/>
    <col min="11" max="11" width="14.4531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718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709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36" t="s">
        <v>692</v>
      </c>
      <c r="B6" s="137"/>
      <c r="C6" s="138"/>
      <c r="D6" s="139"/>
      <c r="E6" s="139"/>
      <c r="F6" s="140"/>
      <c r="G6" s="139"/>
      <c r="H6" s="36"/>
      <c r="I6" s="54"/>
      <c r="J6" s="55"/>
      <c r="K6" s="55" t="s">
        <v>407</v>
      </c>
      <c r="L6" s="56">
        <f>COUNT(H11:H109)</f>
        <v>73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65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 t="shared" ref="N11:N74" si="0">IF(F11&gt;0,H11,"-")</f>
        <v>497.17860000000002</v>
      </c>
      <c r="O11" s="61">
        <f t="shared" ref="O11:O74" si="1">IF(G11&gt;0,H11,"-")</f>
        <v>497.17860000000002</v>
      </c>
      <c r="P11" s="40"/>
      <c r="Q11" s="40"/>
      <c r="R11" s="40"/>
      <c r="Y11" s="124">
        <f t="shared" ref="Y11:Y74" si="2">L11</f>
        <v>15147.210742478001</v>
      </c>
      <c r="Z11" s="23" t="str">
        <f t="shared" ref="Z11:Z74" si="3">IF(L11&gt;0,IF(K11&gt;L11,"-",IF(K11=L11,"gleich","Kontrolle")),"")</f>
        <v>-</v>
      </c>
    </row>
    <row r="12" spans="1:26" x14ac:dyDescent="0.2">
      <c r="A12" s="21" t="s">
        <v>117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4">H12</f>
        <v/>
      </c>
      <c r="N12" s="61" t="str">
        <f t="shared" si="0"/>
        <v>-</v>
      </c>
      <c r="O12" s="61" t="str">
        <f t="shared" si="1"/>
        <v>-</v>
      </c>
      <c r="P12" s="40"/>
      <c r="Q12" s="40"/>
      <c r="R12" s="40"/>
      <c r="Y12" s="124" t="str">
        <f t="shared" si="2"/>
        <v/>
      </c>
      <c r="Z12" s="23" t="str">
        <f t="shared" si="3"/>
        <v>gleich</v>
      </c>
    </row>
    <row r="13" spans="1:26" x14ac:dyDescent="0.2">
      <c r="A13" s="21" t="s">
        <v>120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4"/>
        <v/>
      </c>
      <c r="N13" s="61" t="str">
        <f t="shared" si="0"/>
        <v>-</v>
      </c>
      <c r="O13" s="61" t="str">
        <f t="shared" si="1"/>
        <v>-</v>
      </c>
      <c r="P13" s="40"/>
      <c r="Q13" s="40"/>
      <c r="R13" s="40"/>
      <c r="Y13" s="124" t="str">
        <f t="shared" si="2"/>
        <v/>
      </c>
      <c r="Z13" s="23" t="str">
        <f t="shared" si="3"/>
        <v>gleich</v>
      </c>
    </row>
    <row r="14" spans="1:26" x14ac:dyDescent="0.2">
      <c r="A14" s="21" t="s">
        <v>206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4"/>
        <v/>
      </c>
      <c r="N14" s="61" t="str">
        <f t="shared" si="0"/>
        <v>-</v>
      </c>
      <c r="O14" s="61" t="str">
        <f t="shared" si="1"/>
        <v>-</v>
      </c>
      <c r="P14" s="40"/>
      <c r="Q14" s="40"/>
      <c r="R14" s="40"/>
      <c r="Y14" s="124" t="str">
        <f t="shared" si="2"/>
        <v/>
      </c>
      <c r="Z14" s="23" t="str">
        <f t="shared" si="3"/>
        <v>gleich</v>
      </c>
    </row>
    <row r="15" spans="1:26" x14ac:dyDescent="0.2">
      <c r="A15" s="21" t="s">
        <v>237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4"/>
        <v>466.45</v>
      </c>
      <c r="N15" s="61">
        <f t="shared" si="0"/>
        <v>466.45</v>
      </c>
      <c r="O15" s="61">
        <f t="shared" si="1"/>
        <v>466.45</v>
      </c>
      <c r="P15" s="40"/>
      <c r="Q15" s="40"/>
      <c r="R15" s="40"/>
      <c r="Y15" s="124">
        <f t="shared" si="2"/>
        <v>9716.0258596577005</v>
      </c>
      <c r="Z15" s="23" t="str">
        <f t="shared" si="3"/>
        <v>gleich</v>
      </c>
    </row>
    <row r="16" spans="1:26" x14ac:dyDescent="0.2">
      <c r="A16" s="21" t="s">
        <v>178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4"/>
        <v/>
      </c>
      <c r="N16" s="61" t="str">
        <f t="shared" si="0"/>
        <v>-</v>
      </c>
      <c r="O16" s="61" t="str">
        <f t="shared" si="1"/>
        <v>-</v>
      </c>
      <c r="P16" s="40"/>
      <c r="Q16" s="40"/>
      <c r="R16" s="40"/>
      <c r="Y16" s="124" t="str">
        <f t="shared" si="2"/>
        <v/>
      </c>
      <c r="Z16" s="23" t="str">
        <f t="shared" si="3"/>
        <v>gleich</v>
      </c>
    </row>
    <row r="17" spans="1:26" x14ac:dyDescent="0.2">
      <c r="A17" s="21" t="s">
        <v>272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4"/>
        <v>3139.0895</v>
      </c>
      <c r="N17" s="61">
        <f t="shared" si="0"/>
        <v>3139.0895</v>
      </c>
      <c r="O17" s="61">
        <f t="shared" si="1"/>
        <v>3139.0895</v>
      </c>
      <c r="P17" s="40"/>
      <c r="Q17" s="40"/>
      <c r="R17" s="40"/>
      <c r="Y17" s="124">
        <f t="shared" si="2"/>
        <v>10574.893931457</v>
      </c>
      <c r="Z17" s="23" t="str">
        <f t="shared" si="3"/>
        <v>gleich</v>
      </c>
    </row>
    <row r="18" spans="1:26" x14ac:dyDescent="0.2">
      <c r="A18" s="21" t="s">
        <v>102</v>
      </c>
      <c r="B18" s="21" t="s">
        <v>102</v>
      </c>
      <c r="C18" s="21" t="s">
        <v>55</v>
      </c>
      <c r="D18" s="21" t="s">
        <v>22</v>
      </c>
      <c r="E18" s="112">
        <f>IF(SUMIF('Grundlage Swiss DRG ohne Anlage'!D:D,B18,'Grundlage Swiss DRG ohne Anlage'!I:I)&gt;0,SUMIF('Grundlage Swiss DRG ohne Anlage'!D:D,B18,'Grundlage Swiss DRG ohne Anlage'!I:I),"")</f>
        <v>550472051.26856005</v>
      </c>
      <c r="F18" s="112">
        <f>IF(SUMIF('Grundlage Swiss DRG KVG'!D:D,B18,'Grundlage Swiss DRG KVG'!G:G)&gt;0,SUMIF('Grundlage Swiss DRG KVG'!D:D,B18,'Grundlage Swiss DRG KVG'!G:G),)</f>
        <v>68327672.084380001</v>
      </c>
      <c r="G18" s="112">
        <f>IF(SUMIF('Grundlage Swiss DRG KVG'!D:D,B18,'Grundlage Swiss DRG KVG'!H:H)&gt;0,SUMIF('Grundlage Swiss DRG KVG'!D:D,B18,'Grundlage Swiss DRG KVG'!H:H),)</f>
        <v>65411564.084380001</v>
      </c>
      <c r="H18" s="112">
        <f>IF(SUMIF('Grundlage Swiss DRG KVG'!D:D,B18,'Grundlage Swiss DRG KVG'!I:I)&gt;0,SUMIF('Grundlage Swiss DRG KVG'!D:D,B18,'Grundlage Swiss DRG KVG'!I:I),"")</f>
        <v>6936.8130000000001</v>
      </c>
      <c r="I18" s="112">
        <f>IF(SUMIF('Grundlage Swiss DRG KVG'!D:D,B18,'Grundlage Swiss DRG KVG'!J:J)&gt;0,SUMIF('Grundlage Swiss DRG KVG'!D:D,B18,'Grundlage Swiss DRG KVG'!J:J),"")</f>
        <v>7615</v>
      </c>
      <c r="J18" s="130">
        <f>IF(SUMIF('Grundlage Swiss DRG ohne Anlage'!D:D,B18,'Grundlage Swiss DRG ohne Anlage'!J:J)&gt;0,SUMIF('Grundlage Swiss DRG ohne Anlage'!D:D,B18,'Grundlage Swiss DRG ohne Anlage'!J:J),"")</f>
        <v>9993.8129849799006</v>
      </c>
      <c r="K18" s="130">
        <f>IF(SUMIF('Grundlage Swiss DRG KVG'!D:D,B18,'Grundlage Swiss DRG KVG'!K:K)&gt;0,SUMIF('Grundlage Swiss DRG KVG'!D:D,B18,'Grundlage Swiss DRG KVG'!K:K),"")</f>
        <v>9850.0092310950004</v>
      </c>
      <c r="L18" s="130">
        <f>IF(SUMIF('Grundlage Swiss DRG KVG'!D:D,B18,'Grundlage Swiss DRG KVG'!L:L)&gt;0,SUMIF('Grundlage Swiss DRG KVG'!D:D,B18,'Grundlage Swiss DRG KVG'!L:L),"")</f>
        <v>9429.6277100708994</v>
      </c>
      <c r="M18" s="62">
        <f t="shared" si="4"/>
        <v>6936.8130000000001</v>
      </c>
      <c r="N18" s="61">
        <f t="shared" si="0"/>
        <v>6936.8130000000001</v>
      </c>
      <c r="O18" s="61">
        <f t="shared" si="1"/>
        <v>6936.8130000000001</v>
      </c>
      <c r="P18" s="40"/>
      <c r="Q18" s="40"/>
      <c r="R18" s="40"/>
      <c r="Y18" s="124">
        <f t="shared" si="2"/>
        <v>9429.6277100708994</v>
      </c>
      <c r="Z18" s="23" t="str">
        <f t="shared" si="3"/>
        <v>-</v>
      </c>
    </row>
    <row r="19" spans="1:26" x14ac:dyDescent="0.2">
      <c r="A19" s="21" t="s">
        <v>203</v>
      </c>
      <c r="B19" s="21" t="s">
        <v>203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68967589.077823997</v>
      </c>
      <c r="F19" s="112">
        <f>IF(SUMIF('Grundlage Swiss DRG KVG'!D:D,B19,'Grundlage Swiss DRG KVG'!G:G)&gt;0,SUMIF('Grundlage Swiss DRG KVG'!D:D,B19,'Grundlage Swiss DRG KVG'!G:G),)</f>
        <v>0</v>
      </c>
      <c r="G19" s="112">
        <f>IF(SUMIF('Grundlage Swiss DRG KVG'!D:D,B19,'Grundlage Swiss DRG KVG'!H:H)&gt;0,SUMIF('Grundlage Swiss DRG KVG'!D:D,B19,'Grundlage Swiss DRG KVG'!H:H),)</f>
        <v>69172088.745177001</v>
      </c>
      <c r="H19" s="112">
        <f>IF(SUMIF('Grundlage Swiss DRG KVG'!D:D,B19,'Grundlage Swiss DRG KVG'!I:I)&gt;0,SUMIF('Grundlage Swiss DRG KVG'!D:D,B19,'Grundlage Swiss DRG KVG'!I:I),"")</f>
        <v>6896</v>
      </c>
      <c r="I19" s="112">
        <f>IF(SUMIF('Grundlage Swiss DRG KVG'!D:D,B19,'Grundlage Swiss DRG KVG'!J:J)&gt;0,SUMIF('Grundlage Swiss DRG KVG'!D:D,B19,'Grundlage Swiss DRG KVG'!J:J),"")</f>
        <v>8553</v>
      </c>
      <c r="J19" s="130">
        <f>IF(SUMIF('Grundlage Swiss DRG ohne Anlage'!D:D,B19,'Grundlage Swiss DRG ohne Anlage'!J:J)&gt;0,SUMIF('Grundlage Swiss DRG ohne Anlage'!D:D,B19,'Grundlage Swiss DRG ohne Anlage'!J:J),"")</f>
        <v>9013.8752892999</v>
      </c>
      <c r="K19" s="130" t="str">
        <f>IF(SUMIF('Grundlage Swiss DRG KVG'!D:D,B19,'Grundlage Swiss DRG KVG'!K:K)&gt;0,SUMIF('Grundlage Swiss DRG KVG'!D:D,B19,'Grundlage Swiss DRG KVG'!K:K),"")</f>
        <v/>
      </c>
      <c r="L19" s="130">
        <f>IF(SUMIF('Grundlage Swiss DRG KVG'!D:D,B19,'Grundlage Swiss DRG KVG'!L:L)&gt;0,SUMIF('Grundlage Swiss DRG KVG'!D:D,B19,'Grundlage Swiss DRG KVG'!L:L),"")</f>
        <v>10030.755328477</v>
      </c>
      <c r="M19" s="62">
        <f t="shared" si="4"/>
        <v>6896</v>
      </c>
      <c r="N19" s="61" t="str">
        <f t="shared" si="0"/>
        <v>-</v>
      </c>
      <c r="O19" s="61">
        <f t="shared" si="1"/>
        <v>6896</v>
      </c>
      <c r="P19" s="40"/>
      <c r="Q19" s="40"/>
      <c r="R19" s="40"/>
      <c r="Y19" s="124">
        <f t="shared" si="2"/>
        <v>10030.755328477</v>
      </c>
      <c r="Z19" s="23" t="str">
        <f t="shared" si="3"/>
        <v>-</v>
      </c>
    </row>
    <row r="20" spans="1:26" x14ac:dyDescent="0.2">
      <c r="A20" s="21" t="s">
        <v>240</v>
      </c>
      <c r="B20" s="21" t="s">
        <v>240</v>
      </c>
      <c r="C20" s="21" t="s">
        <v>55</v>
      </c>
      <c r="D20" s="21" t="s">
        <v>45</v>
      </c>
      <c r="E20" s="112">
        <f>IF(SUMIF('Grundlage Swiss DRG ohne Anlage'!D:D,B20,'Grundlage Swiss DRG ohne Anlage'!I:I)&gt;0,SUMIF('Grundlage Swiss DRG ohne Anlage'!D:D,B20,'Grundlage Swiss DRG ohne Anlage'!I:I),"")</f>
        <v>159002730.12191999</v>
      </c>
      <c r="F20" s="112">
        <f>IF(SUMIF('Grundlage Swiss DRG KVG'!D:D,B20,'Grundlage Swiss DRG KVG'!G:G)&gt;0,SUMIF('Grundlage Swiss DRG KVG'!D:D,B20,'Grundlage Swiss DRG KVG'!G:G),)</f>
        <v>172275707.93788999</v>
      </c>
      <c r="G20" s="112">
        <f>IF(SUMIF('Grundlage Swiss DRG KVG'!D:D,B20,'Grundlage Swiss DRG KVG'!H:H)&gt;0,SUMIF('Grundlage Swiss DRG KVG'!D:D,B20,'Grundlage Swiss DRG KVG'!H:H),)</f>
        <v>170070923.76431999</v>
      </c>
      <c r="H20" s="112">
        <f>IF(SUMIF('Grundlage Swiss DRG KVG'!D:D,B20,'Grundlage Swiss DRG KVG'!I:I)&gt;0,SUMIF('Grundlage Swiss DRG KVG'!D:D,B20,'Grundlage Swiss DRG KVG'!I:I),"")</f>
        <v>16253.61</v>
      </c>
      <c r="I20" s="112">
        <f>IF(SUMIF('Grundlage Swiss DRG KVG'!D:D,B20,'Grundlage Swiss DRG KVG'!J:J)&gt;0,SUMIF('Grundlage Swiss DRG KVG'!D:D,B20,'Grundlage Swiss DRG KVG'!J:J),"")</f>
        <v>16981</v>
      </c>
      <c r="J20" s="130">
        <f>IF(SUMIF('Grundlage Swiss DRG ohne Anlage'!D:D,B20,'Grundlage Swiss DRG ohne Anlage'!J:J)&gt;0,SUMIF('Grundlage Swiss DRG ohne Anlage'!D:D,B20,'Grundlage Swiss DRG ohne Anlage'!J:J),"")</f>
        <v>9782.6101476483</v>
      </c>
      <c r="K20" s="130">
        <f>IF(SUMIF('Grundlage Swiss DRG KVG'!D:D,B20,'Grundlage Swiss DRG KVG'!K:K)&gt;0,SUMIF('Grundlage Swiss DRG KVG'!D:D,B20,'Grundlage Swiss DRG KVG'!K:K),"")</f>
        <v>10599.227367821</v>
      </c>
      <c r="L20" s="130">
        <f>IF(SUMIF('Grundlage Swiss DRG KVG'!D:D,B20,'Grundlage Swiss DRG KVG'!L:L)&gt;0,SUMIF('Grundlage Swiss DRG KVG'!D:D,B20,'Grundlage Swiss DRG KVG'!L:L),"")</f>
        <v>10463.578476678</v>
      </c>
      <c r="M20" s="62">
        <f t="shared" si="4"/>
        <v>16253.61</v>
      </c>
      <c r="N20" s="61">
        <f t="shared" si="0"/>
        <v>16253.61</v>
      </c>
      <c r="O20" s="61">
        <f t="shared" si="1"/>
        <v>16253.61</v>
      </c>
      <c r="P20" s="40"/>
      <c r="Q20" s="40"/>
      <c r="R20" s="40"/>
      <c r="Y20" s="124">
        <f t="shared" si="2"/>
        <v>10463.578476678</v>
      </c>
      <c r="Z20" s="23" t="str">
        <f t="shared" si="3"/>
        <v>-</v>
      </c>
    </row>
    <row r="21" spans="1:26" x14ac:dyDescent="0.2">
      <c r="A21" s="21" t="s">
        <v>254</v>
      </c>
      <c r="B21" s="21" t="s">
        <v>254</v>
      </c>
      <c r="C21" s="21" t="s">
        <v>55</v>
      </c>
      <c r="D21" s="21" t="s">
        <v>27</v>
      </c>
      <c r="E21" s="112">
        <f>IF(SUMIF('Grundlage Swiss DRG ohne Anlage'!D:D,B21,'Grundlage Swiss DRG ohne Anlage'!I:I)&gt;0,SUMIF('Grundlage Swiss DRG ohne Anlage'!D:D,B21,'Grundlage Swiss DRG ohne Anlage'!I:I),"")</f>
        <v>62258916.084380001</v>
      </c>
      <c r="F21" s="112">
        <f>IF(SUMIF('Grundlage Swiss DRG KVG'!D:D,B21,'Grundlage Swiss DRG KVG'!G:G)&gt;0,SUMIF('Grundlage Swiss DRG KVG'!D:D,B21,'Grundlage Swiss DRG KVG'!G:G),)</f>
        <v>65375914.592455998</v>
      </c>
      <c r="G21" s="112">
        <f>IF(SUMIF('Grundlage Swiss DRG KVG'!D:D,B21,'Grundlage Swiss DRG KVG'!H:H)&gt;0,SUMIF('Grundlage Swiss DRG KVG'!D:D,B21,'Grundlage Swiss DRG KVG'!H:H),)</f>
        <v>0</v>
      </c>
      <c r="H21" s="112">
        <f>IF(SUMIF('Grundlage Swiss DRG KVG'!D:D,B21,'Grundlage Swiss DRG KVG'!I:I)&gt;0,SUMIF('Grundlage Swiss DRG KVG'!D:D,B21,'Grundlage Swiss DRG KVG'!I:I),"")</f>
        <v>5053.3521000000001</v>
      </c>
      <c r="I21" s="112">
        <f>IF(SUMIF('Grundlage Swiss DRG KVG'!D:D,B21,'Grundlage Swiss DRG KVG'!J:J)&gt;0,SUMIF('Grundlage Swiss DRG KVG'!D:D,B21,'Grundlage Swiss DRG KVG'!J:J),"")</f>
        <v>4703</v>
      </c>
      <c r="J21" s="130">
        <f>IF(SUMIF('Grundlage Swiss DRG ohne Anlage'!D:D,B21,'Grundlage Swiss DRG ohne Anlage'!J:J)&gt;0,SUMIF('Grundlage Swiss DRG ohne Anlage'!D:D,B21,'Grundlage Swiss DRG ohne Anlage'!J:J),"")</f>
        <v>8975.1469564453</v>
      </c>
      <c r="K21" s="130">
        <f>IF(SUMIF('Grundlage Swiss DRG KVG'!D:D,B21,'Grundlage Swiss DRG KVG'!K:K)&gt;0,SUMIF('Grundlage Swiss DRG KVG'!D:D,B21,'Grundlage Swiss DRG KVG'!K:K),"")</f>
        <v>12937.138220085</v>
      </c>
      <c r="L21" s="130" t="str">
        <f>IF(SUMIF('Grundlage Swiss DRG KVG'!D:D,B21,'Grundlage Swiss DRG KVG'!L:L)&gt;0,SUMIF('Grundlage Swiss DRG KVG'!D:D,B21,'Grundlage Swiss DRG KVG'!L:L),"")</f>
        <v/>
      </c>
      <c r="M21" s="62">
        <f t="shared" si="4"/>
        <v>5053.3521000000001</v>
      </c>
      <c r="N21" s="61">
        <f t="shared" si="0"/>
        <v>5053.3521000000001</v>
      </c>
      <c r="O21" s="61" t="str">
        <f t="shared" si="1"/>
        <v>-</v>
      </c>
      <c r="P21" s="40"/>
      <c r="Q21" s="40"/>
      <c r="R21" s="40"/>
      <c r="Y21" s="124" t="str">
        <f t="shared" si="2"/>
        <v/>
      </c>
      <c r="Z21" s="23" t="str">
        <f t="shared" si="3"/>
        <v>Kontrolle</v>
      </c>
    </row>
    <row r="22" spans="1:26" x14ac:dyDescent="0.2">
      <c r="A22" s="21" t="s">
        <v>266</v>
      </c>
      <c r="B22" s="21" t="s">
        <v>266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125615297.11285</v>
      </c>
      <c r="F22" s="112">
        <f>IF(SUMIF('Grundlage Swiss DRG KVG'!D:D,B22,'Grundlage Swiss DRG KVG'!G:G)&gt;0,SUMIF('Grundlage Swiss DRG KVG'!D:D,B22,'Grundlage Swiss DRG KVG'!G:G),)</f>
        <v>104043146.12706999</v>
      </c>
      <c r="G22" s="112">
        <f>IF(SUMIF('Grundlage Swiss DRG KVG'!D:D,B22,'Grundlage Swiss DRG KVG'!H:H)&gt;0,SUMIF('Grundlage Swiss DRG KVG'!D:D,B22,'Grundlage Swiss DRG KVG'!H:H),)</f>
        <v>104043146.12706999</v>
      </c>
      <c r="H22" s="112">
        <f>IF(SUMIF('Grundlage Swiss DRG KVG'!D:D,B22,'Grundlage Swiss DRG KVG'!I:I)&gt;0,SUMIF('Grundlage Swiss DRG KVG'!D:D,B22,'Grundlage Swiss DRG KVG'!I:I),"")</f>
        <v>10236</v>
      </c>
      <c r="I22" s="112">
        <f>IF(SUMIF('Grundlage Swiss DRG KVG'!D:D,B22,'Grundlage Swiss DRG KVG'!J:J)&gt;0,SUMIF('Grundlage Swiss DRG KVG'!D:D,B22,'Grundlage Swiss DRG KVG'!J:J),"")</f>
        <v>9447</v>
      </c>
      <c r="J22" s="130">
        <f>IF(SUMIF('Grundlage Swiss DRG ohne Anlage'!D:D,B22,'Grundlage Swiss DRG ohne Anlage'!J:J)&gt;0,SUMIF('Grundlage Swiss DRG ohne Anlage'!D:D,B22,'Grundlage Swiss DRG ohne Anlage'!J:J),"")</f>
        <v>9239.1566848744005</v>
      </c>
      <c r="K22" s="130">
        <f>IF(SUMIF('Grundlage Swiss DRG KVG'!D:D,B22,'Grundlage Swiss DRG KVG'!K:K)&gt;0,SUMIF('Grundlage Swiss DRG KVG'!D:D,B22,'Grundlage Swiss DRG KVG'!K:K),"")</f>
        <v>10164.433970991</v>
      </c>
      <c r="L22" s="130">
        <f>IF(SUMIF('Grundlage Swiss DRG KVG'!D:D,B22,'Grundlage Swiss DRG KVG'!L:L)&gt;0,SUMIF('Grundlage Swiss DRG KVG'!D:D,B22,'Grundlage Swiss DRG KVG'!L:L),"")</f>
        <v>10164.433970991</v>
      </c>
      <c r="M22" s="62">
        <f t="shared" si="4"/>
        <v>10236</v>
      </c>
      <c r="N22" s="61">
        <f t="shared" si="0"/>
        <v>10236</v>
      </c>
      <c r="O22" s="61">
        <f t="shared" si="1"/>
        <v>10236</v>
      </c>
      <c r="P22" s="40"/>
      <c r="Q22" s="40"/>
      <c r="R22" s="40"/>
      <c r="Y22" s="124">
        <f t="shared" si="2"/>
        <v>10164.433970991</v>
      </c>
      <c r="Z22" s="23" t="str">
        <f t="shared" si="3"/>
        <v>gleich</v>
      </c>
    </row>
    <row r="23" spans="1:26" x14ac:dyDescent="0.2">
      <c r="A23" s="21" t="s">
        <v>54</v>
      </c>
      <c r="B23" s="21" t="s">
        <v>54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63593611.478169002</v>
      </c>
      <c r="F23" s="112">
        <f>IF(SUMIF('Grundlage Swiss DRG KVG'!D:D,B23,'Grundlage Swiss DRG KVG'!G:G)&gt;0,SUMIF('Grundlage Swiss DRG KVG'!D:D,B23,'Grundlage Swiss DRG KVG'!G:G),)</f>
        <v>70573020.596937999</v>
      </c>
      <c r="G23" s="112">
        <f>IF(SUMIF('Grundlage Swiss DRG KVG'!D:D,B23,'Grundlage Swiss DRG KVG'!H:H)&gt;0,SUMIF('Grundlage Swiss DRG KVG'!D:D,B23,'Grundlage Swiss DRG KVG'!H:H),)</f>
        <v>68721703.927999005</v>
      </c>
      <c r="H23" s="112">
        <f>IF(SUMIF('Grundlage Swiss DRG KVG'!D:D,B23,'Grundlage Swiss DRG KVG'!I:I)&gt;0,SUMIF('Grundlage Swiss DRG KVG'!D:D,B23,'Grundlage Swiss DRG KVG'!I:I),"")</f>
        <v>7146.1046999999999</v>
      </c>
      <c r="I23" s="112">
        <f>IF(SUMIF('Grundlage Swiss DRG KVG'!D:D,B23,'Grundlage Swiss DRG KVG'!J:J)&gt;0,SUMIF('Grundlage Swiss DRG KVG'!D:D,B23,'Grundlage Swiss DRG KVG'!J:J),"")</f>
        <v>8673</v>
      </c>
      <c r="J23" s="130">
        <f>IF(SUMIF('Grundlage Swiss DRG ohne Anlage'!D:D,B23,'Grundlage Swiss DRG ohne Anlage'!J:J)&gt;0,SUMIF('Grundlage Swiss DRG ohne Anlage'!D:D,B23,'Grundlage Swiss DRG ohne Anlage'!J:J),"")</f>
        <v>8899.0595783138997</v>
      </c>
      <c r="K23" s="130">
        <f>IF(SUMIF('Grundlage Swiss DRG KVG'!D:D,B23,'Grundlage Swiss DRG KVG'!K:K)&gt;0,SUMIF('Grundlage Swiss DRG KVG'!D:D,B23,'Grundlage Swiss DRG KVG'!K:K),"")</f>
        <v>9875.7328026467003</v>
      </c>
      <c r="L23" s="130">
        <f>IF(SUMIF('Grundlage Swiss DRG KVG'!D:D,B23,'Grundlage Swiss DRG KVG'!L:L)&gt;0,SUMIF('Grundlage Swiss DRG KVG'!D:D,B23,'Grundlage Swiss DRG KVG'!L:L),"")</f>
        <v>9616.6662556734009</v>
      </c>
      <c r="M23" s="62">
        <f t="shared" si="4"/>
        <v>7146.1046999999999</v>
      </c>
      <c r="N23" s="61">
        <f t="shared" si="0"/>
        <v>7146.1046999999999</v>
      </c>
      <c r="O23" s="61">
        <f t="shared" si="1"/>
        <v>7146.1046999999999</v>
      </c>
      <c r="P23" s="40"/>
      <c r="Q23" s="40"/>
      <c r="R23" s="40"/>
      <c r="Y23" s="124">
        <f t="shared" si="2"/>
        <v>9616.6662556734009</v>
      </c>
      <c r="Z23" s="23" t="str">
        <f t="shared" si="3"/>
        <v>-</v>
      </c>
    </row>
    <row r="24" spans="1:26" x14ac:dyDescent="0.2">
      <c r="A24" s="21" t="s">
        <v>276</v>
      </c>
      <c r="B24" s="21" t="s">
        <v>276</v>
      </c>
      <c r="C24" s="21" t="s">
        <v>55</v>
      </c>
      <c r="D24" s="21" t="s">
        <v>45</v>
      </c>
      <c r="E24" s="112">
        <f>IF(SUMIF('Grundlage Swiss DRG ohne Anlage'!D:D,B24,'Grundlage Swiss DRG ohne Anlage'!I:I)&gt;0,SUMIF('Grundlage Swiss DRG ohne Anlage'!D:D,B24,'Grundlage Swiss DRG ohne Anlage'!I:I),"")</f>
        <v>102751767.56189001</v>
      </c>
      <c r="F24" s="112">
        <f>IF(SUMIF('Grundlage Swiss DRG KVG'!D:D,B24,'Grundlage Swiss DRG KVG'!G:G)&gt;0,SUMIF('Grundlage Swiss DRG KVG'!D:D,B24,'Grundlage Swiss DRG KVG'!G:G),)</f>
        <v>83490615.354053006</v>
      </c>
      <c r="G24" s="112">
        <f>IF(SUMIF('Grundlage Swiss DRG KVG'!D:D,B24,'Grundlage Swiss DRG KVG'!H:H)&gt;0,SUMIF('Grundlage Swiss DRG KVG'!D:D,B24,'Grundlage Swiss DRG KVG'!H:H),)</f>
        <v>82637417.191015005</v>
      </c>
      <c r="H24" s="112">
        <f>IF(SUMIF('Grundlage Swiss DRG KVG'!D:D,B24,'Grundlage Swiss DRG KVG'!I:I)&gt;0,SUMIF('Grundlage Swiss DRG KVG'!D:D,B24,'Grundlage Swiss DRG KVG'!I:I),"")</f>
        <v>8629.4</v>
      </c>
      <c r="I24" s="112">
        <f>IF(SUMIF('Grundlage Swiss DRG KVG'!D:D,B24,'Grundlage Swiss DRG KVG'!J:J)&gt;0,SUMIF('Grundlage Swiss DRG KVG'!D:D,B24,'Grundlage Swiss DRG KVG'!J:J),"")</f>
        <v>9816</v>
      </c>
      <c r="J24" s="130">
        <f>IF(SUMIF('Grundlage Swiss DRG ohne Anlage'!D:D,B24,'Grundlage Swiss DRG ohne Anlage'!J:J)&gt;0,SUMIF('Grundlage Swiss DRG ohne Anlage'!D:D,B24,'Grundlage Swiss DRG ohne Anlage'!J:J),"")</f>
        <v>9550.8146990047007</v>
      </c>
      <c r="K24" s="130">
        <f>IF(SUMIF('Grundlage Swiss DRG KVG'!D:D,B24,'Grundlage Swiss DRG KVG'!K:K)&gt;0,SUMIF('Grundlage Swiss DRG KVG'!D:D,B24,'Grundlage Swiss DRG KVG'!K:K),"")</f>
        <v>9675.1356240356999</v>
      </c>
      <c r="L24" s="130">
        <f>IF(SUMIF('Grundlage Swiss DRG KVG'!D:D,B24,'Grundlage Swiss DRG KVG'!L:L)&gt;0,SUMIF('Grundlage Swiss DRG KVG'!D:D,B24,'Grundlage Swiss DRG KVG'!L:L),"")</f>
        <v>9576.2645364701002</v>
      </c>
      <c r="M24" s="62">
        <f t="shared" si="4"/>
        <v>8629.4</v>
      </c>
      <c r="N24" s="61">
        <f t="shared" si="0"/>
        <v>8629.4</v>
      </c>
      <c r="O24" s="61">
        <f t="shared" si="1"/>
        <v>8629.4</v>
      </c>
      <c r="P24" s="40"/>
      <c r="Q24" s="40"/>
      <c r="R24" s="40"/>
      <c r="Y24" s="124">
        <f t="shared" si="2"/>
        <v>9576.2645364701002</v>
      </c>
      <c r="Z24" s="23" t="str">
        <f t="shared" si="3"/>
        <v>-</v>
      </c>
    </row>
    <row r="25" spans="1:26" x14ac:dyDescent="0.2">
      <c r="A25" s="21" t="s">
        <v>329</v>
      </c>
      <c r="B25" s="21" t="s">
        <v>329</v>
      </c>
      <c r="C25" s="21" t="s">
        <v>55</v>
      </c>
      <c r="D25" s="21" t="s">
        <v>17</v>
      </c>
      <c r="E25" s="112">
        <f>IF(SUMIF('Grundlage Swiss DRG ohne Anlage'!D:D,B25,'Grundlage Swiss DRG ohne Anlage'!I:I)&gt;0,SUMIF('Grundlage Swiss DRG ohne Anlage'!D:D,B25,'Grundlage Swiss DRG ohne Anlage'!I:I),"")</f>
        <v>41596183.220751002</v>
      </c>
      <c r="F25" s="112">
        <f>IF(SUMIF('Grundlage Swiss DRG KVG'!D:D,B25,'Grundlage Swiss DRG KVG'!G:G)&gt;0,SUMIF('Grundlage Swiss DRG KVG'!D:D,B25,'Grundlage Swiss DRG KVG'!G:G),)</f>
        <v>45901936.220751002</v>
      </c>
      <c r="G25" s="112">
        <f>IF(SUMIF('Grundlage Swiss DRG KVG'!D:D,B25,'Grundlage Swiss DRG KVG'!H:H)&gt;0,SUMIF('Grundlage Swiss DRG KVG'!D:D,B25,'Grundlage Swiss DRG KVG'!H:H),)</f>
        <v>45430950.316211</v>
      </c>
      <c r="H25" s="112">
        <f>IF(SUMIF('Grundlage Swiss DRG KVG'!D:D,B25,'Grundlage Swiss DRG KVG'!I:I)&gt;0,SUMIF('Grundlage Swiss DRG KVG'!D:D,B25,'Grundlage Swiss DRG KVG'!I:I),"")</f>
        <v>4324</v>
      </c>
      <c r="I25" s="112">
        <f>IF(SUMIF('Grundlage Swiss DRG KVG'!D:D,B25,'Grundlage Swiss DRG KVG'!J:J)&gt;0,SUMIF('Grundlage Swiss DRG KVG'!D:D,B25,'Grundlage Swiss DRG KVG'!J:J),"")</f>
        <v>5231</v>
      </c>
      <c r="J25" s="130">
        <f>IF(SUMIF('Grundlage Swiss DRG ohne Anlage'!D:D,B25,'Grundlage Swiss DRG ohne Anlage'!J:J)&gt;0,SUMIF('Grundlage Swiss DRG ohne Anlage'!D:D,B25,'Grundlage Swiss DRG ohne Anlage'!J:J),"")</f>
        <v>9619.8388577129008</v>
      </c>
      <c r="K25" s="130">
        <f>IF(SUMIF('Grundlage Swiss DRG KVG'!D:D,B25,'Grundlage Swiss DRG KVG'!K:K)&gt;0,SUMIF('Grundlage Swiss DRG KVG'!D:D,B25,'Grundlage Swiss DRG KVG'!K:K),"")</f>
        <v>10615.618922468</v>
      </c>
      <c r="L25" s="130">
        <f>IF(SUMIF('Grundlage Swiss DRG KVG'!D:D,B25,'Grundlage Swiss DRG KVG'!L:L)&gt;0,SUMIF('Grundlage Swiss DRG KVG'!D:D,B25,'Grundlage Swiss DRG KVG'!L:L),"")</f>
        <v>10506.695262769001</v>
      </c>
      <c r="M25" s="62">
        <f t="shared" si="4"/>
        <v>4324</v>
      </c>
      <c r="N25" s="61">
        <f t="shared" si="0"/>
        <v>4324</v>
      </c>
      <c r="O25" s="61">
        <f t="shared" si="1"/>
        <v>4324</v>
      </c>
      <c r="P25" s="40"/>
      <c r="Q25" s="40"/>
      <c r="R25" s="40"/>
      <c r="Y25" s="124">
        <f t="shared" si="2"/>
        <v>10506.695262769001</v>
      </c>
      <c r="Z25" s="23" t="str">
        <f t="shared" si="3"/>
        <v>-</v>
      </c>
    </row>
    <row r="26" spans="1:26" x14ac:dyDescent="0.2">
      <c r="A26" s="21" t="s">
        <v>123</v>
      </c>
      <c r="B26" s="21" t="s">
        <v>123</v>
      </c>
      <c r="C26" s="21" t="s">
        <v>110</v>
      </c>
      <c r="D26" s="21" t="s">
        <v>45</v>
      </c>
      <c r="E26" s="112">
        <f>IF(SUMIF('Grundlage Swiss DRG ohne Anlage'!D:D,B26,'Grundlage Swiss DRG ohne Anlage'!I:I)&gt;0,SUMIF('Grundlage Swiss DRG ohne Anlage'!D:D,B26,'Grundlage Swiss DRG ohne Anlage'!I:I),"")</f>
        <v>237085009.06143001</v>
      </c>
      <c r="F26" s="112">
        <f>IF(SUMIF('Grundlage Swiss DRG KVG'!D:D,B26,'Grundlage Swiss DRG KVG'!G:G)&gt;0,SUMIF('Grundlage Swiss DRG KVG'!D:D,B26,'Grundlage Swiss DRG KVG'!G:G),)</f>
        <v>60908667.520617001</v>
      </c>
      <c r="G26" s="112">
        <f>IF(SUMIF('Grundlage Swiss DRG KVG'!D:D,B26,'Grundlage Swiss DRG KVG'!H:H)&gt;0,SUMIF('Grundlage Swiss DRG KVG'!D:D,B26,'Grundlage Swiss DRG KVG'!H:H),)</f>
        <v>60306414.644616999</v>
      </c>
      <c r="H26" s="112">
        <f>IF(SUMIF('Grundlage Swiss DRG KVG'!D:D,B26,'Grundlage Swiss DRG KVG'!I:I)&gt;0,SUMIF('Grundlage Swiss DRG KVG'!D:D,B26,'Grundlage Swiss DRG KVG'!I:I),"")</f>
        <v>5855.4243999999999</v>
      </c>
      <c r="I26" s="112">
        <f>IF(SUMIF('Grundlage Swiss DRG KVG'!D:D,B26,'Grundlage Swiss DRG KVG'!J:J)&gt;0,SUMIF('Grundlage Swiss DRG KVG'!D:D,B26,'Grundlage Swiss DRG KVG'!J:J),"")</f>
        <v>7966</v>
      </c>
      <c r="J26" s="130">
        <f>IF(SUMIF('Grundlage Swiss DRG ohne Anlage'!D:D,B26,'Grundlage Swiss DRG ohne Anlage'!J:J)&gt;0,SUMIF('Grundlage Swiss DRG ohne Anlage'!D:D,B26,'Grundlage Swiss DRG ohne Anlage'!J:J),"")</f>
        <v>9731.3552953836006</v>
      </c>
      <c r="K26" s="130">
        <f>IF(SUMIF('Grundlage Swiss DRG KVG'!D:D,B26,'Grundlage Swiss DRG KVG'!K:K)&gt;0,SUMIF('Grundlage Swiss DRG KVG'!D:D,B26,'Grundlage Swiss DRG KVG'!K:K),"")</f>
        <v>10402.092719464999</v>
      </c>
      <c r="L26" s="130">
        <f>IF(SUMIF('Grundlage Swiss DRG KVG'!D:D,B26,'Grundlage Swiss DRG KVG'!L:L)&gt;0,SUMIF('Grundlage Swiss DRG KVG'!D:D,B26,'Grundlage Swiss DRG KVG'!L:L),"")</f>
        <v>10299.238880894</v>
      </c>
      <c r="M26" s="62">
        <f t="shared" si="4"/>
        <v>5855.4243999999999</v>
      </c>
      <c r="N26" s="61">
        <f t="shared" si="0"/>
        <v>5855.4243999999999</v>
      </c>
      <c r="O26" s="61">
        <f t="shared" si="1"/>
        <v>5855.4243999999999</v>
      </c>
      <c r="P26" s="40"/>
      <c r="Q26" s="40"/>
      <c r="R26" s="40"/>
      <c r="Y26" s="124">
        <f t="shared" si="2"/>
        <v>10299.238880894</v>
      </c>
      <c r="Z26" s="23" t="str">
        <f t="shared" si="3"/>
        <v>-</v>
      </c>
    </row>
    <row r="27" spans="1:26" x14ac:dyDescent="0.2">
      <c r="A27" s="21" t="s">
        <v>109</v>
      </c>
      <c r="B27" s="21" t="s">
        <v>109</v>
      </c>
      <c r="C27" s="21" t="s">
        <v>110</v>
      </c>
      <c r="D27" s="21" t="s">
        <v>35</v>
      </c>
      <c r="E27" s="112">
        <f>IF(SUMIF('Grundlage Swiss DRG ohne Anlage'!D:D,B27,'Grundlage Swiss DRG ohne Anlage'!I:I)&gt;0,SUMIF('Grundlage Swiss DRG ohne Anlage'!D:D,B27,'Grundlage Swiss DRG ohne Anlage'!I:I),"")</f>
        <v>9061835.3235879</v>
      </c>
      <c r="F27" s="112">
        <f>IF(SUMIF('Grundlage Swiss DRG KVG'!D:D,B27,'Grundlage Swiss DRG KVG'!G:G)&gt;0,SUMIF('Grundlage Swiss DRG KVG'!D:D,B27,'Grundlage Swiss DRG KVG'!G:G),)</f>
        <v>182391843.23187</v>
      </c>
      <c r="G27" s="112">
        <f>IF(SUMIF('Grundlage Swiss DRG KVG'!D:D,B27,'Grundlage Swiss DRG KVG'!H:H)&gt;0,SUMIF('Grundlage Swiss DRG KVG'!D:D,B27,'Grundlage Swiss DRG KVG'!H:H),)</f>
        <v>167969008.31187001</v>
      </c>
      <c r="H27" s="112">
        <f>IF(SUMIF('Grundlage Swiss DRG KVG'!D:D,B27,'Grundlage Swiss DRG KVG'!I:I)&gt;0,SUMIF('Grundlage Swiss DRG KVG'!D:D,B27,'Grundlage Swiss DRG KVG'!I:I),"")</f>
        <v>16379.8</v>
      </c>
      <c r="I27" s="112">
        <f>IF(SUMIF('Grundlage Swiss DRG KVG'!D:D,B27,'Grundlage Swiss DRG KVG'!J:J)&gt;0,SUMIF('Grundlage Swiss DRG KVG'!D:D,B27,'Grundlage Swiss DRG KVG'!J:J),"")</f>
        <v>17762</v>
      </c>
      <c r="J27" s="130">
        <f>IF(SUMIF('Grundlage Swiss DRG ohne Anlage'!D:D,B27,'Grundlage Swiss DRG ohne Anlage'!J:J)&gt;0,SUMIF('Grundlage Swiss DRG ohne Anlage'!D:D,B27,'Grundlage Swiss DRG ohne Anlage'!J:J),"")</f>
        <v>10838.240240129</v>
      </c>
      <c r="K27" s="130">
        <f>IF(SUMIF('Grundlage Swiss DRG KVG'!D:D,B27,'Grundlage Swiss DRG KVG'!K:K)&gt;0,SUMIF('Grundlage Swiss DRG KVG'!D:D,B27,'Grundlage Swiss DRG KVG'!K:K),"")</f>
        <v>11135.169124890001</v>
      </c>
      <c r="L27" s="130">
        <f>IF(SUMIF('Grundlage Swiss DRG KVG'!D:D,B27,'Grundlage Swiss DRG KVG'!L:L)&gt;0,SUMIF('Grundlage Swiss DRG KVG'!D:D,B27,'Grundlage Swiss DRG KVG'!L:L),"")</f>
        <v>10254.643421279001</v>
      </c>
      <c r="M27" s="62">
        <f t="shared" si="4"/>
        <v>16379.8</v>
      </c>
      <c r="N27" s="61">
        <f t="shared" si="0"/>
        <v>16379.8</v>
      </c>
      <c r="O27" s="61">
        <f t="shared" si="1"/>
        <v>16379.8</v>
      </c>
      <c r="P27" s="40"/>
      <c r="Q27" s="40"/>
      <c r="R27" s="40"/>
      <c r="Y27" s="124">
        <f t="shared" si="2"/>
        <v>10254.643421279001</v>
      </c>
      <c r="Z27" s="23" t="str">
        <f t="shared" si="3"/>
        <v>-</v>
      </c>
    </row>
    <row r="28" spans="1:26" x14ac:dyDescent="0.2">
      <c r="A28" s="21" t="s">
        <v>326</v>
      </c>
      <c r="B28" s="21" t="s">
        <v>326</v>
      </c>
      <c r="C28" s="21" t="s">
        <v>110</v>
      </c>
      <c r="D28" s="21" t="s">
        <v>251</v>
      </c>
      <c r="E28" s="112">
        <f>IF(SUMIF('Grundlage Swiss DRG ohne Anlage'!D:D,B28,'Grundlage Swiss DRG ohne Anlage'!I:I)&gt;0,SUMIF('Grundlage Swiss DRG ohne Anlage'!D:D,B28,'Grundlage Swiss DRG ohne Anlage'!I:I),"")</f>
        <v>5319509.2593804002</v>
      </c>
      <c r="F28" s="112">
        <f>IF(SUMIF('Grundlage Swiss DRG KVG'!D:D,B28,'Grundlage Swiss DRG KVG'!G:G)&gt;0,SUMIF('Grundlage Swiss DRG KVG'!D:D,B28,'Grundlage Swiss DRG KVG'!G:G),)</f>
        <v>39544389.652484</v>
      </c>
      <c r="G28" s="112">
        <f>IF(SUMIF('Grundlage Swiss DRG KVG'!D:D,B28,'Grundlage Swiss DRG KVG'!H:H)&gt;0,SUMIF('Grundlage Swiss DRG KVG'!D:D,B28,'Grundlage Swiss DRG KVG'!H:H),)</f>
        <v>39130745.462484002</v>
      </c>
      <c r="H28" s="112">
        <f>IF(SUMIF('Grundlage Swiss DRG KVG'!D:D,B28,'Grundlage Swiss DRG KVG'!I:I)&gt;0,SUMIF('Grundlage Swiss DRG KVG'!D:D,B28,'Grundlage Swiss DRG KVG'!I:I),"")</f>
        <v>3763.9367999999999</v>
      </c>
      <c r="I28" s="112">
        <f>IF(SUMIF('Grundlage Swiss DRG KVG'!D:D,B28,'Grundlage Swiss DRG KVG'!J:J)&gt;0,SUMIF('Grundlage Swiss DRG KVG'!D:D,B28,'Grundlage Swiss DRG KVG'!J:J),"")</f>
        <v>4464</v>
      </c>
      <c r="J28" s="130">
        <f>IF(SUMIF('Grundlage Swiss DRG ohne Anlage'!D:D,B28,'Grundlage Swiss DRG ohne Anlage'!J:J)&gt;0,SUMIF('Grundlage Swiss DRG ohne Anlage'!D:D,B28,'Grundlage Swiss DRG ohne Anlage'!J:J),"")</f>
        <v>8854.2408558718998</v>
      </c>
      <c r="K28" s="130">
        <f>IF(SUMIF('Grundlage Swiss DRG KVG'!D:D,B28,'Grundlage Swiss DRG KVG'!K:K)&gt;0,SUMIF('Grundlage Swiss DRG KVG'!D:D,B28,'Grundlage Swiss DRG KVG'!K:K),"")</f>
        <v>10506.124771405001</v>
      </c>
      <c r="L28" s="130">
        <f>IF(SUMIF('Grundlage Swiss DRG KVG'!D:D,B28,'Grundlage Swiss DRG KVG'!L:L)&gt;0,SUMIF('Grundlage Swiss DRG KVG'!D:D,B28,'Grundlage Swiss DRG KVG'!L:L),"")</f>
        <v>10396.228082916999</v>
      </c>
      <c r="M28" s="62">
        <f t="shared" si="4"/>
        <v>3763.9367999999999</v>
      </c>
      <c r="N28" s="61">
        <f t="shared" si="0"/>
        <v>3763.9367999999999</v>
      </c>
      <c r="O28" s="61">
        <f t="shared" si="1"/>
        <v>3763.9367999999999</v>
      </c>
      <c r="P28" s="40"/>
      <c r="Q28" s="40"/>
      <c r="R28" s="40"/>
      <c r="Y28" s="124">
        <f t="shared" si="2"/>
        <v>10396.228082916999</v>
      </c>
      <c r="Z28" s="23" t="str">
        <f t="shared" si="3"/>
        <v>-</v>
      </c>
    </row>
    <row r="29" spans="1:26" x14ac:dyDescent="0.2">
      <c r="A29" s="21" t="s">
        <v>15</v>
      </c>
      <c r="B29" s="21" t="s">
        <v>15</v>
      </c>
      <c r="C29" s="21" t="s">
        <v>16</v>
      </c>
      <c r="D29" s="21" t="s">
        <v>17</v>
      </c>
      <c r="E29" s="112">
        <f>IF(SUMIF('Grundlage Swiss DRG ohne Anlage'!D:D,B29,'Grundlage Swiss DRG ohne Anlage'!I:I)&gt;0,SUMIF('Grundlage Swiss DRG ohne Anlage'!D:D,B29,'Grundlage Swiss DRG ohne Anlage'!I:I),"")</f>
        <v>38822239.443452001</v>
      </c>
      <c r="F29" s="112">
        <f>IF(SUMIF('Grundlage Swiss DRG KVG'!D:D,B29,'Grundlage Swiss DRG KVG'!G:G)&gt;0,SUMIF('Grundlage Swiss DRG KVG'!D:D,B29,'Grundlage Swiss DRG KVG'!G:G),)</f>
        <v>610155345.51853001</v>
      </c>
      <c r="G29" s="112">
        <f>IF(SUMIF('Grundlage Swiss DRG KVG'!D:D,B29,'Grundlage Swiss DRG KVG'!H:H)&gt;0,SUMIF('Grundlage Swiss DRG KVG'!D:D,B29,'Grundlage Swiss DRG KVG'!H:H),)</f>
        <v>597485199.38856006</v>
      </c>
      <c r="H29" s="112">
        <f>IF(SUMIF('Grundlage Swiss DRG KVG'!D:D,B29,'Grundlage Swiss DRG KVG'!I:I)&gt;0,SUMIF('Grundlage Swiss DRG KVG'!D:D,B29,'Grundlage Swiss DRG KVG'!I:I),"")</f>
        <v>55081.284</v>
      </c>
      <c r="I29" s="112">
        <f>IF(SUMIF('Grundlage Swiss DRG KVG'!D:D,B29,'Grundlage Swiss DRG KVG'!J:J)&gt;0,SUMIF('Grundlage Swiss DRG KVG'!D:D,B29,'Grundlage Swiss DRG KVG'!J:J),"")</f>
        <v>37108</v>
      </c>
      <c r="J29" s="130">
        <f>IF(SUMIF('Grundlage Swiss DRG ohne Anlage'!D:D,B29,'Grundlage Swiss DRG ohne Anlage'!J:J)&gt;0,SUMIF('Grundlage Swiss DRG ohne Anlage'!D:D,B29,'Grundlage Swiss DRG ohne Anlage'!J:J),"")</f>
        <v>9467.3303503741008</v>
      </c>
      <c r="K29" s="130">
        <f>IF(SUMIF('Grundlage Swiss DRG KVG'!D:D,B29,'Grundlage Swiss DRG KVG'!K:K)&gt;0,SUMIF('Grundlage Swiss DRG KVG'!D:D,B29,'Grundlage Swiss DRG KVG'!K:K),"")</f>
        <v>11077.362421663</v>
      </c>
      <c r="L29" s="130">
        <f>IF(SUMIF('Grundlage Swiss DRG KVG'!D:D,B29,'Grundlage Swiss DRG KVG'!L:L)&gt;0,SUMIF('Grundlage Swiss DRG KVG'!D:D,B29,'Grundlage Swiss DRG KVG'!L:L),"")</f>
        <v>10847.336082227001</v>
      </c>
      <c r="M29" s="62">
        <f t="shared" si="4"/>
        <v>55081.284</v>
      </c>
      <c r="N29" s="61">
        <f t="shared" si="0"/>
        <v>55081.284</v>
      </c>
      <c r="O29" s="61">
        <f t="shared" si="1"/>
        <v>55081.284</v>
      </c>
      <c r="P29" s="40"/>
      <c r="Q29" s="40"/>
      <c r="R29" s="40"/>
      <c r="Y29" s="124">
        <f t="shared" si="2"/>
        <v>10847.336082227001</v>
      </c>
      <c r="Z29" s="23" t="str">
        <f t="shared" si="3"/>
        <v>-</v>
      </c>
    </row>
    <row r="30" spans="1:26" x14ac:dyDescent="0.2">
      <c r="A30" s="21" t="s">
        <v>175</v>
      </c>
      <c r="B30" s="21" t="s">
        <v>175</v>
      </c>
      <c r="C30" s="21" t="s">
        <v>16</v>
      </c>
      <c r="D30" s="21" t="s">
        <v>62</v>
      </c>
      <c r="E30" s="112">
        <f>IF(SUMIF('Grundlage Swiss DRG ohne Anlage'!D:D,B30,'Grundlage Swiss DRG ohne Anlage'!I:I)&gt;0,SUMIF('Grundlage Swiss DRG ohne Anlage'!D:D,B30,'Grundlage Swiss DRG ohne Anlage'!I:I),"")</f>
        <v>59875671.970671996</v>
      </c>
      <c r="F30" s="112">
        <f>IF(SUMIF('Grundlage Swiss DRG KVG'!D:D,B30,'Grundlage Swiss DRG KVG'!G:G)&gt;0,SUMIF('Grundlage Swiss DRG KVG'!D:D,B30,'Grundlage Swiss DRG KVG'!G:G),)</f>
        <v>66080818.970671996</v>
      </c>
      <c r="G30" s="112">
        <f>IF(SUMIF('Grundlage Swiss DRG KVG'!D:D,B30,'Grundlage Swiss DRG KVG'!H:H)&gt;0,SUMIF('Grundlage Swiss DRG KVG'!D:D,B30,'Grundlage Swiss DRG KVG'!H:H),)</f>
        <v>65504855.038597003</v>
      </c>
      <c r="H30" s="112">
        <f>IF(SUMIF('Grundlage Swiss DRG KVG'!D:D,B30,'Grundlage Swiss DRG KVG'!I:I)&gt;0,SUMIF('Grundlage Swiss DRG KVG'!D:D,B30,'Grundlage Swiss DRG KVG'!I:I),"")</f>
        <v>6222.8266999999996</v>
      </c>
      <c r="I30" s="112">
        <f>IF(SUMIF('Grundlage Swiss DRG KVG'!D:D,B30,'Grundlage Swiss DRG KVG'!J:J)&gt;0,SUMIF('Grundlage Swiss DRG KVG'!D:D,B30,'Grundlage Swiss DRG KVG'!J:J),"")</f>
        <v>5699</v>
      </c>
      <c r="J30" s="130">
        <f>IF(SUMIF('Grundlage Swiss DRG ohne Anlage'!D:D,B30,'Grundlage Swiss DRG ohne Anlage'!J:J)&gt;0,SUMIF('Grundlage Swiss DRG ohne Anlage'!D:D,B30,'Grundlage Swiss DRG ohne Anlage'!J:J),"")</f>
        <v>9621.9410980338998</v>
      </c>
      <c r="K30" s="130">
        <f>IF(SUMIF('Grundlage Swiss DRG KVG'!D:D,B30,'Grundlage Swiss DRG KVG'!K:K)&gt;0,SUMIF('Grundlage Swiss DRG KVG'!D:D,B30,'Grundlage Swiss DRG KVG'!K:K),"")</f>
        <v>10619.099993685</v>
      </c>
      <c r="L30" s="130">
        <f>IF(SUMIF('Grundlage Swiss DRG KVG'!D:D,B30,'Grundlage Swiss DRG KVG'!L:L)&gt;0,SUMIF('Grundlage Swiss DRG KVG'!D:D,B30,'Grundlage Swiss DRG KVG'!L:L),"")</f>
        <v>10526.543353457</v>
      </c>
      <c r="M30" s="62">
        <f t="shared" si="4"/>
        <v>6222.8266999999996</v>
      </c>
      <c r="N30" s="61">
        <f t="shared" si="0"/>
        <v>6222.8266999999996</v>
      </c>
      <c r="O30" s="61">
        <f t="shared" si="1"/>
        <v>6222.8266999999996</v>
      </c>
      <c r="P30" s="40"/>
      <c r="Q30" s="40"/>
      <c r="R30" s="40"/>
      <c r="Y30" s="124">
        <f t="shared" si="2"/>
        <v>10526.543353457</v>
      </c>
      <c r="Z30" s="23" t="str">
        <f t="shared" si="3"/>
        <v>-</v>
      </c>
    </row>
    <row r="31" spans="1:26" x14ac:dyDescent="0.2">
      <c r="A31" s="21" t="s">
        <v>221</v>
      </c>
      <c r="B31" s="21" t="s">
        <v>221</v>
      </c>
      <c r="C31" s="21" t="s">
        <v>16</v>
      </c>
      <c r="D31" s="21" t="s">
        <v>45</v>
      </c>
      <c r="E31" s="112">
        <f>IF(SUMIF('Grundlage Swiss DRG ohne Anlage'!D:D,B31,'Grundlage Swiss DRG ohne Anlage'!I:I)&gt;0,SUMIF('Grundlage Swiss DRG ohne Anlage'!D:D,B31,'Grundlage Swiss DRG ohne Anlage'!I:I),"")</f>
        <v>91493270.686434001</v>
      </c>
      <c r="F31" s="112">
        <f>IF(SUMIF('Grundlage Swiss DRG KVG'!D:D,B31,'Grundlage Swiss DRG KVG'!G:G)&gt;0,SUMIF('Grundlage Swiss DRG KVG'!D:D,B31,'Grundlage Swiss DRG KVG'!G:G),)</f>
        <v>21728844.679297999</v>
      </c>
      <c r="G31" s="112">
        <f>IF(SUMIF('Grundlage Swiss DRG KVG'!D:D,B31,'Grundlage Swiss DRG KVG'!H:H)&gt;0,SUMIF('Grundlage Swiss DRG KVG'!D:D,B31,'Grundlage Swiss DRG KVG'!H:H),)</f>
        <v>21732089.109026998</v>
      </c>
      <c r="H31" s="112">
        <f>IF(SUMIF('Grundlage Swiss DRG KVG'!D:D,B31,'Grundlage Swiss DRG KVG'!I:I)&gt;0,SUMIF('Grundlage Swiss DRG KVG'!D:D,B31,'Grundlage Swiss DRG KVG'!I:I),"")</f>
        <v>2243.1799999999998</v>
      </c>
      <c r="I31" s="112">
        <f>IF(SUMIF('Grundlage Swiss DRG KVG'!D:D,B31,'Grundlage Swiss DRG KVG'!J:J)&gt;0,SUMIF('Grundlage Swiss DRG KVG'!D:D,B31,'Grundlage Swiss DRG KVG'!J:J),"")</f>
        <v>3127</v>
      </c>
      <c r="J31" s="130">
        <f>IF(SUMIF('Grundlage Swiss DRG ohne Anlage'!D:D,B31,'Grundlage Swiss DRG ohne Anlage'!J:J)&gt;0,SUMIF('Grundlage Swiss DRG ohne Anlage'!D:D,B31,'Grundlage Swiss DRG ohne Anlage'!J:J),"")</f>
        <v>8938.3812706560002</v>
      </c>
      <c r="K31" s="130">
        <f>IF(SUMIF('Grundlage Swiss DRG KVG'!D:D,B31,'Grundlage Swiss DRG KVG'!K:K)&gt;0,SUMIF('Grundlage Swiss DRG KVG'!D:D,B31,'Grundlage Swiss DRG KVG'!K:K),"")</f>
        <v>9686.6255402141996</v>
      </c>
      <c r="L31" s="130">
        <f>IF(SUMIF('Grundlage Swiss DRG KVG'!D:D,B31,'Grundlage Swiss DRG KVG'!L:L)&gt;0,SUMIF('Grundlage Swiss DRG KVG'!D:D,B31,'Grundlage Swiss DRG KVG'!L:L),"")</f>
        <v>9521</v>
      </c>
      <c r="M31" s="62">
        <f t="shared" si="4"/>
        <v>2243.1799999999998</v>
      </c>
      <c r="N31" s="61">
        <f t="shared" si="0"/>
        <v>2243.1799999999998</v>
      </c>
      <c r="O31" s="61">
        <f t="shared" si="1"/>
        <v>2243.1799999999998</v>
      </c>
      <c r="P31" s="40"/>
      <c r="Q31" s="40"/>
      <c r="R31" s="40"/>
      <c r="Y31" s="124">
        <f t="shared" si="2"/>
        <v>9521</v>
      </c>
      <c r="Z31" s="23" t="str">
        <f t="shared" si="3"/>
        <v>-</v>
      </c>
    </row>
    <row r="32" spans="1:26" x14ac:dyDescent="0.2">
      <c r="A32" s="21" t="s">
        <v>304</v>
      </c>
      <c r="B32" s="21" t="s">
        <v>304</v>
      </c>
      <c r="C32" s="21" t="s">
        <v>16</v>
      </c>
      <c r="D32" s="21" t="s">
        <v>251</v>
      </c>
      <c r="E32" s="112">
        <f>IF(SUMIF('Grundlage Swiss DRG ohne Anlage'!D:D,B32,'Grundlage Swiss DRG ohne Anlage'!I:I)&gt;0,SUMIF('Grundlage Swiss DRG ohne Anlage'!D:D,B32,'Grundlage Swiss DRG ohne Anlage'!I:I),"")</f>
        <v>7333234.6440300001</v>
      </c>
      <c r="F32" s="112">
        <f>IF(SUMIF('Grundlage Swiss DRG KVG'!D:D,B32,'Grundlage Swiss DRG KVG'!G:G)&gt;0,SUMIF('Grundlage Swiss DRG KVG'!D:D,B32,'Grundlage Swiss DRG KVG'!G:G),)</f>
        <v>8304716.6440300001</v>
      </c>
      <c r="G32" s="112">
        <f>IF(SUMIF('Grundlage Swiss DRG KVG'!D:D,B32,'Grundlage Swiss DRG KVG'!H:H)&gt;0,SUMIF('Grundlage Swiss DRG KVG'!D:D,B32,'Grundlage Swiss DRG KVG'!H:H),)</f>
        <v>7956196.9164143</v>
      </c>
      <c r="H32" s="112">
        <f>IF(SUMIF('Grundlage Swiss DRG KVG'!D:D,B32,'Grundlage Swiss DRG KVG'!I:I)&gt;0,SUMIF('Grundlage Swiss DRG KVG'!D:D,B32,'Grundlage Swiss DRG KVG'!I:I),"")</f>
        <v>828.85199999999998</v>
      </c>
      <c r="I32" s="112">
        <f>IF(SUMIF('Grundlage Swiss DRG KVG'!D:D,B32,'Grundlage Swiss DRG KVG'!J:J)&gt;0,SUMIF('Grundlage Swiss DRG KVG'!D:D,B32,'Grundlage Swiss DRG KVG'!J:J),"")</f>
        <v>578</v>
      </c>
      <c r="J32" s="130">
        <f>IF(SUMIF('Grundlage Swiss DRG ohne Anlage'!D:D,B32,'Grundlage Swiss DRG ohne Anlage'!J:J)&gt;0,SUMIF('Grundlage Swiss DRG ohne Anlage'!D:D,B32,'Grundlage Swiss DRG ohne Anlage'!J:J),"")</f>
        <v>8847.4596719679994</v>
      </c>
      <c r="K32" s="130">
        <f>IF(SUMIF('Grundlage Swiss DRG KVG'!D:D,B32,'Grundlage Swiss DRG KVG'!K:K)&gt;0,SUMIF('Grundlage Swiss DRG KVG'!D:D,B32,'Grundlage Swiss DRG KVG'!K:K),"")</f>
        <v>10019.541056823</v>
      </c>
      <c r="L32" s="130">
        <f>IF(SUMIF('Grundlage Swiss DRG KVG'!D:D,B32,'Grundlage Swiss DRG KVG'!L:L)&gt;0,SUMIF('Grundlage Swiss DRG KVG'!D:D,B32,'Grundlage Swiss DRG KVG'!L:L),"")</f>
        <v>9599.0561842334992</v>
      </c>
      <c r="M32" s="62">
        <f t="shared" si="4"/>
        <v>828.85199999999998</v>
      </c>
      <c r="N32" s="61">
        <f t="shared" si="0"/>
        <v>828.85199999999998</v>
      </c>
      <c r="O32" s="61">
        <f t="shared" si="1"/>
        <v>828.85199999999998</v>
      </c>
      <c r="P32" s="40"/>
      <c r="Q32" s="40"/>
      <c r="R32" s="40"/>
      <c r="Y32" s="124">
        <f t="shared" si="2"/>
        <v>9599.0561842334992</v>
      </c>
      <c r="Z32" s="23" t="str">
        <f t="shared" si="3"/>
        <v>-</v>
      </c>
    </row>
    <row r="33" spans="1:26" x14ac:dyDescent="0.2">
      <c r="A33" s="21" t="s">
        <v>291</v>
      </c>
      <c r="B33" s="21" t="s">
        <v>291</v>
      </c>
      <c r="C33" s="21" t="s">
        <v>16</v>
      </c>
      <c r="D33" s="21" t="s">
        <v>22</v>
      </c>
      <c r="E33" s="112">
        <f>IF(SUMIF('Grundlage Swiss DRG ohne Anlage'!D:D,B33,'Grundlage Swiss DRG ohne Anlage'!I:I)&gt;0,SUMIF('Grundlage Swiss DRG ohne Anlage'!D:D,B33,'Grundlage Swiss DRG ohne Anlage'!I:I),"")</f>
        <v>428228253.49379998</v>
      </c>
      <c r="F33" s="112">
        <f>IF(SUMIF('Grundlage Swiss DRG KVG'!D:D,B33,'Grundlage Swiss DRG KVG'!G:G)&gt;0,SUMIF('Grundlage Swiss DRG KVG'!D:D,B33,'Grundlage Swiss DRG KVG'!G:G),)</f>
        <v>472057779.53465998</v>
      </c>
      <c r="G33" s="112">
        <f>IF(SUMIF('Grundlage Swiss DRG KVG'!D:D,B33,'Grundlage Swiss DRG KVG'!H:H)&gt;0,SUMIF('Grundlage Swiss DRG KVG'!D:D,B33,'Grundlage Swiss DRG KVG'!H:H),)</f>
        <v>452189985.72153997</v>
      </c>
      <c r="H33" s="112">
        <f>IF(SUMIF('Grundlage Swiss DRG KVG'!D:D,B33,'Grundlage Swiss DRG KVG'!I:I)&gt;0,SUMIF('Grundlage Swiss DRG KVG'!D:D,B33,'Grundlage Swiss DRG KVG'!I:I),"")</f>
        <v>42373.058999998997</v>
      </c>
      <c r="I33" s="112">
        <f>IF(SUMIF('Grundlage Swiss DRG KVG'!D:D,B33,'Grundlage Swiss DRG KVG'!J:J)&gt;0,SUMIF('Grundlage Swiss DRG KVG'!D:D,B33,'Grundlage Swiss DRG KVG'!J:J),"")</f>
        <v>31302</v>
      </c>
      <c r="J33" s="130">
        <f>IF(SUMIF('Grundlage Swiss DRG ohne Anlage'!D:D,B33,'Grundlage Swiss DRG ohne Anlage'!J:J)&gt;0,SUMIF('Grundlage Swiss DRG ohne Anlage'!D:D,B33,'Grundlage Swiss DRG ohne Anlage'!J:J),"")</f>
        <v>10106.144413454</v>
      </c>
      <c r="K33" s="130">
        <f>IF(SUMIF('Grundlage Swiss DRG KVG'!D:D,B33,'Grundlage Swiss DRG KVG'!K:K)&gt;0,SUMIF('Grundlage Swiss DRG KVG'!D:D,B33,'Grundlage Swiss DRG KVG'!K:K),"")</f>
        <v>11140.516891515001</v>
      </c>
      <c r="L33" s="130">
        <f>IF(SUMIF('Grundlage Swiss DRG KVG'!D:D,B33,'Grundlage Swiss DRG KVG'!L:L)&gt;0,SUMIF('Grundlage Swiss DRG KVG'!D:D,B33,'Grundlage Swiss DRG KVG'!L:L),"")</f>
        <v>10671.638923250001</v>
      </c>
      <c r="M33" s="62">
        <f t="shared" si="4"/>
        <v>42373.058999998997</v>
      </c>
      <c r="N33" s="61">
        <f t="shared" si="0"/>
        <v>42373.058999998997</v>
      </c>
      <c r="O33" s="61">
        <f t="shared" si="1"/>
        <v>42373.058999998997</v>
      </c>
      <c r="P33" s="40"/>
      <c r="Q33" s="40"/>
      <c r="R33" s="40"/>
      <c r="Y33" s="124">
        <f t="shared" si="2"/>
        <v>10671.638923250001</v>
      </c>
      <c r="Z33" s="23" t="str">
        <f t="shared" si="3"/>
        <v>-</v>
      </c>
    </row>
    <row r="34" spans="1:26" x14ac:dyDescent="0.2">
      <c r="A34" s="21" t="s">
        <v>73</v>
      </c>
      <c r="B34" s="21" t="s">
        <v>73</v>
      </c>
      <c r="C34" s="21" t="s">
        <v>74</v>
      </c>
      <c r="D34" s="21" t="s">
        <v>45</v>
      </c>
      <c r="E34" s="112">
        <f>IF(SUMIF('Grundlage Swiss DRG ohne Anlage'!D:D,B34,'Grundlage Swiss DRG ohne Anlage'!I:I)&gt;0,SUMIF('Grundlage Swiss DRG ohne Anlage'!D:D,B34,'Grundlage Swiss DRG ohne Anlage'!I:I),"")</f>
        <v>214084005.03073001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226121235.86072999</v>
      </c>
      <c r="H34" s="112">
        <f>IF(SUMIF('Grundlage Swiss DRG KVG'!D:D,B34,'Grundlage Swiss DRG KVG'!I:I)&gt;0,SUMIF('Grundlage Swiss DRG KVG'!D:D,B34,'Grundlage Swiss DRG KVG'!I:I),"")</f>
        <v>17856.163</v>
      </c>
      <c r="I34" s="112">
        <f>IF(SUMIF('Grundlage Swiss DRG KVG'!D:D,B34,'Grundlage Swiss DRG KVG'!J:J)&gt;0,SUMIF('Grundlage Swiss DRG KVG'!D:D,B34,'Grundlage Swiss DRG KVG'!J:J),"")</f>
        <v>16597</v>
      </c>
      <c r="J34" s="130">
        <f>IF(SUMIF('Grundlage Swiss DRG ohne Anlage'!D:D,B34,'Grundlage Swiss DRG ohne Anlage'!J:J)&gt;0,SUMIF('Grundlage Swiss DRG ohne Anlage'!D:D,B34,'Grundlage Swiss DRG ohne Anlage'!J:J),"")</f>
        <v>11989.362162001</v>
      </c>
      <c r="K34" s="130" t="str">
        <f>IF(SUMIF('Grundlage Swiss DRG KVG'!D:D,B34,'Grundlage Swiss DRG KVG'!K:K)&gt;0,SUMIF('Grundlage Swiss DRG KVG'!D:D,B34,'Grundlage Swiss DRG KVG'!K:K),"")</f>
        <v/>
      </c>
      <c r="L34" s="130">
        <f>IF(SUMIF('Grundlage Swiss DRG KVG'!D:D,B34,'Grundlage Swiss DRG KVG'!L:L)&gt;0,SUMIF('Grundlage Swiss DRG KVG'!D:D,B34,'Grundlage Swiss DRG KVG'!L:L),"")</f>
        <v>12663.484078899</v>
      </c>
      <c r="M34" s="62">
        <f t="shared" si="4"/>
        <v>17856.163</v>
      </c>
      <c r="N34" s="61" t="str">
        <f t="shared" si="0"/>
        <v>-</v>
      </c>
      <c r="O34" s="61">
        <f t="shared" si="1"/>
        <v>17856.163</v>
      </c>
      <c r="P34" s="40"/>
      <c r="Q34" s="40"/>
      <c r="R34" s="40"/>
      <c r="Y34" s="124">
        <f t="shared" si="2"/>
        <v>12663.484078899</v>
      </c>
      <c r="Z34" s="23" t="str">
        <f t="shared" si="3"/>
        <v>-</v>
      </c>
    </row>
    <row r="35" spans="1:26" x14ac:dyDescent="0.2">
      <c r="A35" s="21" t="s">
        <v>94</v>
      </c>
      <c r="B35" s="21" t="s">
        <v>94</v>
      </c>
      <c r="C35" s="21" t="s">
        <v>95</v>
      </c>
      <c r="D35" s="21" t="s">
        <v>22</v>
      </c>
      <c r="E35" s="112">
        <f>IF(SUMIF('Grundlage Swiss DRG ohne Anlage'!D:D,B35,'Grundlage Swiss DRG ohne Anlage'!I:I)&gt;0,SUMIF('Grundlage Swiss DRG ohne Anlage'!D:D,B35,'Grundlage Swiss DRG ohne Anlage'!I:I),"")</f>
        <v>450144445.01686001</v>
      </c>
      <c r="F35" s="112">
        <f>IF(SUMIF('Grundlage Swiss DRG KVG'!D:D,B35,'Grundlage Swiss DRG KVG'!G:G)&gt;0,SUMIF('Grundlage Swiss DRG KVG'!D:D,B35,'Grundlage Swiss DRG KVG'!G:G),)</f>
        <v>494786681.54938</v>
      </c>
      <c r="G35" s="112">
        <f>IF(SUMIF('Grundlage Swiss DRG KVG'!D:D,B35,'Grundlage Swiss DRG KVG'!H:H)&gt;0,SUMIF('Grundlage Swiss DRG KVG'!D:D,B35,'Grundlage Swiss DRG KVG'!H:H),)</f>
        <v>449214773.32853001</v>
      </c>
      <c r="H35" s="112">
        <f>IF(SUMIF('Grundlage Swiss DRG KVG'!D:D,B35,'Grundlage Swiss DRG KVG'!I:I)&gt;0,SUMIF('Grundlage Swiss DRG KVG'!D:D,B35,'Grundlage Swiss DRG KVG'!I:I),"")</f>
        <v>40444.025099999999</v>
      </c>
      <c r="I35" s="112">
        <f>IF(SUMIF('Grundlage Swiss DRG KVG'!D:D,B35,'Grundlage Swiss DRG KVG'!J:J)&gt;0,SUMIF('Grundlage Swiss DRG KVG'!D:D,B35,'Grundlage Swiss DRG KVG'!J:J),"")</f>
        <v>35069</v>
      </c>
      <c r="J35" s="130">
        <f>IF(SUMIF('Grundlage Swiss DRG ohne Anlage'!D:D,B35,'Grundlage Swiss DRG ohne Anlage'!J:J)&gt;0,SUMIF('Grundlage Swiss DRG ohne Anlage'!D:D,B35,'Grundlage Swiss DRG ohne Anlage'!J:J),"")</f>
        <v>11130.06047009</v>
      </c>
      <c r="K35" s="130">
        <f>IF(SUMIF('Grundlage Swiss DRG KVG'!D:D,B35,'Grundlage Swiss DRG KVG'!K:K)&gt;0,SUMIF('Grundlage Swiss DRG KVG'!D:D,B35,'Grundlage Swiss DRG KVG'!K:K),"")</f>
        <v>12233.863477385999</v>
      </c>
      <c r="L35" s="130">
        <f>IF(SUMIF('Grundlage Swiss DRG KVG'!D:D,B35,'Grundlage Swiss DRG KVG'!L:L)&gt;0,SUMIF('Grundlage Swiss DRG KVG'!D:D,B35,'Grundlage Swiss DRG KVG'!L:L),"")</f>
        <v>11107.073843857999</v>
      </c>
      <c r="M35" s="62">
        <f t="shared" si="4"/>
        <v>40444.025099999999</v>
      </c>
      <c r="N35" s="61">
        <f t="shared" si="0"/>
        <v>40444.025099999999</v>
      </c>
      <c r="O35" s="61">
        <f t="shared" si="1"/>
        <v>40444.025099999999</v>
      </c>
      <c r="P35" s="40"/>
      <c r="Q35" s="40"/>
      <c r="R35" s="40"/>
      <c r="Y35" s="124">
        <f t="shared" si="2"/>
        <v>11107.073843857999</v>
      </c>
      <c r="Z35" s="23" t="str">
        <f t="shared" si="3"/>
        <v>-</v>
      </c>
    </row>
    <row r="36" spans="1:26" x14ac:dyDescent="0.2">
      <c r="A36" s="21" t="s">
        <v>165</v>
      </c>
      <c r="B36" s="21" t="s">
        <v>165</v>
      </c>
      <c r="C36" s="21" t="s">
        <v>95</v>
      </c>
      <c r="D36" s="21" t="s">
        <v>27</v>
      </c>
      <c r="E36" s="112">
        <f>IF(SUMIF('Grundlage Swiss DRG ohne Anlage'!D:D,B36,'Grundlage Swiss DRG ohne Anlage'!I:I)&gt;0,SUMIF('Grundlage Swiss DRG ohne Anlage'!D:D,B36,'Grundlage Swiss DRG ohne Anlage'!I:I),"")</f>
        <v>55796268.152456</v>
      </c>
      <c r="F36" s="112">
        <f>IF(SUMIF('Grundlage Swiss DRG KVG'!D:D,B36,'Grundlage Swiss DRG KVG'!G:G)&gt;0,SUMIF('Grundlage Swiss DRG KVG'!D:D,B36,'Grundlage Swiss DRG KVG'!G:G),)</f>
        <v>46068911.535755001</v>
      </c>
      <c r="G36" s="112">
        <f>IF(SUMIF('Grundlage Swiss DRG KVG'!D:D,B36,'Grundlage Swiss DRG KVG'!H:H)&gt;0,SUMIF('Grundlage Swiss DRG KVG'!D:D,B36,'Grundlage Swiss DRG KVG'!H:H),)</f>
        <v>45398062.535755001</v>
      </c>
      <c r="H36" s="112">
        <f>IF(SUMIF('Grundlage Swiss DRG KVG'!D:D,B36,'Grundlage Swiss DRG KVG'!I:I)&gt;0,SUMIF('Grundlage Swiss DRG KVG'!D:D,B36,'Grundlage Swiss DRG KVG'!I:I),"")</f>
        <v>4197.174</v>
      </c>
      <c r="I36" s="112">
        <f>IF(SUMIF('Grundlage Swiss DRG KVG'!D:D,B36,'Grundlage Swiss DRG KVG'!J:J)&gt;0,SUMIF('Grundlage Swiss DRG KVG'!D:D,B36,'Grundlage Swiss DRG KVG'!J:J),"")</f>
        <v>4965</v>
      </c>
      <c r="J36" s="130">
        <f>IF(SUMIF('Grundlage Swiss DRG ohne Anlage'!D:D,B36,'Grundlage Swiss DRG ohne Anlage'!J:J)&gt;0,SUMIF('Grundlage Swiss DRG ohne Anlage'!D:D,B36,'Grundlage Swiss DRG ohne Anlage'!J:J),"")</f>
        <v>11041.436861773</v>
      </c>
      <c r="K36" s="130">
        <f>IF(SUMIF('Grundlage Swiss DRG KVG'!D:D,B36,'Grundlage Swiss DRG KVG'!K:K)&gt;0,SUMIF('Grundlage Swiss DRG KVG'!D:D,B36,'Grundlage Swiss DRG KVG'!K:K),"")</f>
        <v>10976.173857876</v>
      </c>
      <c r="L36" s="130">
        <f>IF(SUMIF('Grundlage Swiss DRG KVG'!D:D,B36,'Grundlage Swiss DRG KVG'!L:L)&gt;0,SUMIF('Grundlage Swiss DRG KVG'!D:D,B36,'Grundlage Swiss DRG KVG'!L:L),"")</f>
        <v>10816.340360384</v>
      </c>
      <c r="M36" s="62">
        <f t="shared" si="4"/>
        <v>4197.174</v>
      </c>
      <c r="N36" s="61">
        <f t="shared" si="0"/>
        <v>4197.174</v>
      </c>
      <c r="O36" s="61">
        <f t="shared" si="1"/>
        <v>4197.174</v>
      </c>
      <c r="P36" s="40"/>
      <c r="Q36" s="40"/>
      <c r="R36" s="40"/>
      <c r="Y36" s="124">
        <f t="shared" si="2"/>
        <v>10816.340360384</v>
      </c>
      <c r="Z36" s="23" t="str">
        <f t="shared" si="3"/>
        <v>-</v>
      </c>
    </row>
    <row r="37" spans="1:26" x14ac:dyDescent="0.2">
      <c r="A37" s="21" t="s">
        <v>130</v>
      </c>
      <c r="B37" s="21" t="s">
        <v>130</v>
      </c>
      <c r="C37" s="21" t="s">
        <v>131</v>
      </c>
      <c r="D37" s="21" t="s">
        <v>17</v>
      </c>
      <c r="E37" s="112">
        <f>IF(SUMIF('Grundlage Swiss DRG ohne Anlage'!D:D,B37,'Grundlage Swiss DRG ohne Anlage'!I:I)&gt;0,SUMIF('Grundlage Swiss DRG ohne Anlage'!D:D,B37,'Grundlage Swiss DRG ohne Anlage'!I:I),"")</f>
        <v>38036073.349374004</v>
      </c>
      <c r="F37" s="112">
        <f>IF(SUMIF('Grundlage Swiss DRG KVG'!D:D,B37,'Grundlage Swiss DRG KVG'!G:G)&gt;0,SUMIF('Grundlage Swiss DRG KVG'!D:D,B37,'Grundlage Swiss DRG KVG'!G:G),)</f>
        <v>0</v>
      </c>
      <c r="G37" s="112">
        <f>IF(SUMIF('Grundlage Swiss DRG KVG'!D:D,B37,'Grundlage Swiss DRG KVG'!H:H)&gt;0,SUMIF('Grundlage Swiss DRG KVG'!D:D,B37,'Grundlage Swiss DRG KVG'!H:H),)</f>
        <v>0</v>
      </c>
      <c r="H37" s="112" t="str">
        <f>IF(SUMIF('Grundlage Swiss DRG KVG'!D:D,B37,'Grundlage Swiss DRG KVG'!I:I)&gt;0,SUMIF('Grundlage Swiss DRG KVG'!D:D,B37,'Grundlage Swiss DRG KVG'!I:I),"")</f>
        <v/>
      </c>
      <c r="I37" s="112" t="str">
        <f>IF(SUMIF('Grundlage Swiss DRG KVG'!D:D,B37,'Grundlage Swiss DRG KVG'!J:J)&gt;0,SUMIF('Grundlage Swiss DRG KVG'!D:D,B37,'Grundlage Swiss DRG KVG'!J:J),"")</f>
        <v/>
      </c>
      <c r="J37" s="130">
        <f>IF(SUMIF('Grundlage Swiss DRG ohne Anlage'!D:D,B37,'Grundlage Swiss DRG ohne Anlage'!J:J)&gt;0,SUMIF('Grundlage Swiss DRG ohne Anlage'!D:D,B37,'Grundlage Swiss DRG ohne Anlage'!J:J),"")</f>
        <v>9125.5775389187002</v>
      </c>
      <c r="K37" s="130" t="str">
        <f>IF(SUMIF('Grundlage Swiss DRG KVG'!D:D,B37,'Grundlage Swiss DRG KVG'!K:K)&gt;0,SUMIF('Grundlage Swiss DRG KVG'!D:D,B37,'Grundlage Swiss DRG KVG'!K:K),"")</f>
        <v/>
      </c>
      <c r="L37" s="130" t="str">
        <f>IF(SUMIF('Grundlage Swiss DRG KVG'!D:D,B37,'Grundlage Swiss DRG KVG'!L:L)&gt;0,SUMIF('Grundlage Swiss DRG KVG'!D:D,B37,'Grundlage Swiss DRG KVG'!L:L),"")</f>
        <v/>
      </c>
      <c r="M37" s="62" t="str">
        <f t="shared" si="4"/>
        <v/>
      </c>
      <c r="N37" s="61" t="str">
        <f t="shared" si="0"/>
        <v>-</v>
      </c>
      <c r="O37" s="61" t="str">
        <f t="shared" si="1"/>
        <v>-</v>
      </c>
      <c r="P37" s="40"/>
      <c r="Q37" s="40"/>
      <c r="R37" s="40"/>
      <c r="Y37" s="124" t="str">
        <f t="shared" si="2"/>
        <v/>
      </c>
      <c r="Z37" s="23" t="str">
        <f t="shared" si="3"/>
        <v>gleich</v>
      </c>
    </row>
    <row r="38" spans="1:26" x14ac:dyDescent="0.2">
      <c r="A38" s="21" t="s">
        <v>33</v>
      </c>
      <c r="B38" s="21" t="s">
        <v>33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7274881.8146553999</v>
      </c>
      <c r="F38" s="112">
        <f>IF(SUMIF('Grundlage Swiss DRG KVG'!D:D,B38,'Grundlage Swiss DRG KVG'!G:G)&gt;0,SUMIF('Grundlage Swiss DRG KVG'!D:D,B38,'Grundlage Swiss DRG KVG'!G:G),)</f>
        <v>8946116.9946554005</v>
      </c>
      <c r="G38" s="112">
        <f>IF(SUMIF('Grundlage Swiss DRG KVG'!D:D,B38,'Grundlage Swiss DRG KVG'!H:H)&gt;0,SUMIF('Grundlage Swiss DRG KVG'!D:D,B38,'Grundlage Swiss DRG KVG'!H:H),)</f>
        <v>8649639.8737234008</v>
      </c>
      <c r="H38" s="112">
        <f>IF(SUMIF('Grundlage Swiss DRG KVG'!D:D,B38,'Grundlage Swiss DRG KVG'!I:I)&gt;0,SUMIF('Grundlage Swiss DRG KVG'!D:D,B38,'Grundlage Swiss DRG KVG'!I:I),"")</f>
        <v>720.1671</v>
      </c>
      <c r="I38" s="112">
        <f>IF(SUMIF('Grundlage Swiss DRG KVG'!D:D,B38,'Grundlage Swiss DRG KVG'!J:J)&gt;0,SUMIF('Grundlage Swiss DRG KVG'!D:D,B38,'Grundlage Swiss DRG KVG'!J:J),"")</f>
        <v>933</v>
      </c>
      <c r="J38" s="130">
        <f>IF(SUMIF('Grundlage Swiss DRG ohne Anlage'!D:D,B38,'Grundlage Swiss DRG ohne Anlage'!J:J)&gt;0,SUMIF('Grundlage Swiss DRG ohne Anlage'!D:D,B38,'Grundlage Swiss DRG ohne Anlage'!J:J),"")</f>
        <v>10101.658093872</v>
      </c>
      <c r="K38" s="130">
        <f>IF(SUMIF('Grundlage Swiss DRG KVG'!D:D,B38,'Grundlage Swiss DRG KVG'!K:K)&gt;0,SUMIF('Grundlage Swiss DRG KVG'!D:D,B38,'Grundlage Swiss DRG KVG'!K:K),"")</f>
        <v>12422.279488546001</v>
      </c>
      <c r="L38" s="130">
        <f>IF(SUMIF('Grundlage Swiss DRG KVG'!D:D,B38,'Grundlage Swiss DRG KVG'!L:L)&gt;0,SUMIF('Grundlage Swiss DRG KVG'!D:D,B38,'Grundlage Swiss DRG KVG'!L:L),"")</f>
        <v>12010.601253131001</v>
      </c>
      <c r="M38" s="62">
        <f t="shared" si="4"/>
        <v>720.1671</v>
      </c>
      <c r="N38" s="61">
        <f t="shared" si="0"/>
        <v>720.1671</v>
      </c>
      <c r="O38" s="61">
        <f t="shared" si="1"/>
        <v>720.1671</v>
      </c>
      <c r="P38" s="40"/>
      <c r="Q38" s="40"/>
      <c r="R38" s="40"/>
      <c r="Y38" s="124">
        <f t="shared" si="2"/>
        <v>12010.601253131001</v>
      </c>
      <c r="Z38" s="23" t="str">
        <f t="shared" si="3"/>
        <v>-</v>
      </c>
    </row>
    <row r="39" spans="1:26" x14ac:dyDescent="0.2">
      <c r="A39" s="21" t="s">
        <v>134</v>
      </c>
      <c r="B39" s="21" t="s">
        <v>134</v>
      </c>
      <c r="C39" s="21" t="s">
        <v>34</v>
      </c>
      <c r="D39" s="21" t="s">
        <v>45</v>
      </c>
      <c r="E39" s="112">
        <f>IF(SUMIF('Grundlage Swiss DRG ohne Anlage'!D:D,B39,'Grundlage Swiss DRG ohne Anlage'!I:I)&gt;0,SUMIF('Grundlage Swiss DRG ohne Anlage'!D:D,B39,'Grundlage Swiss DRG ohne Anlage'!I:I),"")</f>
        <v>149362509.04567</v>
      </c>
      <c r="F39" s="112">
        <f>IF(SUMIF('Grundlage Swiss DRG KVG'!D:D,B39,'Grundlage Swiss DRG KVG'!G:G)&gt;0,SUMIF('Grundlage Swiss DRG KVG'!D:D,B39,'Grundlage Swiss DRG KVG'!G:G),)</f>
        <v>168831029.69567001</v>
      </c>
      <c r="G39" s="112">
        <f>IF(SUMIF('Grundlage Swiss DRG KVG'!D:D,B39,'Grundlage Swiss DRG KVG'!H:H)&gt;0,SUMIF('Grundlage Swiss DRG KVG'!D:D,B39,'Grundlage Swiss DRG KVG'!H:H),)</f>
        <v>162820761.98223999</v>
      </c>
      <c r="H39" s="112">
        <f>IF(SUMIF('Grundlage Swiss DRG KVG'!D:D,B39,'Grundlage Swiss DRG KVG'!I:I)&gt;0,SUMIF('Grundlage Swiss DRG KVG'!D:D,B39,'Grundlage Swiss DRG KVG'!I:I),"")</f>
        <v>15946.502</v>
      </c>
      <c r="I39" s="112">
        <f>IF(SUMIF('Grundlage Swiss DRG KVG'!D:D,B39,'Grundlage Swiss DRG KVG'!J:J)&gt;0,SUMIF('Grundlage Swiss DRG KVG'!D:D,B39,'Grundlage Swiss DRG KVG'!J:J),"")</f>
        <v>15406</v>
      </c>
      <c r="J39" s="130">
        <f>IF(SUMIF('Grundlage Swiss DRG ohne Anlage'!D:D,B39,'Grundlage Swiss DRG ohne Anlage'!J:J)&gt;0,SUMIF('Grundlage Swiss DRG ohne Anlage'!D:D,B39,'Grundlage Swiss DRG ohne Anlage'!J:J),"")</f>
        <v>9366.4747946392999</v>
      </c>
      <c r="K39" s="130">
        <f>IF(SUMIF('Grundlage Swiss DRG KVG'!D:D,B39,'Grundlage Swiss DRG KVG'!K:K)&gt;0,SUMIF('Grundlage Swiss DRG KVG'!D:D,B39,'Grundlage Swiss DRG KVG'!K:K),"")</f>
        <v>10587.339448844001</v>
      </c>
      <c r="L39" s="130">
        <f>IF(SUMIF('Grundlage Swiss DRG KVG'!D:D,B39,'Grundlage Swiss DRG KVG'!L:L)&gt;0,SUMIF('Grundlage Swiss DRG KVG'!D:D,B39,'Grundlage Swiss DRG KVG'!L:L),"")</f>
        <v>10210.437497969</v>
      </c>
      <c r="M39" s="62">
        <f t="shared" si="4"/>
        <v>15946.502</v>
      </c>
      <c r="N39" s="61">
        <f t="shared" si="0"/>
        <v>15946.502</v>
      </c>
      <c r="O39" s="61">
        <f t="shared" si="1"/>
        <v>15946.502</v>
      </c>
      <c r="P39" s="40"/>
      <c r="Q39" s="40"/>
      <c r="R39" s="40"/>
      <c r="Y39" s="124">
        <f t="shared" si="2"/>
        <v>10210.437497969</v>
      </c>
      <c r="Z39" s="23" t="str">
        <f t="shared" si="3"/>
        <v>-</v>
      </c>
    </row>
    <row r="40" spans="1:26" x14ac:dyDescent="0.2">
      <c r="A40" s="21" t="s">
        <v>61</v>
      </c>
      <c r="B40" s="21" t="s">
        <v>61</v>
      </c>
      <c r="C40" s="21" t="s">
        <v>34</v>
      </c>
      <c r="D40" s="21" t="s">
        <v>62</v>
      </c>
      <c r="E40" s="112">
        <f>IF(SUMIF('Grundlage Swiss DRG ohne Anlage'!D:D,B40,'Grundlage Swiss DRG ohne Anlage'!I:I)&gt;0,SUMIF('Grundlage Swiss DRG ohne Anlage'!D:D,B40,'Grundlage Swiss DRG ohne Anlage'!I:I),"")</f>
        <v>13733130.550572</v>
      </c>
      <c r="F40" s="112">
        <f>IF(SUMIF('Grundlage Swiss DRG KVG'!D:D,B40,'Grundlage Swiss DRG KVG'!G:G)&gt;0,SUMIF('Grundlage Swiss DRG KVG'!D:D,B40,'Grundlage Swiss DRG KVG'!G:G),)</f>
        <v>49718647.450010002</v>
      </c>
      <c r="G40" s="112">
        <f>IF(SUMIF('Grundlage Swiss DRG KVG'!D:D,B40,'Grundlage Swiss DRG KVG'!H:H)&gt;0,SUMIF('Grundlage Swiss DRG KVG'!D:D,B40,'Grundlage Swiss DRG KVG'!H:H),)</f>
        <v>47802416.450010002</v>
      </c>
      <c r="H40" s="112">
        <f>IF(SUMIF('Grundlage Swiss DRG KVG'!D:D,B40,'Grundlage Swiss DRG KVG'!I:I)&gt;0,SUMIF('Grundlage Swiss DRG KVG'!D:D,B40,'Grundlage Swiss DRG KVG'!I:I),"")</f>
        <v>4831.6000000000004</v>
      </c>
      <c r="I40" s="112">
        <f>IF(SUMIF('Grundlage Swiss DRG KVG'!D:D,B40,'Grundlage Swiss DRG KVG'!J:J)&gt;0,SUMIF('Grundlage Swiss DRG KVG'!D:D,B40,'Grundlage Swiss DRG KVG'!J:J),"")</f>
        <v>5814</v>
      </c>
      <c r="J40" s="130">
        <f>IF(SUMIF('Grundlage Swiss DRG ohne Anlage'!D:D,B40,'Grundlage Swiss DRG ohne Anlage'!J:J)&gt;0,SUMIF('Grundlage Swiss DRG ohne Anlage'!D:D,B40,'Grundlage Swiss DRG ohne Anlage'!J:J),"")</f>
        <v>8704.2224873772993</v>
      </c>
      <c r="K40" s="130">
        <f>IF(SUMIF('Grundlage Swiss DRG KVG'!D:D,B40,'Grundlage Swiss DRG KVG'!K:K)&gt;0,SUMIF('Grundlage Swiss DRG KVG'!D:D,B40,'Grundlage Swiss DRG KVG'!K:K),"")</f>
        <v>10290.307030799</v>
      </c>
      <c r="L40" s="130">
        <f>IF(SUMIF('Grundlage Swiss DRG KVG'!D:D,B40,'Grundlage Swiss DRG KVG'!L:L)&gt;0,SUMIF('Grundlage Swiss DRG KVG'!D:D,B40,'Grundlage Swiss DRG KVG'!L:L),"")</f>
        <v>9893.7032142581993</v>
      </c>
      <c r="M40" s="62">
        <f t="shared" si="4"/>
        <v>4831.6000000000004</v>
      </c>
      <c r="N40" s="61">
        <f t="shared" si="0"/>
        <v>4831.6000000000004</v>
      </c>
      <c r="O40" s="61">
        <f t="shared" si="1"/>
        <v>4831.6000000000004</v>
      </c>
      <c r="P40" s="40"/>
      <c r="Q40" s="40"/>
      <c r="R40" s="40"/>
      <c r="Y40" s="124">
        <f t="shared" si="2"/>
        <v>9893.7032142581993</v>
      </c>
      <c r="Z40" s="23" t="str">
        <f t="shared" si="3"/>
        <v>-</v>
      </c>
    </row>
    <row r="41" spans="1:26" x14ac:dyDescent="0.2">
      <c r="A41" s="21" t="s">
        <v>181</v>
      </c>
      <c r="B41" s="21" t="s">
        <v>181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698566.07656150998</v>
      </c>
      <c r="F41" s="112">
        <f>IF(SUMIF('Grundlage Swiss DRG KVG'!D:D,B41,'Grundlage Swiss DRG KVG'!G:G)&gt;0,SUMIF('Grundlage Swiss DRG KVG'!D:D,B41,'Grundlage Swiss DRG KVG'!G:G),)</f>
        <v>789137.20656150999</v>
      </c>
      <c r="G41" s="112">
        <f>IF(SUMIF('Grundlage Swiss DRG KVG'!D:D,B41,'Grundlage Swiss DRG KVG'!H:H)&gt;0,SUMIF('Grundlage Swiss DRG KVG'!D:D,B41,'Grundlage Swiss DRG KVG'!H:H),)</f>
        <v>771465.32656150998</v>
      </c>
      <c r="H41" s="112">
        <f>IF(SUMIF('Grundlage Swiss DRG KVG'!D:D,B41,'Grundlage Swiss DRG KVG'!I:I)&gt;0,SUMIF('Grundlage Swiss DRG KVG'!D:D,B41,'Grundlage Swiss DRG KVG'!I:I),"")</f>
        <v>47.974600000000002</v>
      </c>
      <c r="I41" s="112">
        <f>IF(SUMIF('Grundlage Swiss DRG KVG'!D:D,B41,'Grundlage Swiss DRG KVG'!J:J)&gt;0,SUMIF('Grundlage Swiss DRG KVG'!D:D,B41,'Grundlage Swiss DRG KVG'!J:J),"")</f>
        <v>46</v>
      </c>
      <c r="J41" s="130">
        <f>IF(SUMIF('Grundlage Swiss DRG ohne Anlage'!D:D,B41,'Grundlage Swiss DRG ohne Anlage'!J:J)&gt;0,SUMIF('Grundlage Swiss DRG ohne Anlage'!D:D,B41,'Grundlage Swiss DRG ohne Anlage'!J:J),"")</f>
        <v>14561.165211623</v>
      </c>
      <c r="K41" s="130">
        <f>IF(SUMIF('Grundlage Swiss DRG KVG'!D:D,B41,'Grundlage Swiss DRG KVG'!K:K)&gt;0,SUMIF('Grundlage Swiss DRG KVG'!D:D,B41,'Grundlage Swiss DRG KVG'!K:K),"")</f>
        <v>16449.062765744999</v>
      </c>
      <c r="L41" s="130">
        <f>IF(SUMIF('Grundlage Swiss DRG KVG'!D:D,B41,'Grundlage Swiss DRG KVG'!L:L)&gt;0,SUMIF('Grundlage Swiss DRG KVG'!D:D,B41,'Grundlage Swiss DRG KVG'!L:L),"")</f>
        <v>16080.703675727</v>
      </c>
      <c r="M41" s="62">
        <f t="shared" si="4"/>
        <v>47.974600000000002</v>
      </c>
      <c r="N41" s="61">
        <f t="shared" si="0"/>
        <v>47.974600000000002</v>
      </c>
      <c r="O41" s="61">
        <f t="shared" si="1"/>
        <v>47.974600000000002</v>
      </c>
      <c r="P41" s="40"/>
      <c r="Q41" s="40"/>
      <c r="R41" s="40"/>
      <c r="Y41" s="124">
        <f t="shared" si="2"/>
        <v>16080.703675727</v>
      </c>
      <c r="Z41" s="23" t="str">
        <f t="shared" si="3"/>
        <v>-</v>
      </c>
    </row>
    <row r="42" spans="1:26" x14ac:dyDescent="0.2">
      <c r="A42" s="21" t="s">
        <v>209</v>
      </c>
      <c r="B42" s="21" t="s">
        <v>209</v>
      </c>
      <c r="C42" s="21" t="s">
        <v>34</v>
      </c>
      <c r="D42" s="21" t="s">
        <v>35</v>
      </c>
      <c r="E42" s="112">
        <f>IF(SUMIF('Grundlage Swiss DRG ohne Anlage'!D:D,B42,'Grundlage Swiss DRG ohne Anlage'!I:I)&gt;0,SUMIF('Grundlage Swiss DRG ohne Anlage'!D:D,B42,'Grundlage Swiss DRG ohne Anlage'!I:I),"")</f>
        <v>13960196.040739</v>
      </c>
      <c r="F42" s="112">
        <f>IF(SUMIF('Grundlage Swiss DRG KVG'!D:D,B42,'Grundlage Swiss DRG KVG'!G:G)&gt;0,SUMIF('Grundlage Swiss DRG KVG'!D:D,B42,'Grundlage Swiss DRG KVG'!G:G),)</f>
        <v>16116888.010739001</v>
      </c>
      <c r="G42" s="112">
        <f>IF(SUMIF('Grundlage Swiss DRG KVG'!D:D,B42,'Grundlage Swiss DRG KVG'!H:H)&gt;0,SUMIF('Grundlage Swiss DRG KVG'!D:D,B42,'Grundlage Swiss DRG KVG'!H:H),)</f>
        <v>15425282.040739</v>
      </c>
      <c r="H42" s="112">
        <f>IF(SUMIF('Grundlage Swiss DRG KVG'!D:D,B42,'Grundlage Swiss DRG KVG'!I:I)&gt;0,SUMIF('Grundlage Swiss DRG KVG'!D:D,B42,'Grundlage Swiss DRG KVG'!I:I),"")</f>
        <v>1265.4100000000001</v>
      </c>
      <c r="I42" s="112">
        <f>IF(SUMIF('Grundlage Swiss DRG KVG'!D:D,B42,'Grundlage Swiss DRG KVG'!J:J)&gt;0,SUMIF('Grundlage Swiss DRG KVG'!D:D,B42,'Grundlage Swiss DRG KVG'!J:J),"")</f>
        <v>1585</v>
      </c>
      <c r="J42" s="130">
        <f>IF(SUMIF('Grundlage Swiss DRG ohne Anlage'!D:D,B42,'Grundlage Swiss DRG ohne Anlage'!J:J)&gt;0,SUMIF('Grundlage Swiss DRG ohne Anlage'!D:D,B42,'Grundlage Swiss DRG ohne Anlage'!J:J),"")</f>
        <v>11032.152457100001</v>
      </c>
      <c r="K42" s="130">
        <f>IF(SUMIF('Grundlage Swiss DRG KVG'!D:D,B42,'Grundlage Swiss DRG KVG'!K:K)&gt;0,SUMIF('Grundlage Swiss DRG KVG'!D:D,B42,'Grundlage Swiss DRG KVG'!K:K),"")</f>
        <v>12736.494899470999</v>
      </c>
      <c r="L42" s="130">
        <f>IF(SUMIF('Grundlage Swiss DRG KVG'!D:D,B42,'Grundlage Swiss DRG KVG'!L:L)&gt;0,SUMIF('Grundlage Swiss DRG KVG'!D:D,B42,'Grundlage Swiss DRG KVG'!L:L),"")</f>
        <v>12189.947954212001</v>
      </c>
      <c r="M42" s="62">
        <f t="shared" si="4"/>
        <v>1265.4100000000001</v>
      </c>
      <c r="N42" s="61">
        <f t="shared" si="0"/>
        <v>1265.4100000000001</v>
      </c>
      <c r="O42" s="61">
        <f t="shared" si="1"/>
        <v>1265.4100000000001</v>
      </c>
      <c r="P42" s="40"/>
      <c r="Q42" s="40"/>
      <c r="R42" s="40"/>
      <c r="Y42" s="124">
        <f t="shared" si="2"/>
        <v>12189.947954212001</v>
      </c>
      <c r="Z42" s="23" t="str">
        <f t="shared" si="3"/>
        <v>-</v>
      </c>
    </row>
    <row r="43" spans="1:26" x14ac:dyDescent="0.2">
      <c r="A43" s="21" t="s">
        <v>212</v>
      </c>
      <c r="B43" s="21" t="s">
        <v>212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17071795.358112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81572826.736589998</v>
      </c>
      <c r="H43" s="112">
        <f>IF(SUMIF('Grundlage Swiss DRG KVG'!D:D,B43,'Grundlage Swiss DRG KVG'!I:I)&gt;0,SUMIF('Grundlage Swiss DRG KVG'!D:D,B43,'Grundlage Swiss DRG KVG'!I:I),"")</f>
        <v>7973.19</v>
      </c>
      <c r="I43" s="112">
        <f>IF(SUMIF('Grundlage Swiss DRG KVG'!D:D,B43,'Grundlage Swiss DRG KVG'!J:J)&gt;0,SUMIF('Grundlage Swiss DRG KVG'!D:D,B43,'Grundlage Swiss DRG KVG'!J:J),"")</f>
        <v>9374</v>
      </c>
      <c r="J43" s="130">
        <f>IF(SUMIF('Grundlage Swiss DRG ohne Anlage'!D:D,B43,'Grundlage Swiss DRG ohne Anlage'!J:J)&gt;0,SUMIF('Grundlage Swiss DRG ohne Anlage'!D:D,B43,'Grundlage Swiss DRG ohne Anlage'!J:J),"")</f>
        <v>10315.284204297001</v>
      </c>
      <c r="K43" s="130" t="str">
        <f>IF(SUMIF('Grundlage Swiss DRG KVG'!D:D,B43,'Grundlage Swiss DRG KVG'!K:K)&gt;0,SUMIF('Grundlage Swiss DRG KVG'!D:D,B43,'Grundlage Swiss DRG KVG'!K:K),"")</f>
        <v/>
      </c>
      <c r="L43" s="130">
        <f>IF(SUMIF('Grundlage Swiss DRG KVG'!D:D,B43,'Grundlage Swiss DRG KVG'!L:L)&gt;0,SUMIF('Grundlage Swiss DRG KVG'!D:D,B43,'Grundlage Swiss DRG KVG'!L:L),"")</f>
        <v>10230.889610882001</v>
      </c>
      <c r="M43" s="62">
        <f t="shared" si="4"/>
        <v>7973.19</v>
      </c>
      <c r="N43" s="61" t="str">
        <f t="shared" si="0"/>
        <v>-</v>
      </c>
      <c r="O43" s="61">
        <f t="shared" si="1"/>
        <v>7973.19</v>
      </c>
      <c r="P43" s="40"/>
      <c r="Q43" s="40"/>
      <c r="R43" s="40"/>
      <c r="Y43" s="124">
        <f t="shared" si="2"/>
        <v>10230.889610882001</v>
      </c>
      <c r="Z43" s="23" t="str">
        <f t="shared" si="3"/>
        <v>-</v>
      </c>
    </row>
    <row r="44" spans="1:26" x14ac:dyDescent="0.2">
      <c r="A44" s="21" t="s">
        <v>38</v>
      </c>
      <c r="B44" s="21" t="s">
        <v>38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15506856.20836</v>
      </c>
      <c r="F44" s="112">
        <f>IF(SUMIF('Grundlage Swiss DRG KVG'!D:D,B44,'Grundlage Swiss DRG KVG'!G:G)&gt;0,SUMIF('Grundlage Swiss DRG KVG'!D:D,B44,'Grundlage Swiss DRG KVG'!G:G),)</f>
        <v>17648800.208360001</v>
      </c>
      <c r="G44" s="112">
        <f>IF(SUMIF('Grundlage Swiss DRG KVG'!D:D,B44,'Grundlage Swiss DRG KVG'!H:H)&gt;0,SUMIF('Grundlage Swiss DRG KVG'!D:D,B44,'Grundlage Swiss DRG KVG'!H:H),)</f>
        <v>17161147.208360001</v>
      </c>
      <c r="H44" s="112">
        <f>IF(SUMIF('Grundlage Swiss DRG KVG'!D:D,B44,'Grundlage Swiss DRG KVG'!I:I)&gt;0,SUMIF('Grundlage Swiss DRG KVG'!D:D,B44,'Grundlage Swiss DRG KVG'!I:I),"")</f>
        <v>1359.16</v>
      </c>
      <c r="I44" s="112">
        <f>IF(SUMIF('Grundlage Swiss DRG KVG'!D:D,B44,'Grundlage Swiss DRG KVG'!J:J)&gt;0,SUMIF('Grundlage Swiss DRG KVG'!D:D,B44,'Grundlage Swiss DRG KVG'!J:J),"")</f>
        <v>1782</v>
      </c>
      <c r="J44" s="130">
        <f>IF(SUMIF('Grundlage Swiss DRG ohne Anlage'!D:D,B44,'Grundlage Swiss DRG ohne Anlage'!J:J)&gt;0,SUMIF('Grundlage Swiss DRG ohne Anlage'!D:D,B44,'Grundlage Swiss DRG ohne Anlage'!J:J),"")</f>
        <v>11409.146979281</v>
      </c>
      <c r="K44" s="130">
        <f>IF(SUMIF('Grundlage Swiss DRG KVG'!D:D,B44,'Grundlage Swiss DRG KVG'!K:K)&gt;0,SUMIF('Grundlage Swiss DRG KVG'!D:D,B44,'Grundlage Swiss DRG KVG'!K:K),"")</f>
        <v>12985.079172694999</v>
      </c>
      <c r="L44" s="130">
        <f>IF(SUMIF('Grundlage Swiss DRG KVG'!D:D,B44,'Grundlage Swiss DRG KVG'!L:L)&gt;0,SUMIF('Grundlage Swiss DRG KVG'!D:D,B44,'Grundlage Swiss DRG KVG'!L:L),"")</f>
        <v>12626.289184761001</v>
      </c>
      <c r="M44" s="62">
        <f t="shared" si="4"/>
        <v>1359.16</v>
      </c>
      <c r="N44" s="61">
        <f t="shared" si="0"/>
        <v>1359.16</v>
      </c>
      <c r="O44" s="61">
        <f t="shared" si="1"/>
        <v>1359.16</v>
      </c>
      <c r="P44" s="40"/>
      <c r="Q44" s="40"/>
      <c r="R44" s="40"/>
      <c r="Y44" s="124">
        <f t="shared" si="2"/>
        <v>12626.289184761001</v>
      </c>
      <c r="Z44" s="23" t="str">
        <f t="shared" si="3"/>
        <v>-</v>
      </c>
    </row>
    <row r="45" spans="1:26" x14ac:dyDescent="0.2">
      <c r="A45" s="21" t="s">
        <v>215</v>
      </c>
      <c r="B45" s="21" t="s">
        <v>215</v>
      </c>
      <c r="C45" s="21" t="s">
        <v>34</v>
      </c>
      <c r="D45" s="21" t="s">
        <v>17</v>
      </c>
      <c r="E45" s="112">
        <f>IF(SUMIF('Grundlage Swiss DRG ohne Anlage'!D:D,B45,'Grundlage Swiss DRG ohne Anlage'!I:I)&gt;0,SUMIF('Grundlage Swiss DRG ohne Anlage'!D:D,B45,'Grundlage Swiss DRG ohne Anlage'!I:I),"")</f>
        <v>22362206.374248002</v>
      </c>
      <c r="F45" s="112">
        <f>IF(SUMIF('Grundlage Swiss DRG KVG'!D:D,B45,'Grundlage Swiss DRG KVG'!G:G)&gt;0,SUMIF('Grundlage Swiss DRG KVG'!D:D,B45,'Grundlage Swiss DRG KVG'!G:G),)</f>
        <v>75177986.657823995</v>
      </c>
      <c r="G45" s="112">
        <f>IF(SUMIF('Grundlage Swiss DRG KVG'!D:D,B45,'Grundlage Swiss DRG KVG'!H:H)&gt;0,SUMIF('Grundlage Swiss DRG KVG'!D:D,B45,'Grundlage Swiss DRG KVG'!H:H),)</f>
        <v>72253884.447824001</v>
      </c>
      <c r="H45" s="112">
        <f>IF(SUMIF('Grundlage Swiss DRG KVG'!D:D,B45,'Grundlage Swiss DRG KVG'!I:I)&gt;0,SUMIF('Grundlage Swiss DRG KVG'!D:D,B45,'Grundlage Swiss DRG KVG'!I:I),"")</f>
        <v>7651.2695000000003</v>
      </c>
      <c r="I45" s="112">
        <f>IF(SUMIF('Grundlage Swiss DRG KVG'!D:D,B45,'Grundlage Swiss DRG KVG'!J:J)&gt;0,SUMIF('Grundlage Swiss DRG KVG'!D:D,B45,'Grundlage Swiss DRG KVG'!J:J),"")</f>
        <v>8846</v>
      </c>
      <c r="J45" s="130">
        <f>IF(SUMIF('Grundlage Swiss DRG ohne Anlage'!D:D,B45,'Grundlage Swiss DRG ohne Anlage'!J:J)&gt;0,SUMIF('Grundlage Swiss DRG ohne Anlage'!D:D,B45,'Grundlage Swiss DRG ohne Anlage'!J:J),"")</f>
        <v>11080.986474328</v>
      </c>
      <c r="K45" s="130">
        <f>IF(SUMIF('Grundlage Swiss DRG KVG'!D:D,B45,'Grundlage Swiss DRG KVG'!K:K)&gt;0,SUMIF('Grundlage Swiss DRG KVG'!D:D,B45,'Grundlage Swiss DRG KVG'!K:K),"")</f>
        <v>9825.5572696562995</v>
      </c>
      <c r="L45" s="130">
        <f>IF(SUMIF('Grundlage Swiss DRG KVG'!D:D,B45,'Grundlage Swiss DRG KVG'!L:L)&gt;0,SUMIF('Grundlage Swiss DRG KVG'!D:D,B45,'Grundlage Swiss DRG KVG'!L:L),"")</f>
        <v>9443.3851072458001</v>
      </c>
      <c r="M45" s="62">
        <f t="shared" si="4"/>
        <v>7651.2695000000003</v>
      </c>
      <c r="N45" s="61">
        <f t="shared" si="0"/>
        <v>7651.2695000000003</v>
      </c>
      <c r="O45" s="61">
        <f t="shared" si="1"/>
        <v>7651.2695000000003</v>
      </c>
      <c r="P45" s="40"/>
      <c r="Q45" s="40"/>
      <c r="R45" s="40"/>
      <c r="Y45" s="124">
        <f t="shared" si="2"/>
        <v>9443.3851072458001</v>
      </c>
      <c r="Z45" s="23" t="str">
        <f t="shared" si="3"/>
        <v>-</v>
      </c>
    </row>
    <row r="46" spans="1:26" x14ac:dyDescent="0.2">
      <c r="A46" s="21" t="s">
        <v>263</v>
      </c>
      <c r="B46" s="21" t="s">
        <v>263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10479085.803515</v>
      </c>
      <c r="F46" s="112">
        <f>IF(SUMIF('Grundlage Swiss DRG KVG'!D:D,B46,'Grundlage Swiss DRG KVG'!G:G)&gt;0,SUMIF('Grundlage Swiss DRG KVG'!D:D,B46,'Grundlage Swiss DRG KVG'!G:G),)</f>
        <v>0</v>
      </c>
      <c r="G46" s="112">
        <f>IF(SUMIF('Grundlage Swiss DRG KVG'!D:D,B46,'Grundlage Swiss DRG KVG'!H:H)&gt;0,SUMIF('Grundlage Swiss DRG KVG'!D:D,B46,'Grundlage Swiss DRG KVG'!H:H),)</f>
        <v>0</v>
      </c>
      <c r="H46" s="112" t="str">
        <f>IF(SUMIF('Grundlage Swiss DRG KVG'!D:D,B46,'Grundlage Swiss DRG KVG'!I:I)&gt;0,SUMIF('Grundlage Swiss DRG KVG'!D:D,B46,'Grundlage Swiss DRG KVG'!I:I),"")</f>
        <v/>
      </c>
      <c r="I46" s="112" t="str">
        <f>IF(SUMIF('Grundlage Swiss DRG KVG'!D:D,B46,'Grundlage Swiss DRG KVG'!J:J)&gt;0,SUMIF('Grundlage Swiss DRG KVG'!D:D,B46,'Grundlage Swiss DRG KVG'!J:J),"")</f>
        <v/>
      </c>
      <c r="J46" s="130">
        <f>IF(SUMIF('Grundlage Swiss DRG ohne Anlage'!D:D,B46,'Grundlage Swiss DRG ohne Anlage'!J:J)&gt;0,SUMIF('Grundlage Swiss DRG ohne Anlage'!D:D,B46,'Grundlage Swiss DRG ohne Anlage'!J:J),"")</f>
        <v>9198.3127378910995</v>
      </c>
      <c r="K46" s="130" t="str">
        <f>IF(SUMIF('Grundlage Swiss DRG KVG'!D:D,B46,'Grundlage Swiss DRG KVG'!K:K)&gt;0,SUMIF('Grundlage Swiss DRG KVG'!D:D,B46,'Grundlage Swiss DRG KVG'!K:K),"")</f>
        <v/>
      </c>
      <c r="L46" s="130" t="str">
        <f>IF(SUMIF('Grundlage Swiss DRG KVG'!D:D,B46,'Grundlage Swiss DRG KVG'!L:L)&gt;0,SUMIF('Grundlage Swiss DRG KVG'!D:D,B46,'Grundlage Swiss DRG KVG'!L:L),"")</f>
        <v/>
      </c>
      <c r="M46" s="62" t="str">
        <f t="shared" si="4"/>
        <v/>
      </c>
      <c r="N46" s="61" t="str">
        <f t="shared" si="0"/>
        <v>-</v>
      </c>
      <c r="O46" s="61" t="str">
        <f t="shared" si="1"/>
        <v>-</v>
      </c>
      <c r="P46" s="40"/>
      <c r="Q46" s="40"/>
      <c r="R46" s="40"/>
      <c r="Y46" s="124" t="str">
        <f t="shared" si="2"/>
        <v/>
      </c>
      <c r="Z46" s="23" t="str">
        <f t="shared" si="3"/>
        <v>gleich</v>
      </c>
    </row>
    <row r="47" spans="1:26" x14ac:dyDescent="0.2">
      <c r="A47" s="21" t="s">
        <v>317</v>
      </c>
      <c r="B47" s="21" t="s">
        <v>317</v>
      </c>
      <c r="C47" s="21" t="s">
        <v>34</v>
      </c>
      <c r="D47" s="21" t="s">
        <v>35</v>
      </c>
      <c r="E47" s="112">
        <f>IF(SUMIF('Grundlage Swiss DRG ohne Anlage'!D:D,B47,'Grundlage Swiss DRG ohne Anlage'!I:I)&gt;0,SUMIF('Grundlage Swiss DRG ohne Anlage'!D:D,B47,'Grundlage Swiss DRG ohne Anlage'!I:I),"")</f>
        <v>3810887.9188088998</v>
      </c>
      <c r="F47" s="112">
        <f>IF(SUMIF('Grundlage Swiss DRG KVG'!D:D,B47,'Grundlage Swiss DRG KVG'!G:G)&gt;0,SUMIF('Grundlage Swiss DRG KVG'!D:D,B47,'Grundlage Swiss DRG KVG'!G:G),)</f>
        <v>4626290.5864580004</v>
      </c>
      <c r="G47" s="112">
        <f>IF(SUMIF('Grundlage Swiss DRG KVG'!D:D,B47,'Grundlage Swiss DRG KVG'!H:H)&gt;0,SUMIF('Grundlage Swiss DRG KVG'!D:D,B47,'Grundlage Swiss DRG KVG'!H:H),)</f>
        <v>4460084.0164580001</v>
      </c>
      <c r="H47" s="112">
        <f>IF(SUMIF('Grundlage Swiss DRG KVG'!D:D,B47,'Grundlage Swiss DRG KVG'!I:I)&gt;0,SUMIF('Grundlage Swiss DRG KVG'!D:D,B47,'Grundlage Swiss DRG KVG'!I:I),"")</f>
        <v>363.92649999999998</v>
      </c>
      <c r="I47" s="112">
        <f>IF(SUMIF('Grundlage Swiss DRG KVG'!D:D,B47,'Grundlage Swiss DRG KVG'!J:J)&gt;0,SUMIF('Grundlage Swiss DRG KVG'!D:D,B47,'Grundlage Swiss DRG KVG'!J:J),"")</f>
        <v>516</v>
      </c>
      <c r="J47" s="130">
        <f>IF(SUMIF('Grundlage Swiss DRG ohne Anlage'!D:D,B47,'Grundlage Swiss DRG ohne Anlage'!J:J)&gt;0,SUMIF('Grundlage Swiss DRG ohne Anlage'!D:D,B47,'Grundlage Swiss DRG ohne Anlage'!J:J),"")</f>
        <v>10471.586759439</v>
      </c>
      <c r="K47" s="130">
        <f>IF(SUMIF('Grundlage Swiss DRG KVG'!D:D,B47,'Grundlage Swiss DRG KVG'!K:K)&gt;0,SUMIF('Grundlage Swiss DRG KVG'!D:D,B47,'Grundlage Swiss DRG KVG'!K:K),"")</f>
        <v>12712.156400971</v>
      </c>
      <c r="L47" s="130">
        <f>IF(SUMIF('Grundlage Swiss DRG KVG'!D:D,B47,'Grundlage Swiss DRG KVG'!L:L)&gt;0,SUMIF('Grundlage Swiss DRG KVG'!D:D,B47,'Grundlage Swiss DRG KVG'!L:L),"")</f>
        <v>12255.452725916</v>
      </c>
      <c r="M47" s="62">
        <f t="shared" si="4"/>
        <v>363.92649999999998</v>
      </c>
      <c r="N47" s="61">
        <f t="shared" si="0"/>
        <v>363.92649999999998</v>
      </c>
      <c r="O47" s="61">
        <f t="shared" si="1"/>
        <v>363.92649999999998</v>
      </c>
      <c r="P47" s="40"/>
      <c r="Q47" s="40"/>
      <c r="R47" s="40"/>
      <c r="Y47" s="125">
        <f t="shared" si="2"/>
        <v>12255.452725916</v>
      </c>
      <c r="Z47" s="23" t="str">
        <f t="shared" si="3"/>
        <v>-</v>
      </c>
    </row>
    <row r="48" spans="1:26" x14ac:dyDescent="0.2">
      <c r="A48" s="21" t="s">
        <v>320</v>
      </c>
      <c r="B48" s="21" t="s">
        <v>320</v>
      </c>
      <c r="C48" s="21" t="s">
        <v>34</v>
      </c>
      <c r="D48" s="21" t="s">
        <v>35</v>
      </c>
      <c r="E48" s="112">
        <f>IF(SUMIF('Grundlage Swiss DRG ohne Anlage'!D:D,B48,'Grundlage Swiss DRG ohne Anlage'!I:I)&gt;0,SUMIF('Grundlage Swiss DRG ohne Anlage'!D:D,B48,'Grundlage Swiss DRG ohne Anlage'!I:I),"")</f>
        <v>1094844.2394012001</v>
      </c>
      <c r="F48" s="112">
        <f>IF(SUMIF('Grundlage Swiss DRG KVG'!D:D,B48,'Grundlage Swiss DRG KVG'!G:G)&gt;0,SUMIF('Grundlage Swiss DRG KVG'!D:D,B48,'Grundlage Swiss DRG KVG'!G:G),)</f>
        <v>1276545.3822858999</v>
      </c>
      <c r="G48" s="112">
        <f>IF(SUMIF('Grundlage Swiss DRG KVG'!D:D,B48,'Grundlage Swiss DRG KVG'!H:H)&gt;0,SUMIF('Grundlage Swiss DRG KVG'!D:D,B48,'Grundlage Swiss DRG KVG'!H:H),)</f>
        <v>1264769.4222859</v>
      </c>
      <c r="H48" s="112">
        <f>IF(SUMIF('Grundlage Swiss DRG KVG'!D:D,B48,'Grundlage Swiss DRG KVG'!I:I)&gt;0,SUMIF('Grundlage Swiss DRG KVG'!D:D,B48,'Grundlage Swiss DRG KVG'!I:I),"")</f>
        <v>75.819999999999993</v>
      </c>
      <c r="I48" s="112">
        <f>IF(SUMIF('Grundlage Swiss DRG KVG'!D:D,B48,'Grundlage Swiss DRG KVG'!J:J)&gt;0,SUMIF('Grundlage Swiss DRG KVG'!D:D,B48,'Grundlage Swiss DRG KVG'!J:J),"")</f>
        <v>128</v>
      </c>
      <c r="J48" s="130">
        <f>IF(SUMIF('Grundlage Swiss DRG ohne Anlage'!D:D,B48,'Grundlage Swiss DRG ohne Anlage'!J:J)&gt;0,SUMIF('Grundlage Swiss DRG ohne Anlage'!D:D,B48,'Grundlage Swiss DRG ohne Anlage'!J:J),"")</f>
        <v>14440.045362717001</v>
      </c>
      <c r="K48" s="130">
        <f>IF(SUMIF('Grundlage Swiss DRG KVG'!D:D,B48,'Grundlage Swiss DRG KVG'!K:K)&gt;0,SUMIF('Grundlage Swiss DRG KVG'!D:D,B48,'Grundlage Swiss DRG KVG'!K:K),"")</f>
        <v>16836.525748956999</v>
      </c>
      <c r="L48" s="130">
        <f>IF(SUMIF('Grundlage Swiss DRG KVG'!D:D,B48,'Grundlage Swiss DRG KVG'!L:L)&gt;0,SUMIF('Grundlage Swiss DRG KVG'!D:D,B48,'Grundlage Swiss DRG KVG'!L:L),"")</f>
        <v>16681.211056264001</v>
      </c>
      <c r="M48" s="62">
        <f t="shared" si="4"/>
        <v>75.819999999999993</v>
      </c>
      <c r="N48" s="61">
        <f t="shared" si="0"/>
        <v>75.819999999999993</v>
      </c>
      <c r="O48" s="61">
        <f t="shared" si="1"/>
        <v>75.819999999999993</v>
      </c>
      <c r="P48" s="40"/>
      <c r="Q48" s="40"/>
      <c r="R48" s="40"/>
      <c r="Y48" s="125">
        <f t="shared" si="2"/>
        <v>16681.211056264001</v>
      </c>
      <c r="Z48" s="23" t="str">
        <f t="shared" si="3"/>
        <v>-</v>
      </c>
    </row>
    <row r="49" spans="1:26" x14ac:dyDescent="0.2">
      <c r="A49" s="21" t="s">
        <v>332</v>
      </c>
      <c r="B49" s="21" t="s">
        <v>332</v>
      </c>
      <c r="C49" s="21" t="s">
        <v>34</v>
      </c>
      <c r="D49" s="21" t="s">
        <v>35</v>
      </c>
      <c r="E49" s="112">
        <f>IF(SUMIF('Grundlage Swiss DRG ohne Anlage'!D:D,B49,'Grundlage Swiss DRG ohne Anlage'!I:I)&gt;0,SUMIF('Grundlage Swiss DRG ohne Anlage'!D:D,B49,'Grundlage Swiss DRG ohne Anlage'!I:I),"")</f>
        <v>2894008.3286227998</v>
      </c>
      <c r="F49" s="112">
        <f>IF(SUMIF('Grundlage Swiss DRG KVG'!D:D,B49,'Grundlage Swiss DRG KVG'!G:G)&gt;0,SUMIF('Grundlage Swiss DRG KVG'!D:D,B49,'Grundlage Swiss DRG KVG'!G:G),)</f>
        <v>3240655.3286227998</v>
      </c>
      <c r="G49" s="112">
        <f>IF(SUMIF('Grundlage Swiss DRG KVG'!D:D,B49,'Grundlage Swiss DRG KVG'!H:H)&gt;0,SUMIF('Grundlage Swiss DRG KVG'!D:D,B49,'Grundlage Swiss DRG KVG'!H:H),)</f>
        <v>3217509.3286227998</v>
      </c>
      <c r="H49" s="112">
        <f>IF(SUMIF('Grundlage Swiss DRG KVG'!D:D,B49,'Grundlage Swiss DRG KVG'!I:I)&gt;0,SUMIF('Grundlage Swiss DRG KVG'!D:D,B49,'Grundlage Swiss DRG KVG'!I:I),"")</f>
        <v>308.71699999999998</v>
      </c>
      <c r="I49" s="112">
        <f>IF(SUMIF('Grundlage Swiss DRG KVG'!D:D,B49,'Grundlage Swiss DRG KVG'!J:J)&gt;0,SUMIF('Grundlage Swiss DRG KVG'!D:D,B49,'Grundlage Swiss DRG KVG'!J:J),"")</f>
        <v>464</v>
      </c>
      <c r="J49" s="130">
        <f>IF(SUMIF('Grundlage Swiss DRG ohne Anlage'!D:D,B49,'Grundlage Swiss DRG ohne Anlage'!J:J)&gt;0,SUMIF('Grundlage Swiss DRG ohne Anlage'!D:D,B49,'Grundlage Swiss DRG ohne Anlage'!J:J),"")</f>
        <v>9374.3082778816006</v>
      </c>
      <c r="K49" s="130">
        <f>IF(SUMIF('Grundlage Swiss DRG KVG'!D:D,B49,'Grundlage Swiss DRG KVG'!K:K)&gt;0,SUMIF('Grundlage Swiss DRG KVG'!D:D,B49,'Grundlage Swiss DRG KVG'!K:K),"")</f>
        <v>10497.171612262</v>
      </c>
      <c r="L49" s="130">
        <f>IF(SUMIF('Grundlage Swiss DRG KVG'!D:D,B49,'Grundlage Swiss DRG KVG'!L:L)&gt;0,SUMIF('Grundlage Swiss DRG KVG'!D:D,B49,'Grundlage Swiss DRG KVG'!L:L),"")</f>
        <v>10422.196797140001</v>
      </c>
      <c r="M49" s="62">
        <f t="shared" si="4"/>
        <v>308.71699999999998</v>
      </c>
      <c r="N49" s="61">
        <f t="shared" si="0"/>
        <v>308.71699999999998</v>
      </c>
      <c r="O49" s="61">
        <f t="shared" si="1"/>
        <v>308.71699999999998</v>
      </c>
      <c r="P49" s="40"/>
      <c r="Q49" s="40"/>
      <c r="R49" s="40"/>
      <c r="Y49" s="124">
        <f t="shared" si="2"/>
        <v>10422.196797140001</v>
      </c>
      <c r="Z49" s="23" t="str">
        <f t="shared" si="3"/>
        <v>-</v>
      </c>
    </row>
    <row r="50" spans="1:26" x14ac:dyDescent="0.2">
      <c r="A50" s="21" t="s">
        <v>83</v>
      </c>
      <c r="B50" s="21" t="s">
        <v>83</v>
      </c>
      <c r="C50" s="21" t="s">
        <v>84</v>
      </c>
      <c r="D50" s="21" t="s">
        <v>27</v>
      </c>
      <c r="E50" s="112">
        <f>IF(SUMIF('Grundlage Swiss DRG ohne Anlage'!D:D,B50,'Grundlage Swiss DRG ohne Anlage'!I:I)&gt;0,SUMIF('Grundlage Swiss DRG ohne Anlage'!D:D,B50,'Grundlage Swiss DRG ohne Anlage'!I:I),"")</f>
        <v>61037247.573937997</v>
      </c>
      <c r="F50" s="112">
        <f>IF(SUMIF('Grundlage Swiss DRG KVG'!D:D,B50,'Grundlage Swiss DRG KVG'!G:G)&gt;0,SUMIF('Grundlage Swiss DRG KVG'!D:D,B50,'Grundlage Swiss DRG KVG'!G:G),)</f>
        <v>67116233.473938003</v>
      </c>
      <c r="G50" s="112">
        <f>IF(SUMIF('Grundlage Swiss DRG KVG'!D:D,B50,'Grundlage Swiss DRG KVG'!H:H)&gt;0,SUMIF('Grundlage Swiss DRG KVG'!D:D,B50,'Grundlage Swiss DRG KVG'!H:H),)</f>
        <v>64890440.573937997</v>
      </c>
      <c r="H50" s="112">
        <f>IF(SUMIF('Grundlage Swiss DRG KVG'!D:D,B50,'Grundlage Swiss DRG KVG'!I:I)&gt;0,SUMIF('Grundlage Swiss DRG KVG'!D:D,B50,'Grundlage Swiss DRG KVG'!I:I),"")</f>
        <v>5813.8</v>
      </c>
      <c r="I50" s="112">
        <f>IF(SUMIF('Grundlage Swiss DRG KVG'!D:D,B50,'Grundlage Swiss DRG KVG'!J:J)&gt;0,SUMIF('Grundlage Swiss DRG KVG'!D:D,B50,'Grundlage Swiss DRG KVG'!J:J),"")</f>
        <v>6979</v>
      </c>
      <c r="J50" s="130">
        <f>IF(SUMIF('Grundlage Swiss DRG ohne Anlage'!D:D,B50,'Grundlage Swiss DRG ohne Anlage'!J:J)&gt;0,SUMIF('Grundlage Swiss DRG ohne Anlage'!D:D,B50,'Grundlage Swiss DRG ohne Anlage'!J:J),"")</f>
        <v>10498.683747968</v>
      </c>
      <c r="K50" s="130">
        <f>IF(SUMIF('Grundlage Swiss DRG KVG'!D:D,B50,'Grundlage Swiss DRG KVG'!K:K)&gt;0,SUMIF('Grundlage Swiss DRG KVG'!D:D,B50,'Grundlage Swiss DRG KVG'!K:K),"")</f>
        <v>11544.296926956</v>
      </c>
      <c r="L50" s="130">
        <f>IF(SUMIF('Grundlage Swiss DRG KVG'!D:D,B50,'Grundlage Swiss DRG KVG'!L:L)&gt;0,SUMIF('Grundlage Swiss DRG KVG'!D:D,B50,'Grundlage Swiss DRG KVG'!L:L),"")</f>
        <v>11161.450441008999</v>
      </c>
      <c r="M50" s="62">
        <f t="shared" si="4"/>
        <v>5813.8</v>
      </c>
      <c r="N50" s="61">
        <f t="shared" si="0"/>
        <v>5813.8</v>
      </c>
      <c r="O50" s="61">
        <f t="shared" si="1"/>
        <v>5813.8</v>
      </c>
      <c r="P50" s="40"/>
      <c r="Q50" s="40"/>
      <c r="R50" s="40"/>
      <c r="Y50" s="124">
        <f t="shared" si="2"/>
        <v>11161.450441008999</v>
      </c>
      <c r="Z50" s="23" t="str">
        <f t="shared" si="3"/>
        <v>-</v>
      </c>
    </row>
    <row r="51" spans="1:26" x14ac:dyDescent="0.2">
      <c r="A51" s="21" t="s">
        <v>168</v>
      </c>
      <c r="B51" s="21" t="s">
        <v>168</v>
      </c>
      <c r="C51" s="21" t="s">
        <v>169</v>
      </c>
      <c r="D51" s="21" t="s">
        <v>45</v>
      </c>
      <c r="E51" s="112">
        <f>IF(SUMIF('Grundlage Swiss DRG ohne Anlage'!D:D,B51,'Grundlage Swiss DRG ohne Anlage'!I:I)&gt;0,SUMIF('Grundlage Swiss DRG ohne Anlage'!D:D,B51,'Grundlage Swiss DRG ohne Anlage'!I:I),"")</f>
        <v>352846500.0535</v>
      </c>
      <c r="F51" s="112">
        <f>IF(SUMIF('Grundlage Swiss DRG KVG'!D:D,B51,'Grundlage Swiss DRG KVG'!G:G)&gt;0,SUMIF('Grundlage Swiss DRG KVG'!D:D,B51,'Grundlage Swiss DRG KVG'!G:G),)</f>
        <v>389852311.0535</v>
      </c>
      <c r="G51" s="112">
        <f>IF(SUMIF('Grundlage Swiss DRG KVG'!D:D,B51,'Grundlage Swiss DRG KVG'!H:H)&gt;0,SUMIF('Grundlage Swiss DRG KVG'!D:D,B51,'Grundlage Swiss DRG KVG'!H:H),)</f>
        <v>373900945.0535</v>
      </c>
      <c r="H51" s="112">
        <f>IF(SUMIF('Grundlage Swiss DRG KVG'!D:D,B51,'Grundlage Swiss DRG KVG'!I:I)&gt;0,SUMIF('Grundlage Swiss DRG KVG'!D:D,B51,'Grundlage Swiss DRG KVG'!I:I),"")</f>
        <v>38377.632899999997</v>
      </c>
      <c r="I51" s="112">
        <f>IF(SUMIF('Grundlage Swiss DRG KVG'!D:D,B51,'Grundlage Swiss DRG KVG'!J:J)&gt;0,SUMIF('Grundlage Swiss DRG KVG'!D:D,B51,'Grundlage Swiss DRG KVG'!J:J),"")</f>
        <v>35730</v>
      </c>
      <c r="J51" s="130">
        <f>IF(SUMIF('Grundlage Swiss DRG ohne Anlage'!D:D,B51,'Grundlage Swiss DRG ohne Anlage'!J:J)&gt;0,SUMIF('Grundlage Swiss DRG ohne Anlage'!D:D,B51,'Grundlage Swiss DRG ohne Anlage'!J:J),"")</f>
        <v>9194.0662670079</v>
      </c>
      <c r="K51" s="130">
        <f>IF(SUMIF('Grundlage Swiss DRG KVG'!D:D,B51,'Grundlage Swiss DRG KVG'!K:K)&gt;0,SUMIF('Grundlage Swiss DRG KVG'!D:D,B51,'Grundlage Swiss DRG KVG'!K:K),"")</f>
        <v>10158.320917534</v>
      </c>
      <c r="L51" s="130">
        <f>IF(SUMIF('Grundlage Swiss DRG KVG'!D:D,B51,'Grundlage Swiss DRG KVG'!L:L)&gt;0,SUMIF('Grundlage Swiss DRG KVG'!D:D,B51,'Grundlage Swiss DRG KVG'!L:L),"")</f>
        <v>9742.6786594099995</v>
      </c>
      <c r="M51" s="62">
        <f t="shared" si="4"/>
        <v>38377.632899999997</v>
      </c>
      <c r="N51" s="61">
        <f t="shared" si="0"/>
        <v>38377.632899999997</v>
      </c>
      <c r="O51" s="61">
        <f t="shared" si="1"/>
        <v>38377.632899999997</v>
      </c>
      <c r="P51" s="40"/>
      <c r="Q51" s="40"/>
      <c r="R51" s="40"/>
      <c r="Y51" s="124">
        <f t="shared" si="2"/>
        <v>9742.6786594099995</v>
      </c>
      <c r="Z51" s="23" t="str">
        <f t="shared" si="3"/>
        <v>-</v>
      </c>
    </row>
    <row r="52" spans="1:26" x14ac:dyDescent="0.2">
      <c r="A52" s="21" t="s">
        <v>250</v>
      </c>
      <c r="B52" s="21" t="s">
        <v>250</v>
      </c>
      <c r="C52" s="21" t="s">
        <v>169</v>
      </c>
      <c r="D52" s="21" t="s">
        <v>251</v>
      </c>
      <c r="E52" s="112">
        <f>IF(SUMIF('Grundlage Swiss DRG ohne Anlage'!D:D,B52,'Grundlage Swiss DRG ohne Anlage'!I:I)&gt;0,SUMIF('Grundlage Swiss DRG ohne Anlage'!D:D,B52,'Grundlage Swiss DRG ohne Anlage'!I:I),"")</f>
        <v>6867065.5074942</v>
      </c>
      <c r="F52" s="112">
        <f>IF(SUMIF('Grundlage Swiss DRG KVG'!D:D,B52,'Grundlage Swiss DRG KVG'!G:G)&gt;0,SUMIF('Grundlage Swiss DRG KVG'!D:D,B52,'Grundlage Swiss DRG KVG'!G:G),)</f>
        <v>574329352.41140997</v>
      </c>
      <c r="G52" s="112">
        <f>IF(SUMIF('Grundlage Swiss DRG KVG'!D:D,B52,'Grundlage Swiss DRG KVG'!H:H)&gt;0,SUMIF('Grundlage Swiss DRG KVG'!D:D,B52,'Grundlage Swiss DRG KVG'!H:H),)</f>
        <v>560420004.33354998</v>
      </c>
      <c r="H52" s="112">
        <f>IF(SUMIF('Grundlage Swiss DRG KVG'!D:D,B52,'Grundlage Swiss DRG KVG'!I:I)&gt;0,SUMIF('Grundlage Swiss DRG KVG'!D:D,B52,'Grundlage Swiss DRG KVG'!I:I),"")</f>
        <v>48419.294999997997</v>
      </c>
      <c r="I52" s="112">
        <f>IF(SUMIF('Grundlage Swiss DRG KVG'!D:D,B52,'Grundlage Swiss DRG KVG'!J:J)&gt;0,SUMIF('Grundlage Swiss DRG KVG'!D:D,B52,'Grundlage Swiss DRG KVG'!J:J),"")</f>
        <v>34100</v>
      </c>
      <c r="J52" s="130">
        <f>IF(SUMIF('Grundlage Swiss DRG ohne Anlage'!D:D,B52,'Grundlage Swiss DRG ohne Anlage'!J:J)&gt;0,SUMIF('Grundlage Swiss DRG ohne Anlage'!D:D,B52,'Grundlage Swiss DRG ohne Anlage'!J:J),"")</f>
        <v>13812.069762243</v>
      </c>
      <c r="K52" s="130">
        <f>IF(SUMIF('Grundlage Swiss DRG KVG'!D:D,B52,'Grundlage Swiss DRG KVG'!K:K)&gt;0,SUMIF('Grundlage Swiss DRG KVG'!D:D,B52,'Grundlage Swiss DRG KVG'!K:K),"")</f>
        <v>11861.580231836</v>
      </c>
      <c r="L52" s="130">
        <f>IF(SUMIF('Grundlage Swiss DRG KVG'!D:D,B52,'Grundlage Swiss DRG KVG'!L:L)&gt;0,SUMIF('Grundlage Swiss DRG KVG'!D:D,B52,'Grundlage Swiss DRG KVG'!L:L),"")</f>
        <v>11574.311528773</v>
      </c>
      <c r="M52" s="62">
        <f t="shared" si="4"/>
        <v>48419.294999997997</v>
      </c>
      <c r="N52" s="61">
        <f t="shared" si="0"/>
        <v>48419.294999997997</v>
      </c>
      <c r="O52" s="61">
        <f t="shared" si="1"/>
        <v>48419.294999997997</v>
      </c>
      <c r="P52" s="40"/>
      <c r="Q52" s="40"/>
      <c r="R52" s="40"/>
      <c r="Y52" s="124">
        <f t="shared" si="2"/>
        <v>11574.311528773</v>
      </c>
      <c r="Z52" s="23" t="str">
        <f t="shared" si="3"/>
        <v>-</v>
      </c>
    </row>
    <row r="53" spans="1:26" ht="10.5" x14ac:dyDescent="0.25">
      <c r="A53" s="21" t="s">
        <v>87</v>
      </c>
      <c r="B53" s="21" t="s">
        <v>87</v>
      </c>
      <c r="C53" s="21" t="s">
        <v>88</v>
      </c>
      <c r="D53" s="21" t="s">
        <v>45</v>
      </c>
      <c r="E53" s="112">
        <v>154514596</v>
      </c>
      <c r="F53" s="112">
        <f>IF(SUMIF('Grundlage Swiss DRG alle'!D:D,B53,'Grundlage Swiss DRG alle'!G:G)&gt;0,SUMIF('Grundlage Swiss DRG alle'!D:D,B53,'Grundlage Swiss DRG alle'!G:G),)</f>
        <v>0</v>
      </c>
      <c r="G53" s="112">
        <v>169214290</v>
      </c>
      <c r="H53" s="112">
        <v>15184</v>
      </c>
      <c r="I53" s="112">
        <v>13391</v>
      </c>
      <c r="J53" s="130">
        <v>11539</v>
      </c>
      <c r="K53" s="130"/>
      <c r="L53" s="130">
        <v>12637</v>
      </c>
      <c r="M53" s="62">
        <f>H53</f>
        <v>15184</v>
      </c>
      <c r="N53" s="61" t="str">
        <f>IF(F53&gt;0,H53,"-")</f>
        <v>-</v>
      </c>
      <c r="O53" s="61">
        <f>IF(G53&gt;0,H53,"-")</f>
        <v>15184</v>
      </c>
      <c r="P53" s="40"/>
      <c r="Q53" s="40"/>
      <c r="R53" s="40"/>
      <c r="S53" s="122" t="s">
        <v>650</v>
      </c>
      <c r="T53" s="123"/>
      <c r="U53" s="123"/>
      <c r="V53" s="123"/>
      <c r="W53" s="123"/>
      <c r="X53" s="123"/>
      <c r="Y53" s="124">
        <f>L53</f>
        <v>12637</v>
      </c>
      <c r="Z53" s="23" t="str">
        <f>IF(L53&gt;0,IF(K53&gt;L53,"-",IF(K53=L53,"gleich","Kontrolle")),"")</f>
        <v>Kontrolle</v>
      </c>
    </row>
    <row r="54" spans="1:26" x14ac:dyDescent="0.2">
      <c r="A54" s="21" t="s">
        <v>140</v>
      </c>
      <c r="B54" s="21" t="s">
        <v>140</v>
      </c>
      <c r="C54" s="21" t="s">
        <v>141</v>
      </c>
      <c r="D54" s="21" t="s">
        <v>17</v>
      </c>
      <c r="E54" s="112">
        <f>IF(SUMIF('Grundlage Swiss DRG ohne Anlage'!D:D,B54,'Grundlage Swiss DRG ohne Anlage'!I:I)&gt;0,SUMIF('Grundlage Swiss DRG ohne Anlage'!D:D,B54,'Grundlage Swiss DRG ohne Anlage'!I:I),"")</f>
        <v>35207382.592483997</v>
      </c>
      <c r="F54" s="112">
        <f>IF(SUMIF('Grundlage Swiss DRG KVG'!D:D,B54,'Grundlage Swiss DRG KVG'!G:G)&gt;0,SUMIF('Grundlage Swiss DRG KVG'!D:D,B54,'Grundlage Swiss DRG KVG'!G:G),)</f>
        <v>0</v>
      </c>
      <c r="G54" s="112">
        <f>IF(SUMIF('Grundlage Swiss DRG KVG'!D:D,B54,'Grundlage Swiss DRG KVG'!H:H)&gt;0,SUMIF('Grundlage Swiss DRG KVG'!D:D,B54,'Grundlage Swiss DRG KVG'!H:H),)</f>
        <v>0</v>
      </c>
      <c r="H54" s="112" t="str">
        <f>IF(SUMIF('Grundlage Swiss DRG KVG'!D:D,B54,'Grundlage Swiss DRG KVG'!I:I)&gt;0,SUMIF('Grundlage Swiss DRG KVG'!D:D,B54,'Grundlage Swiss DRG KVG'!I:I),"")</f>
        <v/>
      </c>
      <c r="I54" s="112" t="str">
        <f>IF(SUMIF('Grundlage Swiss DRG KVG'!D:D,B54,'Grundlage Swiss DRG KVG'!J:J)&gt;0,SUMIF('Grundlage Swiss DRG KVG'!D:D,B54,'Grundlage Swiss DRG KVG'!J:J),"")</f>
        <v/>
      </c>
      <c r="J54" s="130">
        <f>IF(SUMIF('Grundlage Swiss DRG ohne Anlage'!D:D,B54,'Grundlage Swiss DRG ohne Anlage'!J:J)&gt;0,SUMIF('Grundlage Swiss DRG ohne Anlage'!D:D,B54,'Grundlage Swiss DRG ohne Anlage'!J:J),"")</f>
        <v>9353.8718802302992</v>
      </c>
      <c r="K54" s="130" t="str">
        <f>IF(SUMIF('Grundlage Swiss DRG KVG'!D:D,B54,'Grundlage Swiss DRG KVG'!K:K)&gt;0,SUMIF('Grundlage Swiss DRG KVG'!D:D,B54,'Grundlage Swiss DRG KVG'!K:K),"")</f>
        <v/>
      </c>
      <c r="L54" s="130" t="str">
        <f>IF(SUMIF('Grundlage Swiss DRG KVG'!D:D,B54,'Grundlage Swiss DRG KVG'!L:L)&gt;0,SUMIF('Grundlage Swiss DRG KVG'!D:D,B54,'Grundlage Swiss DRG KVG'!L:L),"")</f>
        <v/>
      </c>
      <c r="M54" s="62" t="str">
        <f t="shared" si="4"/>
        <v/>
      </c>
      <c r="N54" s="61" t="str">
        <f t="shared" si="0"/>
        <v>-</v>
      </c>
      <c r="O54" s="61" t="str">
        <f t="shared" si="1"/>
        <v>-</v>
      </c>
      <c r="P54" s="40"/>
      <c r="Q54" s="40"/>
      <c r="R54" s="40"/>
      <c r="Y54" s="124" t="str">
        <f t="shared" si="2"/>
        <v/>
      </c>
      <c r="Z54" s="23" t="str">
        <f t="shared" si="3"/>
        <v>gleich</v>
      </c>
    </row>
    <row r="55" spans="1:26" x14ac:dyDescent="0.2">
      <c r="A55" s="21" t="s">
        <v>144</v>
      </c>
      <c r="B55" s="21" t="s">
        <v>144</v>
      </c>
      <c r="C55" s="21" t="s">
        <v>145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21279538.926789999</v>
      </c>
      <c r="F55" s="112">
        <f>IF(SUMIF('Grundlage Swiss DRG KVG'!D:D,B55,'Grundlage Swiss DRG KVG'!G:G)&gt;0,SUMIF('Grundlage Swiss DRG KVG'!D:D,B55,'Grundlage Swiss DRG KVG'!G:G),)</f>
        <v>0</v>
      </c>
      <c r="G55" s="112">
        <f>IF(SUMIF('Grundlage Swiss DRG KVG'!D:D,B55,'Grundlage Swiss DRG KVG'!H:H)&gt;0,SUMIF('Grundlage Swiss DRG KVG'!D:D,B55,'Grundlage Swiss DRG KVG'!H:H),)</f>
        <v>0</v>
      </c>
      <c r="H55" s="112" t="str">
        <f>IF(SUMIF('Grundlage Swiss DRG KVG'!D:D,B55,'Grundlage Swiss DRG KVG'!I:I)&gt;0,SUMIF('Grundlage Swiss DRG KVG'!D:D,B55,'Grundlage Swiss DRG KVG'!I:I),"")</f>
        <v/>
      </c>
      <c r="I55" s="112" t="str">
        <f>IF(SUMIF('Grundlage Swiss DRG KVG'!D:D,B55,'Grundlage Swiss DRG KVG'!J:J)&gt;0,SUMIF('Grundlage Swiss DRG KVG'!D:D,B55,'Grundlage Swiss DRG KVG'!J:J),"")</f>
        <v/>
      </c>
      <c r="J55" s="130">
        <f>IF(SUMIF('Grundlage Swiss DRG ohne Anlage'!D:D,B55,'Grundlage Swiss DRG ohne Anlage'!J:J)&gt;0,SUMIF('Grundlage Swiss DRG ohne Anlage'!D:D,B55,'Grundlage Swiss DRG ohne Anlage'!J:J),"")</f>
        <v>9614.3517400004002</v>
      </c>
      <c r="K55" s="130" t="str">
        <f>IF(SUMIF('Grundlage Swiss DRG KVG'!D:D,B55,'Grundlage Swiss DRG KVG'!K:K)&gt;0,SUMIF('Grundlage Swiss DRG KVG'!D:D,B55,'Grundlage Swiss DRG KVG'!K:K),"")</f>
        <v/>
      </c>
      <c r="L55" s="130" t="str">
        <f>IF(SUMIF('Grundlage Swiss DRG KVG'!D:D,B55,'Grundlage Swiss DRG KVG'!L:L)&gt;0,SUMIF('Grundlage Swiss DRG KVG'!D:D,B55,'Grundlage Swiss DRG KVG'!L:L),"")</f>
        <v/>
      </c>
      <c r="M55" s="62" t="str">
        <f t="shared" si="4"/>
        <v/>
      </c>
      <c r="N55" s="61" t="str">
        <f t="shared" si="0"/>
        <v>-</v>
      </c>
      <c r="O55" s="61" t="str">
        <f t="shared" si="1"/>
        <v>-</v>
      </c>
      <c r="P55" s="40"/>
      <c r="Q55" s="40"/>
      <c r="R55" s="40"/>
      <c r="Y55" s="124" t="str">
        <f t="shared" si="2"/>
        <v/>
      </c>
      <c r="Z55" s="23" t="str">
        <f t="shared" si="3"/>
        <v>gleich</v>
      </c>
    </row>
    <row r="56" spans="1:26" x14ac:dyDescent="0.2">
      <c r="A56" s="21" t="s">
        <v>151</v>
      </c>
      <c r="B56" s="21" t="s">
        <v>151</v>
      </c>
      <c r="C56" s="21" t="s">
        <v>152</v>
      </c>
      <c r="D56" s="21" t="s">
        <v>27</v>
      </c>
      <c r="E56" s="112">
        <f>IF(SUMIF('Grundlage Swiss DRG ohne Anlage'!D:D,B56,'Grundlage Swiss DRG ohne Anlage'!I:I)&gt;0,SUMIF('Grundlage Swiss DRG ohne Anlage'!D:D,B56,'Grundlage Swiss DRG ohne Anlage'!I:I),"")</f>
        <v>72424320.126663998</v>
      </c>
      <c r="F56" s="112">
        <f>IF(SUMIF('Grundlage Swiss DRG KVG'!D:D,B56,'Grundlage Swiss DRG KVG'!G:G)&gt;0,SUMIF('Grundlage Swiss DRG KVG'!D:D,B56,'Grundlage Swiss DRG KVG'!G:G),)</f>
        <v>80050621.664064005</v>
      </c>
      <c r="G56" s="112">
        <f>IF(SUMIF('Grundlage Swiss DRG KVG'!D:D,B56,'Grundlage Swiss DRG KVG'!H:H)&gt;0,SUMIF('Grundlage Swiss DRG KVG'!D:D,B56,'Grundlage Swiss DRG KVG'!H:H),)</f>
        <v>79439950.598954007</v>
      </c>
      <c r="H56" s="112">
        <f>IF(SUMIF('Grundlage Swiss DRG KVG'!D:D,B56,'Grundlage Swiss DRG KVG'!I:I)&gt;0,SUMIF('Grundlage Swiss DRG KVG'!D:D,B56,'Grundlage Swiss DRG KVG'!I:I),"")</f>
        <v>7743.8275000000003</v>
      </c>
      <c r="I56" s="112">
        <f>IF(SUMIF('Grundlage Swiss DRG KVG'!D:D,B56,'Grundlage Swiss DRG KVG'!J:J)&gt;0,SUMIF('Grundlage Swiss DRG KVG'!D:D,B56,'Grundlage Swiss DRG KVG'!J:J),"")</f>
        <v>8430</v>
      </c>
      <c r="J56" s="130">
        <f>IF(SUMIF('Grundlage Swiss DRG ohne Anlage'!D:D,B56,'Grundlage Swiss DRG ohne Anlage'!J:J)&gt;0,SUMIF('Grundlage Swiss DRG ohne Anlage'!D:D,B56,'Grundlage Swiss DRG ohne Anlage'!J:J),"")</f>
        <v>9352.5223962781001</v>
      </c>
      <c r="K56" s="130">
        <f>IF(SUMIF('Grundlage Swiss DRG KVG'!D:D,B56,'Grundlage Swiss DRG KVG'!K:K)&gt;0,SUMIF('Grundlage Swiss DRG KVG'!D:D,B56,'Grundlage Swiss DRG KVG'!K:K),"")</f>
        <v>10337.345668413</v>
      </c>
      <c r="L56" s="130">
        <f>IF(SUMIF('Grundlage Swiss DRG KVG'!D:D,B56,'Grundlage Swiss DRG KVG'!L:L)&gt;0,SUMIF('Grundlage Swiss DRG KVG'!D:D,B56,'Grundlage Swiss DRG KVG'!L:L),"")</f>
        <v>10258.486594511</v>
      </c>
      <c r="M56" s="62">
        <f t="shared" si="4"/>
        <v>7743.8275000000003</v>
      </c>
      <c r="N56" s="61">
        <f t="shared" si="0"/>
        <v>7743.8275000000003</v>
      </c>
      <c r="O56" s="61">
        <f t="shared" si="1"/>
        <v>7743.8275000000003</v>
      </c>
      <c r="P56" s="40"/>
      <c r="Q56" s="40"/>
      <c r="R56" s="40"/>
      <c r="Y56" s="124">
        <f t="shared" si="2"/>
        <v>10258.486594511</v>
      </c>
      <c r="Z56" s="23" t="str">
        <f t="shared" si="3"/>
        <v>-</v>
      </c>
    </row>
    <row r="57" spans="1:26" x14ac:dyDescent="0.2">
      <c r="A57" s="21" t="s">
        <v>243</v>
      </c>
      <c r="B57" s="21" t="s">
        <v>243</v>
      </c>
      <c r="C57" s="21" t="s">
        <v>244</v>
      </c>
      <c r="D57" s="21" t="s">
        <v>45</v>
      </c>
      <c r="E57" s="112">
        <f>IF(SUMIF('Grundlage Swiss DRG ohne Anlage'!D:D,B57,'Grundlage Swiss DRG ohne Anlage'!I:I)&gt;0,SUMIF('Grundlage Swiss DRG ohne Anlage'!D:D,B57,'Grundlage Swiss DRG ohne Anlage'!I:I),"")</f>
        <v>228991971.53110999</v>
      </c>
      <c r="F57" s="112">
        <f>IF(SUMIF('Grundlage Swiss DRG KVG'!D:D,B57,'Grundlage Swiss DRG KVG'!G:G)&gt;0,SUMIF('Grundlage Swiss DRG KVG'!D:D,B57,'Grundlage Swiss DRG KVG'!G:G),)</f>
        <v>245906011.53110999</v>
      </c>
      <c r="G57" s="112">
        <f>IF(SUMIF('Grundlage Swiss DRG KVG'!D:D,B57,'Grundlage Swiss DRG KVG'!H:H)&gt;0,SUMIF('Grundlage Swiss DRG KVG'!D:D,B57,'Grundlage Swiss DRG KVG'!H:H),)</f>
        <v>245656011.53110999</v>
      </c>
      <c r="H57" s="112">
        <f>IF(SUMIF('Grundlage Swiss DRG KVG'!D:D,B57,'Grundlage Swiss DRG KVG'!I:I)&gt;0,SUMIF('Grundlage Swiss DRG KVG'!D:D,B57,'Grundlage Swiss DRG KVG'!I:I),"")</f>
        <v>23025</v>
      </c>
      <c r="I57" s="112">
        <f>IF(SUMIF('Grundlage Swiss DRG KVG'!D:D,B57,'Grundlage Swiss DRG KVG'!J:J)&gt;0,SUMIF('Grundlage Swiss DRG KVG'!D:D,B57,'Grundlage Swiss DRG KVG'!J:J),"")</f>
        <v>23572</v>
      </c>
      <c r="J57" s="130">
        <f>IF(SUMIF('Grundlage Swiss DRG ohne Anlage'!D:D,B57,'Grundlage Swiss DRG ohne Anlage'!J:J)&gt;0,SUMIF('Grundlage Swiss DRG ohne Anlage'!D:D,B57,'Grundlage Swiss DRG ohne Anlage'!J:J),"")</f>
        <v>9945.3624986365994</v>
      </c>
      <c r="K57" s="130">
        <f>IF(SUMIF('Grundlage Swiss DRG KVG'!D:D,B57,'Grundlage Swiss DRG KVG'!K:K)&gt;0,SUMIF('Grundlage Swiss DRG KVG'!D:D,B57,'Grundlage Swiss DRG KVG'!K:K),"")</f>
        <v>10679.957069755001</v>
      </c>
      <c r="L57" s="130">
        <f>IF(SUMIF('Grundlage Swiss DRG KVG'!D:D,B57,'Grundlage Swiss DRG KVG'!L:L)&gt;0,SUMIF('Grundlage Swiss DRG KVG'!D:D,B57,'Grundlage Swiss DRG KVG'!L:L),"")</f>
        <v>10669.099306454</v>
      </c>
      <c r="M57" s="62">
        <f t="shared" si="4"/>
        <v>23025</v>
      </c>
      <c r="N57" s="61">
        <f t="shared" si="0"/>
        <v>23025</v>
      </c>
      <c r="O57" s="61">
        <f t="shared" si="1"/>
        <v>23025</v>
      </c>
      <c r="P57" s="40"/>
      <c r="Q57" s="40"/>
      <c r="R57" s="40"/>
      <c r="Y57" s="124">
        <f t="shared" si="2"/>
        <v>10669.099306454</v>
      </c>
      <c r="Z57" s="23" t="str">
        <f t="shared" si="3"/>
        <v>-</v>
      </c>
    </row>
    <row r="58" spans="1:26" x14ac:dyDescent="0.2">
      <c r="A58" s="21" t="s">
        <v>227</v>
      </c>
      <c r="B58" s="21" t="s">
        <v>227</v>
      </c>
      <c r="C58" s="21" t="s">
        <v>228</v>
      </c>
      <c r="D58" s="21" t="s">
        <v>17</v>
      </c>
      <c r="E58" s="112">
        <f>IF(SUMIF('Grundlage Swiss DRG ohne Anlage'!D:D,B58,'Grundlage Swiss DRG ohne Anlage'!I:I)&gt;0,SUMIF('Grundlage Swiss DRG ohne Anlage'!D:D,B58,'Grundlage Swiss DRG ohne Anlage'!I:I),"")</f>
        <v>22201236.268490002</v>
      </c>
      <c r="F58" s="112">
        <f>IF(SUMIF('Grundlage Swiss DRG KVG'!D:D,B58,'Grundlage Swiss DRG KVG'!G:G)&gt;0,SUMIF('Grundlage Swiss DRG KVG'!D:D,B58,'Grundlage Swiss DRG KVG'!G:G),)</f>
        <v>14567278.440576</v>
      </c>
      <c r="G58" s="112">
        <f>IF(SUMIF('Grundlage Swiss DRG KVG'!D:D,B58,'Grundlage Swiss DRG KVG'!H:H)&gt;0,SUMIF('Grundlage Swiss DRG KVG'!D:D,B58,'Grundlage Swiss DRG KVG'!H:H),)</f>
        <v>14511066.849096</v>
      </c>
      <c r="H58" s="112">
        <f>IF(SUMIF('Grundlage Swiss DRG KVG'!D:D,B58,'Grundlage Swiss DRG KVG'!I:I)&gt;0,SUMIF('Grundlage Swiss DRG KVG'!D:D,B58,'Grundlage Swiss DRG KVG'!I:I),"")</f>
        <v>1577.7550000000001</v>
      </c>
      <c r="I58" s="112">
        <f>IF(SUMIF('Grundlage Swiss DRG KVG'!D:D,B58,'Grundlage Swiss DRG KVG'!J:J)&gt;0,SUMIF('Grundlage Swiss DRG KVG'!D:D,B58,'Grundlage Swiss DRG KVG'!J:J),"")</f>
        <v>1492</v>
      </c>
      <c r="J58" s="130">
        <f>IF(SUMIF('Grundlage Swiss DRG ohne Anlage'!D:D,B58,'Grundlage Swiss DRG ohne Anlage'!J:J)&gt;0,SUMIF('Grundlage Swiss DRG ohne Anlage'!D:D,B58,'Grundlage Swiss DRG ohne Anlage'!J:J),"")</f>
        <v>9489.5529979079001</v>
      </c>
      <c r="K58" s="130">
        <f>IF(SUMIF('Grundlage Swiss DRG KVG'!D:D,B58,'Grundlage Swiss DRG KVG'!K:K)&gt;0,SUMIF('Grundlage Swiss DRG KVG'!D:D,B58,'Grundlage Swiss DRG KVG'!K:K),"")</f>
        <v>9232.9154023130995</v>
      </c>
      <c r="L58" s="130">
        <f>IF(SUMIF('Grundlage Swiss DRG KVG'!D:D,B58,'Grundlage Swiss DRG KVG'!L:L)&gt;0,SUMIF('Grundlage Swiss DRG KVG'!D:D,B58,'Grundlage Swiss DRG KVG'!L:L),"")</f>
        <v>9197.2878229486996</v>
      </c>
      <c r="M58" s="62">
        <f t="shared" si="4"/>
        <v>1577.7550000000001</v>
      </c>
      <c r="N58" s="61">
        <f t="shared" si="0"/>
        <v>1577.7550000000001</v>
      </c>
      <c r="O58" s="61">
        <f t="shared" si="1"/>
        <v>1577.7550000000001</v>
      </c>
      <c r="P58" s="40"/>
      <c r="Q58" s="40"/>
      <c r="R58" s="40"/>
      <c r="Y58" s="124">
        <f t="shared" si="2"/>
        <v>9197.2878229486996</v>
      </c>
      <c r="Z58" s="23" t="str">
        <f t="shared" si="3"/>
        <v>-</v>
      </c>
    </row>
    <row r="59" spans="1:26" x14ac:dyDescent="0.2">
      <c r="A59" s="21" t="s">
        <v>231</v>
      </c>
      <c r="B59" s="21" t="s">
        <v>231</v>
      </c>
      <c r="C59" s="21" t="s">
        <v>228</v>
      </c>
      <c r="D59" s="21" t="s">
        <v>17</v>
      </c>
      <c r="E59" s="112">
        <f>IF(SUMIF('Grundlage Swiss DRG ohne Anlage'!D:D,B59,'Grundlage Swiss DRG ohne Anlage'!I:I)&gt;0,SUMIF('Grundlage Swiss DRG ohne Anlage'!D:D,B59,'Grundlage Swiss DRG ohne Anlage'!I:I),"")</f>
        <v>42254441.12274</v>
      </c>
      <c r="F59" s="112">
        <f>IF(SUMIF('Grundlage Swiss DRG KVG'!D:D,B59,'Grundlage Swiss DRG KVG'!G:G)&gt;0,SUMIF('Grundlage Swiss DRG KVG'!D:D,B59,'Grundlage Swiss DRG KVG'!G:G),)</f>
        <v>23733573.829657</v>
      </c>
      <c r="G59" s="112">
        <f>IF(SUMIF('Grundlage Swiss DRG KVG'!D:D,B59,'Grundlage Swiss DRG KVG'!H:H)&gt;0,SUMIF('Grundlage Swiss DRG KVG'!D:D,B59,'Grundlage Swiss DRG KVG'!H:H),)</f>
        <v>23288998.519498002</v>
      </c>
      <c r="H59" s="112">
        <f>IF(SUMIF('Grundlage Swiss DRG KVG'!D:D,B59,'Grundlage Swiss DRG KVG'!I:I)&gt;0,SUMIF('Grundlage Swiss DRG KVG'!D:D,B59,'Grundlage Swiss DRG KVG'!I:I),"")</f>
        <v>2519</v>
      </c>
      <c r="I59" s="112">
        <f>IF(SUMIF('Grundlage Swiss DRG KVG'!D:D,B59,'Grundlage Swiss DRG KVG'!J:J)&gt;0,SUMIF('Grundlage Swiss DRG KVG'!D:D,B59,'Grundlage Swiss DRG KVG'!J:J),"")</f>
        <v>3467</v>
      </c>
      <c r="J59" s="130">
        <f>IF(SUMIF('Grundlage Swiss DRG ohne Anlage'!D:D,B59,'Grundlage Swiss DRG ohne Anlage'!J:J)&gt;0,SUMIF('Grundlage Swiss DRG ohne Anlage'!D:D,B59,'Grundlage Swiss DRG ohne Anlage'!J:J),"")</f>
        <v>10067.355111497</v>
      </c>
      <c r="K59" s="130">
        <f>IF(SUMIF('Grundlage Swiss DRG KVG'!D:D,B59,'Grundlage Swiss DRG KVG'!K:K)&gt;0,SUMIF('Grundlage Swiss DRG KVG'!D:D,B59,'Grundlage Swiss DRG KVG'!K:K),"")</f>
        <v>9421.8236719560009</v>
      </c>
      <c r="L59" s="130">
        <f>IF(SUMIF('Grundlage Swiss DRG KVG'!D:D,B59,'Grundlage Swiss DRG KVG'!L:L)&gt;0,SUMIF('Grundlage Swiss DRG KVG'!D:D,B59,'Grundlage Swiss DRG KVG'!L:L),"")</f>
        <v>9245.3348628417007</v>
      </c>
      <c r="M59" s="62">
        <f t="shared" si="4"/>
        <v>2519</v>
      </c>
      <c r="N59" s="61">
        <f t="shared" si="0"/>
        <v>2519</v>
      </c>
      <c r="O59" s="61">
        <f t="shared" si="1"/>
        <v>2519</v>
      </c>
      <c r="P59" s="40"/>
      <c r="Q59" s="40"/>
      <c r="R59" s="40"/>
      <c r="Y59" s="124">
        <f t="shared" si="2"/>
        <v>9245.3348628417007</v>
      </c>
      <c r="Z59" s="23" t="str">
        <f t="shared" si="3"/>
        <v>-</v>
      </c>
    </row>
    <row r="60" spans="1:26" x14ac:dyDescent="0.2">
      <c r="A60" s="21" t="s">
        <v>257</v>
      </c>
      <c r="B60" s="21" t="s">
        <v>257</v>
      </c>
      <c r="C60" s="21" t="s">
        <v>228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44914310.550237998</v>
      </c>
      <c r="F60" s="112">
        <f>IF(SUMIF('Grundlage Swiss DRG KVG'!D:D,B60,'Grundlage Swiss DRG KVG'!G:G)&gt;0,SUMIF('Grundlage Swiss DRG KVG'!D:D,B60,'Grundlage Swiss DRG KVG'!G:G),)</f>
        <v>59948926.609360002</v>
      </c>
      <c r="G60" s="112">
        <f>IF(SUMIF('Grundlage Swiss DRG KVG'!D:D,B60,'Grundlage Swiss DRG KVG'!H:H)&gt;0,SUMIF('Grundlage Swiss DRG KVG'!D:D,B60,'Grundlage Swiss DRG KVG'!H:H),)</f>
        <v>0</v>
      </c>
      <c r="H60" s="112">
        <f>IF(SUMIF('Grundlage Swiss DRG KVG'!D:D,B60,'Grundlage Swiss DRG KVG'!I:I)&gt;0,SUMIF('Grundlage Swiss DRG KVG'!D:D,B60,'Grundlage Swiss DRG KVG'!I:I),"")</f>
        <v>6380.9012000000002</v>
      </c>
      <c r="I60" s="112">
        <f>IF(SUMIF('Grundlage Swiss DRG KVG'!D:D,B60,'Grundlage Swiss DRG KVG'!J:J)&gt;0,SUMIF('Grundlage Swiss DRG KVG'!D:D,B60,'Grundlage Swiss DRG KVG'!J:J),"")</f>
        <v>6213</v>
      </c>
      <c r="J60" s="130">
        <f>IF(SUMIF('Grundlage Swiss DRG ohne Anlage'!D:D,B60,'Grundlage Swiss DRG ohne Anlage'!J:J)&gt;0,SUMIF('Grundlage Swiss DRG ohne Anlage'!D:D,B60,'Grundlage Swiss DRG ohne Anlage'!J:J),"")</f>
        <v>9295.9496958021009</v>
      </c>
      <c r="K60" s="130">
        <f>IF(SUMIF('Grundlage Swiss DRG KVG'!D:D,B60,'Grundlage Swiss DRG KVG'!K:K)&gt;0,SUMIF('Grundlage Swiss DRG KVG'!D:D,B60,'Grundlage Swiss DRG KVG'!K:K),"")</f>
        <v>9395.0563925609003</v>
      </c>
      <c r="L60" s="130" t="str">
        <f>IF(SUMIF('Grundlage Swiss DRG KVG'!D:D,B60,'Grundlage Swiss DRG KVG'!L:L)&gt;0,SUMIF('Grundlage Swiss DRG KVG'!D:D,B60,'Grundlage Swiss DRG KVG'!L:L),"")</f>
        <v/>
      </c>
      <c r="M60" s="62">
        <f t="shared" si="4"/>
        <v>6380.9012000000002</v>
      </c>
      <c r="N60" s="61">
        <f t="shared" si="0"/>
        <v>6380.9012000000002</v>
      </c>
      <c r="O60" s="61" t="str">
        <f t="shared" si="1"/>
        <v>-</v>
      </c>
      <c r="P60" s="40"/>
      <c r="Q60" s="40"/>
      <c r="R60" s="40"/>
      <c r="Y60" s="124" t="str">
        <f t="shared" si="2"/>
        <v/>
      </c>
      <c r="Z60" s="23" t="str">
        <f t="shared" si="3"/>
        <v>Kontrolle</v>
      </c>
    </row>
    <row r="61" spans="1:26" x14ac:dyDescent="0.2">
      <c r="A61" s="21" t="s">
        <v>260</v>
      </c>
      <c r="B61" s="21" t="s">
        <v>260</v>
      </c>
      <c r="C61" s="22" t="s">
        <v>127</v>
      </c>
      <c r="D61" s="21" t="s">
        <v>45</v>
      </c>
      <c r="E61" s="112">
        <f>IF(SUMIF('Grundlage Swiss DRG ohne Anlage'!D:D,B61,'Grundlage Swiss DRG ohne Anlage'!I:I)&gt;0,SUMIF('Grundlage Swiss DRG ohne Anlage'!D:D,B61,'Grundlage Swiss DRG ohne Anlage'!I:I),"")</f>
        <v>213486248.17778</v>
      </c>
      <c r="F61" s="112">
        <f>IF(SUMIF('Grundlage Swiss DRG KVG'!D:D,B61,'Grundlage Swiss DRG KVG'!G:G)&gt;0,SUMIF('Grundlage Swiss DRG KVG'!D:D,B61,'Grundlage Swiss DRG KVG'!G:G),)</f>
        <v>0</v>
      </c>
      <c r="G61" s="112">
        <f>IF(SUMIF('Grundlage Swiss DRG KVG'!D:D,B61,'Grundlage Swiss DRG KVG'!H:H)&gt;0,SUMIF('Grundlage Swiss DRG KVG'!D:D,B61,'Grundlage Swiss DRG KVG'!H:H),)</f>
        <v>233101999.55034</v>
      </c>
      <c r="H61" s="112">
        <f>IF(SUMIF('Grundlage Swiss DRG KVG'!D:D,B61,'Grundlage Swiss DRG KVG'!I:I)&gt;0,SUMIF('Grundlage Swiss DRG KVG'!D:D,B61,'Grundlage Swiss DRG KVG'!I:I),"")</f>
        <v>22306</v>
      </c>
      <c r="I61" s="112">
        <f>IF(SUMIF('Grundlage Swiss DRG KVG'!D:D,B61,'Grundlage Swiss DRG KVG'!J:J)&gt;0,SUMIF('Grundlage Swiss DRG KVG'!D:D,B61,'Grundlage Swiss DRG KVG'!J:J),"")</f>
        <v>24698</v>
      </c>
      <c r="J61" s="130">
        <f>IF(SUMIF('Grundlage Swiss DRG ohne Anlage'!D:D,B61,'Grundlage Swiss DRG ohne Anlage'!J:J)&gt;0,SUMIF('Grundlage Swiss DRG ohne Anlage'!D:D,B61,'Grundlage Swiss DRG ohne Anlage'!J:J),"")</f>
        <v>9570.7992548097009</v>
      </c>
      <c r="K61" s="130" t="str">
        <f>IF(SUMIF('Grundlage Swiss DRG KVG'!D:D,B61,'Grundlage Swiss DRG KVG'!K:K)&gt;0,SUMIF('Grundlage Swiss DRG KVG'!D:D,B61,'Grundlage Swiss DRG KVG'!K:K),"")</f>
        <v/>
      </c>
      <c r="L61" s="130">
        <f>IF(SUMIF('Grundlage Swiss DRG KVG'!D:D,B61,'Grundlage Swiss DRG KVG'!L:L)&gt;0,SUMIF('Grundlage Swiss DRG KVG'!D:D,B61,'Grundlage Swiss DRG KVG'!L:L),"")</f>
        <v>10450.192753085999</v>
      </c>
      <c r="M61" s="62">
        <f t="shared" si="4"/>
        <v>22306</v>
      </c>
      <c r="N61" s="61" t="str">
        <f t="shared" si="0"/>
        <v>-</v>
      </c>
      <c r="O61" s="61">
        <f t="shared" si="1"/>
        <v>22306</v>
      </c>
      <c r="P61" s="40"/>
      <c r="Q61" s="40"/>
      <c r="R61" s="40"/>
      <c r="Y61" s="124">
        <f t="shared" si="2"/>
        <v>10450.192753085999</v>
      </c>
      <c r="Z61" s="23" t="str">
        <f t="shared" si="3"/>
        <v>-</v>
      </c>
    </row>
    <row r="62" spans="1:26" x14ac:dyDescent="0.2">
      <c r="A62" s="21" t="s">
        <v>51</v>
      </c>
      <c r="B62" s="21" t="s">
        <v>51</v>
      </c>
      <c r="C62" s="21" t="s">
        <v>26</v>
      </c>
      <c r="D62" s="21" t="s">
        <v>35</v>
      </c>
      <c r="E62" s="112">
        <f>IF(SUMIF('Grundlage Swiss DRG ohne Anlage'!D:D,B62,'Grundlage Swiss DRG ohne Anlage'!I:I)&gt;0,SUMIF('Grundlage Swiss DRG ohne Anlage'!D:D,B62,'Grundlage Swiss DRG ohne Anlage'!I:I),"")</f>
        <v>59000878.249113999</v>
      </c>
      <c r="F62" s="112">
        <f>IF(SUMIF('Grundlage Swiss DRG KVG'!D:D,B62,'Grundlage Swiss DRG KVG'!G:G)&gt;0,SUMIF('Grundlage Swiss DRG KVG'!D:D,B62,'Grundlage Swiss DRG KVG'!G:G),)</f>
        <v>320382362.80914998</v>
      </c>
      <c r="G62" s="112">
        <f>IF(SUMIF('Grundlage Swiss DRG KVG'!D:D,B62,'Grundlage Swiss DRG KVG'!H:H)&gt;0,SUMIF('Grundlage Swiss DRG KVG'!D:D,B62,'Grundlage Swiss DRG KVG'!H:H),)</f>
        <v>301385981.55014002</v>
      </c>
      <c r="H62" s="112">
        <f>IF(SUMIF('Grundlage Swiss DRG KVG'!D:D,B62,'Grundlage Swiss DRG KVG'!I:I)&gt;0,SUMIF('Grundlage Swiss DRG KVG'!D:D,B62,'Grundlage Swiss DRG KVG'!I:I),"")</f>
        <v>27953</v>
      </c>
      <c r="I62" s="112">
        <f>IF(SUMIF('Grundlage Swiss DRG KVG'!D:D,B62,'Grundlage Swiss DRG KVG'!J:J)&gt;0,SUMIF('Grundlage Swiss DRG KVG'!D:D,B62,'Grundlage Swiss DRG KVG'!J:J),"")</f>
        <v>24624</v>
      </c>
      <c r="J62" s="130">
        <f>IF(SUMIF('Grundlage Swiss DRG ohne Anlage'!D:D,B62,'Grundlage Swiss DRG ohne Anlage'!J:J)&gt;0,SUMIF('Grundlage Swiss DRG ohne Anlage'!D:D,B62,'Grundlage Swiss DRG ohne Anlage'!J:J),"")</f>
        <v>10298.221270417</v>
      </c>
      <c r="K62" s="130">
        <f>IF(SUMIF('Grundlage Swiss DRG KVG'!D:D,B62,'Grundlage Swiss DRG KVG'!K:K)&gt;0,SUMIF('Grundlage Swiss DRG KVG'!D:D,B62,'Grundlage Swiss DRG KVG'!K:K),"")</f>
        <v>11461.466132764001</v>
      </c>
      <c r="L62" s="130">
        <f>IF(SUMIF('Grundlage Swiss DRG KVG'!D:D,B62,'Grundlage Swiss DRG KVG'!L:L)&gt;0,SUMIF('Grundlage Swiss DRG KVG'!D:D,B62,'Grundlage Swiss DRG KVG'!L:L),"")</f>
        <v>10781.883216476001</v>
      </c>
      <c r="M62" s="62">
        <f t="shared" si="4"/>
        <v>27953</v>
      </c>
      <c r="N62" s="61">
        <f t="shared" si="0"/>
        <v>27953</v>
      </c>
      <c r="O62" s="61">
        <f t="shared" si="1"/>
        <v>27953</v>
      </c>
      <c r="P62" s="40"/>
      <c r="Q62" s="40"/>
      <c r="R62" s="40"/>
      <c r="Y62" s="124">
        <f t="shared" si="2"/>
        <v>10781.883216476001</v>
      </c>
      <c r="Z62" s="23" t="str">
        <f t="shared" si="3"/>
        <v>-</v>
      </c>
    </row>
    <row r="63" spans="1:26" x14ac:dyDescent="0.2">
      <c r="A63" s="21" t="s">
        <v>25</v>
      </c>
      <c r="B63" s="21" t="s">
        <v>25</v>
      </c>
      <c r="C63" s="21" t="s">
        <v>26</v>
      </c>
      <c r="D63" s="21" t="s">
        <v>27</v>
      </c>
      <c r="E63" s="112">
        <f>IF(SUMIF('Grundlage Swiss DRG ohne Anlage'!D:D,B63,'Grundlage Swiss DRG ohne Anlage'!I:I)&gt;0,SUMIF('Grundlage Swiss DRG ohne Anlage'!D:D,B63,'Grundlage Swiss DRG ohne Anlage'!I:I),"")</f>
        <v>57789844.349359997</v>
      </c>
      <c r="F63" s="112">
        <f>IF(SUMIF('Grundlage Swiss DRG KVG'!D:D,B63,'Grundlage Swiss DRG KVG'!G:G)&gt;0,SUMIF('Grundlage Swiss DRG KVG'!D:D,B63,'Grundlage Swiss DRG KVG'!G:G),)</f>
        <v>0</v>
      </c>
      <c r="G63" s="112">
        <f>IF(SUMIF('Grundlage Swiss DRG KVG'!D:D,B63,'Grundlage Swiss DRG KVG'!H:H)&gt;0,SUMIF('Grundlage Swiss DRG KVG'!D:D,B63,'Grundlage Swiss DRG KVG'!H:H),)</f>
        <v>32724115.728114001</v>
      </c>
      <c r="H63" s="112">
        <f>IF(SUMIF('Grundlage Swiss DRG KVG'!D:D,B63,'Grundlage Swiss DRG KVG'!I:I)&gt;0,SUMIF('Grundlage Swiss DRG KVG'!D:D,B63,'Grundlage Swiss DRG KVG'!I:I),"")</f>
        <v>2962.6190000000001</v>
      </c>
      <c r="I63" s="112">
        <f>IF(SUMIF('Grundlage Swiss DRG KVG'!D:D,B63,'Grundlage Swiss DRG KVG'!J:J)&gt;0,SUMIF('Grundlage Swiss DRG KVG'!D:D,B63,'Grundlage Swiss DRG KVG'!J:J),"")</f>
        <v>3441</v>
      </c>
      <c r="J63" s="130">
        <f>IF(SUMIF('Grundlage Swiss DRG ohne Anlage'!D:D,B63,'Grundlage Swiss DRG ohne Anlage'!J:J)&gt;0,SUMIF('Grundlage Swiss DRG ohne Anlage'!D:D,B63,'Grundlage Swiss DRG ohne Anlage'!J:J),"")</f>
        <v>9056.6900407985995</v>
      </c>
      <c r="K63" s="130" t="str">
        <f>IF(SUMIF('Grundlage Swiss DRG KVG'!D:D,B63,'Grundlage Swiss DRG KVG'!K:K)&gt;0,SUMIF('Grundlage Swiss DRG KVG'!D:D,B63,'Grundlage Swiss DRG KVG'!K:K),"")</f>
        <v/>
      </c>
      <c r="L63" s="130">
        <f>IF(SUMIF('Grundlage Swiss DRG KVG'!D:D,B63,'Grundlage Swiss DRG KVG'!L:L)&gt;0,SUMIF('Grundlage Swiss DRG KVG'!D:D,B63,'Grundlage Swiss DRG KVG'!L:L),"")</f>
        <v>11045.671322607999</v>
      </c>
      <c r="M63" s="62">
        <f t="shared" si="4"/>
        <v>2962.6190000000001</v>
      </c>
      <c r="N63" s="61" t="str">
        <f t="shared" si="0"/>
        <v>-</v>
      </c>
      <c r="O63" s="61">
        <f t="shared" si="1"/>
        <v>2962.6190000000001</v>
      </c>
      <c r="P63" s="40"/>
      <c r="Q63" s="40"/>
      <c r="R63" s="40"/>
      <c r="Y63" s="124">
        <f t="shared" si="2"/>
        <v>11045.671322607999</v>
      </c>
      <c r="Z63" s="23" t="str">
        <f t="shared" si="3"/>
        <v>-</v>
      </c>
    </row>
    <row r="64" spans="1:26" x14ac:dyDescent="0.2">
      <c r="A64" s="21" t="s">
        <v>30</v>
      </c>
      <c r="B64" s="21" t="s">
        <v>30</v>
      </c>
      <c r="C64" s="21" t="s">
        <v>26</v>
      </c>
      <c r="D64" s="21" t="s">
        <v>17</v>
      </c>
      <c r="E64" s="112">
        <f>IF(SUMIF('Grundlage Swiss DRG ohne Anlage'!D:D,B64,'Grundlage Swiss DRG ohne Anlage'!I:I)&gt;0,SUMIF('Grundlage Swiss DRG ohne Anlage'!D:D,B64,'Grundlage Swiss DRG ohne Anlage'!I:I),"")</f>
        <v>25606351.012977</v>
      </c>
      <c r="F64" s="112">
        <f>IF(SUMIF('Grundlage Swiss DRG KVG'!D:D,B64,'Grundlage Swiss DRG KVG'!G:G)&gt;0,SUMIF('Grundlage Swiss DRG KVG'!D:D,B64,'Grundlage Swiss DRG KVG'!G:G),)</f>
        <v>24197906.376789998</v>
      </c>
      <c r="G64" s="112">
        <f>IF(SUMIF('Grundlage Swiss DRG KVG'!D:D,B64,'Grundlage Swiss DRG KVG'!H:H)&gt;0,SUMIF('Grundlage Swiss DRG KVG'!D:D,B64,'Grundlage Swiss DRG KVG'!H:H),)</f>
        <v>23933962.79679</v>
      </c>
      <c r="H64" s="112">
        <f>IF(SUMIF('Grundlage Swiss DRG KVG'!D:D,B64,'Grundlage Swiss DRG KVG'!I:I)&gt;0,SUMIF('Grundlage Swiss DRG KVG'!D:D,B64,'Grundlage Swiss DRG KVG'!I:I),"")</f>
        <v>2213.3098</v>
      </c>
      <c r="I64" s="112">
        <f>IF(SUMIF('Grundlage Swiss DRG KVG'!D:D,B64,'Grundlage Swiss DRG KVG'!J:J)&gt;0,SUMIF('Grundlage Swiss DRG KVG'!D:D,B64,'Grundlage Swiss DRG KVG'!J:J),"")</f>
        <v>2798</v>
      </c>
      <c r="J64" s="130">
        <f>IF(SUMIF('Grundlage Swiss DRG ohne Anlage'!D:D,B64,'Grundlage Swiss DRG ohne Anlage'!J:J)&gt;0,SUMIF('Grundlage Swiss DRG ohne Anlage'!D:D,B64,'Grundlage Swiss DRG ohne Anlage'!J:J),"")</f>
        <v>8584.3605905596996</v>
      </c>
      <c r="K64" s="130">
        <f>IF(SUMIF('Grundlage Swiss DRG KVG'!D:D,B64,'Grundlage Swiss DRG KVG'!K:K)&gt;0,SUMIF('Grundlage Swiss DRG KVG'!D:D,B64,'Grundlage Swiss DRG KVG'!K:K),"")</f>
        <v>10932.905270103</v>
      </c>
      <c r="L64" s="130">
        <f>IF(SUMIF('Grundlage Swiss DRG KVG'!D:D,B64,'Grundlage Swiss DRG KVG'!L:L)&gt;0,SUMIF('Grundlage Swiss DRG KVG'!D:D,B64,'Grundlage Swiss DRG KVG'!L:L),"")</f>
        <v>10813.652384673</v>
      </c>
      <c r="M64" s="62">
        <f t="shared" si="4"/>
        <v>2213.3098</v>
      </c>
      <c r="N64" s="61">
        <f t="shared" si="0"/>
        <v>2213.3098</v>
      </c>
      <c r="O64" s="61">
        <f t="shared" si="1"/>
        <v>2213.3098</v>
      </c>
      <c r="P64" s="40"/>
      <c r="Q64" s="40"/>
      <c r="R64" s="40"/>
      <c r="Y64" s="124">
        <f t="shared" si="2"/>
        <v>10813.652384673</v>
      </c>
      <c r="Z64" s="23" t="str">
        <f t="shared" si="3"/>
        <v>-</v>
      </c>
    </row>
    <row r="65" spans="1:26" ht="10.5" x14ac:dyDescent="0.25">
      <c r="A65" s="21" t="s">
        <v>48</v>
      </c>
      <c r="B65" s="21" t="s">
        <v>48</v>
      </c>
      <c r="C65" s="21" t="s">
        <v>26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319067313.34599</v>
      </c>
      <c r="F65" s="112">
        <f>IF(SUMIF('Grundlage Swiss DRG KVG'!D:D,B65,'Grundlage Swiss DRG KVG'!H:H)&gt;0,SUMIF('Grundlage Swiss DRG KVG'!D:D,B65,'Grundlage Swiss DRG KVG'!H:H),)</f>
        <v>337387113.34599</v>
      </c>
      <c r="G65" s="112">
        <f>IF(SUMIF('Grundlage Swiss DRG KVG'!D:D,B65,'Grundlage Swiss DRG KVG'!G:G)&gt;0,SUMIF('Grundlage Swiss DRG KVG'!D:D,B65,'Grundlage Swiss DRG KVG'!G:G),)</f>
        <v>355258813.34599</v>
      </c>
      <c r="H65" s="112">
        <f>IF(SUMIF('Grundlage Swiss DRG KVG'!D:D,B65,'Grundlage Swiss DRG KVG'!I:I)&gt;0,SUMIF('Grundlage Swiss DRG KVG'!D:D,B65,'Grundlage Swiss DRG KVG'!I:I),"")</f>
        <v>34339.630799999999</v>
      </c>
      <c r="I65" s="112">
        <f>IF(SUMIF('Grundlage Swiss DRG KVG'!D:D,B65,'Grundlage Swiss DRG KVG'!J:J)&gt;0,SUMIF('Grundlage Swiss DRG KVG'!D:D,B65,'Grundlage Swiss DRG KVG'!J:J),"")</f>
        <v>35155</v>
      </c>
      <c r="J65" s="130">
        <f>IF(SUMIF('Grundlage Swiss DRG ohne Anlage'!D:D,B65,'Grundlage Swiss DRG ohne Anlage'!J:J)&gt;0,SUMIF('Grundlage Swiss DRG ohne Anlage'!D:D,B65,'Grundlage Swiss DRG ohne Anlage'!J:J),"")</f>
        <v>9291.5184558710007</v>
      </c>
      <c r="K65" s="130">
        <f>IF(SUMIF('Grundlage Swiss DRG KVG'!D:D,B65,'Grundlage Swiss DRG KVG'!L:L)&gt;0,SUMIF('Grundlage Swiss DRG KVG'!D:D,B65,'Grundlage Swiss DRG KVG'!L:L),"")</f>
        <v>9825.0070104420993</v>
      </c>
      <c r="L65" s="130">
        <f>IF(SUMIF('Grundlage Swiss DRG KVG'!D:D,B65,'Grundlage Swiss DRG KVG'!K:K)&gt;0,SUMIF('Grundlage Swiss DRG KVG'!D:D,B65,'Grundlage Swiss DRG KVG'!K:K),"")</f>
        <v>10345.446502179</v>
      </c>
      <c r="M65" s="62">
        <f t="shared" si="4"/>
        <v>34339.630799999999</v>
      </c>
      <c r="N65" s="61">
        <f t="shared" si="0"/>
        <v>34339.630799999999</v>
      </c>
      <c r="O65" s="61">
        <f t="shared" si="1"/>
        <v>34339.630799999999</v>
      </c>
      <c r="P65" s="40"/>
      <c r="Q65" s="40"/>
      <c r="R65" s="40"/>
      <c r="S65" s="122" t="s">
        <v>650</v>
      </c>
      <c r="T65" s="123"/>
      <c r="U65" s="123"/>
      <c r="V65" s="123"/>
      <c r="W65" s="123"/>
      <c r="X65" s="123"/>
      <c r="Y65" s="124">
        <f t="shared" si="2"/>
        <v>10345.446502179</v>
      </c>
      <c r="Z65" s="23" t="str">
        <f t="shared" si="3"/>
        <v>Kontrolle</v>
      </c>
    </row>
    <row r="66" spans="1:26" x14ac:dyDescent="0.2">
      <c r="A66" s="21" t="s">
        <v>155</v>
      </c>
      <c r="B66" s="21" t="s">
        <v>155</v>
      </c>
      <c r="C66" s="21" t="s">
        <v>156</v>
      </c>
      <c r="D66" s="21" t="s">
        <v>17</v>
      </c>
      <c r="E66" s="112">
        <f>IF(SUMIF('Grundlage Swiss DRG ohne Anlage'!D:D,B66,'Grundlage Swiss DRG ohne Anlage'!I:I)&gt;0,SUMIF('Grundlage Swiss DRG ohne Anlage'!D:D,B66,'Grundlage Swiss DRG ohne Anlage'!I:I),"")</f>
        <v>29738724.878114</v>
      </c>
      <c r="F66" s="112">
        <f>IF(SUMIF('Grundlage Swiss DRG KVG'!D:D,B66,'Grundlage Swiss DRG KVG'!G:G)&gt;0,SUMIF('Grundlage Swiss DRG KVG'!D:D,B66,'Grundlage Swiss DRG KVG'!G:G),)</f>
        <v>247450560.97613999</v>
      </c>
      <c r="G66" s="112">
        <f>IF(SUMIF('Grundlage Swiss DRG KVG'!D:D,B66,'Grundlage Swiss DRG KVG'!H:H)&gt;0,SUMIF('Grundlage Swiss DRG KVG'!D:D,B66,'Grundlage Swiss DRG KVG'!H:H),)</f>
        <v>243242145.97613999</v>
      </c>
      <c r="H66" s="112">
        <f>IF(SUMIF('Grundlage Swiss DRG KVG'!D:D,B66,'Grundlage Swiss DRG KVG'!I:I)&gt;0,SUMIF('Grundlage Swiss DRG KVG'!D:D,B66,'Grundlage Swiss DRG KVG'!I:I),"")</f>
        <v>23322</v>
      </c>
      <c r="I66" s="112">
        <f>IF(SUMIF('Grundlage Swiss DRG KVG'!D:D,B66,'Grundlage Swiss DRG KVG'!J:J)&gt;0,SUMIF('Grundlage Swiss DRG KVG'!D:D,B66,'Grundlage Swiss DRG KVG'!J:J),"")</f>
        <v>16490</v>
      </c>
      <c r="J66" s="130">
        <f>IF(SUMIF('Grundlage Swiss DRG ohne Anlage'!D:D,B66,'Grundlage Swiss DRG ohne Anlage'!J:J)&gt;0,SUMIF('Grundlage Swiss DRG ohne Anlage'!D:D,B66,'Grundlage Swiss DRG ohne Anlage'!J:J),"")</f>
        <v>10037.984930938999</v>
      </c>
      <c r="K66" s="130">
        <f>IF(SUMIF('Grundlage Swiss DRG KVG'!D:D,B66,'Grundlage Swiss DRG KVG'!K:K)&gt;0,SUMIF('Grundlage Swiss DRG KVG'!D:D,B66,'Grundlage Swiss DRG KVG'!K:K),"")</f>
        <v>10610.177556647999</v>
      </c>
      <c r="L66" s="130">
        <f>IF(SUMIF('Grundlage Swiss DRG KVG'!D:D,B66,'Grundlage Swiss DRG KVG'!L:L)&gt;0,SUMIF('Grundlage Swiss DRG KVG'!D:D,B66,'Grundlage Swiss DRG KVG'!L:L),"")</f>
        <v>10429.729267479001</v>
      </c>
      <c r="M66" s="62">
        <f t="shared" si="4"/>
        <v>23322</v>
      </c>
      <c r="N66" s="61">
        <f t="shared" si="0"/>
        <v>23322</v>
      </c>
      <c r="O66" s="61">
        <f t="shared" si="1"/>
        <v>23322</v>
      </c>
      <c r="P66" s="40"/>
      <c r="Q66" s="40"/>
      <c r="R66" s="40"/>
      <c r="Y66" s="124">
        <f t="shared" si="2"/>
        <v>10429.729267479001</v>
      </c>
      <c r="Z66" s="23" t="str">
        <f t="shared" si="3"/>
        <v>-</v>
      </c>
    </row>
    <row r="67" spans="1:26" x14ac:dyDescent="0.2">
      <c r="A67" s="21" t="s">
        <v>20</v>
      </c>
      <c r="B67" s="21" t="s">
        <v>20</v>
      </c>
      <c r="C67" s="21" t="s">
        <v>21</v>
      </c>
      <c r="D67" s="21" t="s">
        <v>22</v>
      </c>
      <c r="E67" s="112">
        <f>IF(SUMIF('Grundlage Swiss DRG ohne Anlage'!D:D,B67,'Grundlage Swiss DRG ohne Anlage'!I:I)&gt;0,SUMIF('Grundlage Swiss DRG ohne Anlage'!D:D,B67,'Grundlage Swiss DRG ohne Anlage'!I:I),"")</f>
        <v>530806280.70955998</v>
      </c>
      <c r="F67" s="112">
        <f>IF(SUMIF('Grundlage Swiss DRG KVG'!D:D,B67,'Grundlage Swiss DRG KVG'!G:G)&gt;0,SUMIF('Grundlage Swiss DRG KVG'!D:D,B67,'Grundlage Swiss DRG KVG'!G:G),)</f>
        <v>20848012.158112001</v>
      </c>
      <c r="G67" s="112">
        <f>IF(SUMIF('Grundlage Swiss DRG KVG'!D:D,B67,'Grundlage Swiss DRG KVG'!H:H)&gt;0,SUMIF('Grundlage Swiss DRG KVG'!D:D,B67,'Grundlage Swiss DRG KVG'!H:H),)</f>
        <v>18322191.568112001</v>
      </c>
      <c r="H67" s="112">
        <f>IF(SUMIF('Grundlage Swiss DRG KVG'!D:D,B67,'Grundlage Swiss DRG KVG'!I:I)&gt;0,SUMIF('Grundlage Swiss DRG KVG'!D:D,B67,'Grundlage Swiss DRG KVG'!I:I),"")</f>
        <v>1655</v>
      </c>
      <c r="I67" s="112">
        <f>IF(SUMIF('Grundlage Swiss DRG KVG'!D:D,B67,'Grundlage Swiss DRG KVG'!J:J)&gt;0,SUMIF('Grundlage Swiss DRG KVG'!D:D,B67,'Grundlage Swiss DRG KVG'!J:J),"")</f>
        <v>2255</v>
      </c>
      <c r="J67" s="130">
        <f>IF(SUMIF('Grundlage Swiss DRG ohne Anlage'!D:D,B67,'Grundlage Swiss DRG ohne Anlage'!J:J)&gt;0,SUMIF('Grundlage Swiss DRG ohne Anlage'!D:D,B67,'Grundlage Swiss DRG ohne Anlage'!J:J),"")</f>
        <v>10962.701557500999</v>
      </c>
      <c r="K67" s="130">
        <f>IF(SUMIF('Grundlage Swiss DRG KVG'!D:D,B67,'Grundlage Swiss DRG KVG'!K:K)&gt;0,SUMIF('Grundlage Swiss DRG KVG'!D:D,B67,'Grundlage Swiss DRG KVG'!K:K),"")</f>
        <v>12596.986198254999</v>
      </c>
      <c r="L67" s="130">
        <f>IF(SUMIF('Grundlage Swiss DRG KVG'!D:D,B67,'Grundlage Swiss DRG KVG'!L:L)&gt;0,SUMIF('Grundlage Swiss DRG KVG'!D:D,B67,'Grundlage Swiss DRG KVG'!L:L),"")</f>
        <v>11070.810615173001</v>
      </c>
      <c r="M67" s="62">
        <f t="shared" si="4"/>
        <v>1655</v>
      </c>
      <c r="N67" s="61">
        <f t="shared" si="0"/>
        <v>1655</v>
      </c>
      <c r="O67" s="61">
        <f t="shared" si="1"/>
        <v>1655</v>
      </c>
      <c r="P67" s="40"/>
      <c r="Q67" s="40"/>
      <c r="R67" s="40"/>
      <c r="Y67" s="124">
        <f t="shared" si="2"/>
        <v>11070.810615173001</v>
      </c>
      <c r="Z67" s="23" t="str">
        <f t="shared" si="3"/>
        <v>-</v>
      </c>
    </row>
    <row r="68" spans="1:26" x14ac:dyDescent="0.2">
      <c r="A68" s="21" t="s">
        <v>41</v>
      </c>
      <c r="B68" s="21" t="s">
        <v>41</v>
      </c>
      <c r="C68" s="21" t="s">
        <v>21</v>
      </c>
      <c r="D68" s="21" t="s">
        <v>27</v>
      </c>
      <c r="E68" s="112">
        <f>IF(SUMIF('Grundlage Swiss DRG ohne Anlage'!D:D,B68,'Grundlage Swiss DRG ohne Anlage'!I:I)&gt;0,SUMIF('Grundlage Swiss DRG ohne Anlage'!D:D,B68,'Grundlage Swiss DRG ohne Anlage'!I:I),"")</f>
        <v>64716644.977256998</v>
      </c>
      <c r="F68" s="112">
        <f>IF(SUMIF('Grundlage Swiss DRG KVG'!D:D,B68,'Grundlage Swiss DRG KVG'!G:G)&gt;0,SUMIF('Grundlage Swiss DRG KVG'!D:D,B68,'Grundlage Swiss DRG KVG'!G:G),)</f>
        <v>12655914.803515</v>
      </c>
      <c r="G68" s="112">
        <f>IF(SUMIF('Grundlage Swiss DRG KVG'!D:D,B68,'Grundlage Swiss DRG KVG'!H:H)&gt;0,SUMIF('Grundlage Swiss DRG KVG'!D:D,B68,'Grundlage Swiss DRG KVG'!H:H),)</f>
        <v>11741402.803515</v>
      </c>
      <c r="H68" s="112">
        <f>IF(SUMIF('Grundlage Swiss DRG KVG'!D:D,B68,'Grundlage Swiss DRG KVG'!I:I)&gt;0,SUMIF('Grundlage Swiss DRG KVG'!D:D,B68,'Grundlage Swiss DRG KVG'!I:I),"")</f>
        <v>1139.24</v>
      </c>
      <c r="I68" s="112">
        <f>IF(SUMIF('Grundlage Swiss DRG KVG'!D:D,B68,'Grundlage Swiss DRG KVG'!J:J)&gt;0,SUMIF('Grundlage Swiss DRG KVG'!D:D,B68,'Grundlage Swiss DRG KVG'!J:J),"")</f>
        <v>1542</v>
      </c>
      <c r="J68" s="130">
        <f>IF(SUMIF('Grundlage Swiss DRG ohne Anlage'!D:D,B68,'Grundlage Swiss DRG ohne Anlage'!J:J)&gt;0,SUMIF('Grundlage Swiss DRG ohne Anlage'!D:D,B68,'Grundlage Swiss DRG ohne Anlage'!J:J),"")</f>
        <v>9384.6642948458993</v>
      </c>
      <c r="K68" s="130">
        <f>IF(SUMIF('Grundlage Swiss DRG KVG'!D:D,B68,'Grundlage Swiss DRG KVG'!K:K)&gt;0,SUMIF('Grundlage Swiss DRG KVG'!D:D,B68,'Grundlage Swiss DRG KVG'!K:K),"")</f>
        <v>11109.085709346</v>
      </c>
      <c r="L68" s="130">
        <f>IF(SUMIF('Grundlage Swiss DRG KVG'!D:D,B68,'Grundlage Swiss DRG KVG'!L:L)&gt;0,SUMIF('Grundlage Swiss DRG KVG'!D:D,B68,'Grundlage Swiss DRG KVG'!L:L),"")</f>
        <v>10306.347041462001</v>
      </c>
      <c r="M68" s="62">
        <f t="shared" si="4"/>
        <v>1139.24</v>
      </c>
      <c r="N68" s="61">
        <f t="shared" si="0"/>
        <v>1139.24</v>
      </c>
      <c r="O68" s="61">
        <f t="shared" si="1"/>
        <v>1139.24</v>
      </c>
      <c r="P68" s="40"/>
      <c r="Q68" s="40"/>
      <c r="R68" s="40"/>
      <c r="Y68" s="124">
        <f t="shared" si="2"/>
        <v>10306.347041462001</v>
      </c>
      <c r="Z68" s="23" t="str">
        <f t="shared" si="3"/>
        <v>-</v>
      </c>
    </row>
    <row r="69" spans="1:26" x14ac:dyDescent="0.2">
      <c r="A69" s="21" t="s">
        <v>44</v>
      </c>
      <c r="B69" s="21" t="s">
        <v>44</v>
      </c>
      <c r="C69" s="21" t="s">
        <v>21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86905450.045812994</v>
      </c>
      <c r="F69" s="112">
        <f>IF(SUMIF('Grundlage Swiss DRG KVG'!D:D,B69,'Grundlage Swiss DRG KVG'!G:G)&gt;0,SUMIF('Grundlage Swiss DRG KVG'!D:D,B69,'Grundlage Swiss DRG KVG'!G:G),)</f>
        <v>94682701.465812996</v>
      </c>
      <c r="G69" s="112">
        <f>IF(SUMIF('Grundlage Swiss DRG KVG'!D:D,B69,'Grundlage Swiss DRG KVG'!H:H)&gt;0,SUMIF('Grundlage Swiss DRG KVG'!D:D,B69,'Grundlage Swiss DRG KVG'!H:H),)</f>
        <v>86905450.045812994</v>
      </c>
      <c r="H69" s="112">
        <f>IF(SUMIF('Grundlage Swiss DRG KVG'!D:D,B69,'Grundlage Swiss DRG KVG'!I:I)&gt;0,SUMIF('Grundlage Swiss DRG KVG'!D:D,B69,'Grundlage Swiss DRG KVG'!I:I),"")</f>
        <v>8825.9207000000006</v>
      </c>
      <c r="I69" s="112">
        <f>IF(SUMIF('Grundlage Swiss DRG KVG'!D:D,B69,'Grundlage Swiss DRG KVG'!J:J)&gt;0,SUMIF('Grundlage Swiss DRG KVG'!D:D,B69,'Grundlage Swiss DRG KVG'!J:J),"")</f>
        <v>10762</v>
      </c>
      <c r="J69" s="130">
        <f>IF(SUMIF('Grundlage Swiss DRG ohne Anlage'!D:D,B69,'Grundlage Swiss DRG ohne Anlage'!J:J)&gt;0,SUMIF('Grundlage Swiss DRG ohne Anlage'!D:D,B69,'Grundlage Swiss DRG ohne Anlage'!J:J),"")</f>
        <v>9846.6157809249999</v>
      </c>
      <c r="K69" s="130">
        <f>IF(SUMIF('Grundlage Swiss DRG KVG'!D:D,B69,'Grundlage Swiss DRG KVG'!K:K)&gt;0,SUMIF('Grundlage Swiss DRG KVG'!D:D,B69,'Grundlage Swiss DRG KVG'!K:K),"")</f>
        <v>10727.798796765999</v>
      </c>
      <c r="L69" s="130">
        <f>IF(SUMIF('Grundlage Swiss DRG KVG'!D:D,B69,'Grundlage Swiss DRG KVG'!L:L)&gt;0,SUMIF('Grundlage Swiss DRG KVG'!D:D,B69,'Grundlage Swiss DRG KVG'!L:L),"")</f>
        <v>9846.6157809249999</v>
      </c>
      <c r="M69" s="62">
        <f t="shared" si="4"/>
        <v>8825.9207000000006</v>
      </c>
      <c r="N69" s="61">
        <f t="shared" si="0"/>
        <v>8825.9207000000006</v>
      </c>
      <c r="O69" s="61">
        <f t="shared" si="1"/>
        <v>8825.9207000000006</v>
      </c>
      <c r="P69" s="40"/>
      <c r="Q69" s="40"/>
      <c r="R69" s="40"/>
      <c r="Y69" s="124">
        <f t="shared" si="2"/>
        <v>9846.6157809249999</v>
      </c>
      <c r="Z69" s="23" t="str">
        <f t="shared" si="3"/>
        <v>-</v>
      </c>
    </row>
    <row r="70" spans="1:26" x14ac:dyDescent="0.2">
      <c r="A70" s="21" t="s">
        <v>58</v>
      </c>
      <c r="B70" s="21" t="s">
        <v>58</v>
      </c>
      <c r="C70" s="21" t="s">
        <v>21</v>
      </c>
      <c r="D70" s="21" t="s">
        <v>27</v>
      </c>
      <c r="E70" s="112">
        <f>IF(SUMIF('Grundlage Swiss DRG ohne Anlage'!D:D,B70,'Grundlage Swiss DRG ohne Anlage'!I:I)&gt;0,SUMIF('Grundlage Swiss DRG ohne Anlage'!D:D,B70,'Grundlage Swiss DRG ohne Anlage'!I:I),"")</f>
        <v>53473384.717370003</v>
      </c>
      <c r="F70" s="112">
        <f>IF(SUMIF('Grundlage Swiss DRG KVG'!D:D,B70,'Grundlage Swiss DRG KVG'!G:G)&gt;0,SUMIF('Grundlage Swiss DRG KVG'!D:D,B70,'Grundlage Swiss DRG KVG'!G:G),)</f>
        <v>59286578.717370003</v>
      </c>
      <c r="G70" s="112">
        <f>IF(SUMIF('Grundlage Swiss DRG KVG'!D:D,B70,'Grundlage Swiss DRG KVG'!H:H)&gt;0,SUMIF('Grundlage Swiss DRG KVG'!D:D,B70,'Grundlage Swiss DRG KVG'!H:H),)</f>
        <v>59135843.717370003</v>
      </c>
      <c r="H70" s="112">
        <f>IF(SUMIF('Grundlage Swiss DRG KVG'!D:D,B70,'Grundlage Swiss DRG KVG'!I:I)&gt;0,SUMIF('Grundlage Swiss DRG KVG'!D:D,B70,'Grundlage Swiss DRG KVG'!I:I),"")</f>
        <v>5528.4970000000003</v>
      </c>
      <c r="I70" s="112">
        <f>IF(SUMIF('Grundlage Swiss DRG KVG'!D:D,B70,'Grundlage Swiss DRG KVG'!J:J)&gt;0,SUMIF('Grundlage Swiss DRG KVG'!D:D,B70,'Grundlage Swiss DRG KVG'!J:J),"")</f>
        <v>6751</v>
      </c>
      <c r="J70" s="130">
        <f>IF(SUMIF('Grundlage Swiss DRG ohne Anlage'!D:D,B70,'Grundlage Swiss DRG ohne Anlage'!J:J)&gt;0,SUMIF('Grundlage Swiss DRG ohne Anlage'!D:D,B70,'Grundlage Swiss DRG ohne Anlage'!J:J),"")</f>
        <v>9672.3186640726999</v>
      </c>
      <c r="K70" s="130">
        <f>IF(SUMIF('Grundlage Swiss DRG KVG'!D:D,B70,'Grundlage Swiss DRG KVG'!K:K)&gt;0,SUMIF('Grundlage Swiss DRG KVG'!D:D,B70,'Grundlage Swiss DRG KVG'!K:K),"")</f>
        <v>10723.814938738</v>
      </c>
      <c r="L70" s="130">
        <f>IF(SUMIF('Grundlage Swiss DRG KVG'!D:D,B70,'Grundlage Swiss DRG KVG'!L:L)&gt;0,SUMIF('Grundlage Swiss DRG KVG'!D:D,B70,'Grundlage Swiss DRG KVG'!L:L),"")</f>
        <v>10696.549842999</v>
      </c>
      <c r="M70" s="62">
        <f t="shared" si="4"/>
        <v>5528.4970000000003</v>
      </c>
      <c r="N70" s="61">
        <f t="shared" si="0"/>
        <v>5528.4970000000003</v>
      </c>
      <c r="O70" s="61">
        <f t="shared" si="1"/>
        <v>5528.4970000000003</v>
      </c>
      <c r="P70" s="40"/>
      <c r="Q70" s="40"/>
      <c r="R70" s="40"/>
      <c r="Y70" s="124">
        <f t="shared" si="2"/>
        <v>10696.549842999</v>
      </c>
      <c r="Z70" s="23" t="str">
        <f t="shared" si="3"/>
        <v>-</v>
      </c>
    </row>
    <row r="71" spans="1:26" x14ac:dyDescent="0.2">
      <c r="A71" s="21" t="s">
        <v>80</v>
      </c>
      <c r="B71" s="21" t="s">
        <v>80</v>
      </c>
      <c r="C71" s="21" t="s">
        <v>21</v>
      </c>
      <c r="D71" s="21" t="s">
        <v>27</v>
      </c>
      <c r="E71" s="112">
        <f>IF(SUMIF('Grundlage Swiss DRG ohne Anlage'!D:D,B71,'Grundlage Swiss DRG ohne Anlage'!I:I)&gt;0,SUMIF('Grundlage Swiss DRG ohne Anlage'!D:D,B71,'Grundlage Swiss DRG ohne Anlage'!I:I),"")</f>
        <v>38138862.441129997</v>
      </c>
      <c r="F71" s="112">
        <f>IF(SUMIF('Grundlage Swiss DRG KVG'!D:D,B71,'Grundlage Swiss DRG KVG'!G:G)&gt;0,SUMIF('Grundlage Swiss DRG KVG'!D:D,B71,'Grundlage Swiss DRG KVG'!G:G),)</f>
        <v>42136025.261129998</v>
      </c>
      <c r="G71" s="112">
        <f>IF(SUMIF('Grundlage Swiss DRG KVG'!D:D,B71,'Grundlage Swiss DRG KVG'!H:H)&gt;0,SUMIF('Grundlage Swiss DRG KVG'!D:D,B71,'Grundlage Swiss DRG KVG'!H:H),)</f>
        <v>0</v>
      </c>
      <c r="H71" s="112">
        <f>IF(SUMIF('Grundlage Swiss DRG KVG'!D:D,B71,'Grundlage Swiss DRG KVG'!I:I)&gt;0,SUMIF('Grundlage Swiss DRG KVG'!D:D,B71,'Grundlage Swiss DRG KVG'!I:I),"")</f>
        <v>3977.3125</v>
      </c>
      <c r="I71" s="112">
        <f>IF(SUMIF('Grundlage Swiss DRG KVG'!D:D,B71,'Grundlage Swiss DRG KVG'!J:J)&gt;0,SUMIF('Grundlage Swiss DRG KVG'!D:D,B71,'Grundlage Swiss DRG KVG'!J:J),"")</f>
        <v>4998</v>
      </c>
      <c r="J71" s="130">
        <f>IF(SUMIF('Grundlage Swiss DRG ohne Anlage'!D:D,B71,'Grundlage Swiss DRG ohne Anlage'!J:J)&gt;0,SUMIF('Grundlage Swiss DRG ohne Anlage'!D:D,B71,'Grundlage Swiss DRG ohne Anlage'!J:J),"")</f>
        <v>9589.1038084458996</v>
      </c>
      <c r="K71" s="130">
        <f>IF(SUMIF('Grundlage Swiss DRG KVG'!D:D,B71,'Grundlage Swiss DRG KVG'!K:K)&gt;0,SUMIF('Grundlage Swiss DRG KVG'!D:D,B71,'Grundlage Swiss DRG KVG'!K:K),"")</f>
        <v>10594.094696136999</v>
      </c>
      <c r="L71" s="130" t="str">
        <f>IF(SUMIF('Grundlage Swiss DRG KVG'!D:D,B71,'Grundlage Swiss DRG KVG'!L:L)&gt;0,SUMIF('Grundlage Swiss DRG KVG'!D:D,B71,'Grundlage Swiss DRG KVG'!L:L),"")</f>
        <v/>
      </c>
      <c r="M71" s="62">
        <f t="shared" si="4"/>
        <v>3977.3125</v>
      </c>
      <c r="N71" s="61">
        <f t="shared" si="0"/>
        <v>3977.3125</v>
      </c>
      <c r="O71" s="61" t="str">
        <f t="shared" si="1"/>
        <v>-</v>
      </c>
      <c r="P71" s="40"/>
      <c r="Q71" s="40"/>
      <c r="R71" s="40"/>
      <c r="Y71" s="124" t="str">
        <f t="shared" si="2"/>
        <v/>
      </c>
      <c r="Z71" s="23" t="str">
        <f t="shared" si="3"/>
        <v>Kontrolle</v>
      </c>
    </row>
    <row r="72" spans="1:26" x14ac:dyDescent="0.2">
      <c r="A72" s="21" t="s">
        <v>91</v>
      </c>
      <c r="B72" s="21" t="s">
        <v>91</v>
      </c>
      <c r="C72" s="21" t="s">
        <v>21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147215064.43494999</v>
      </c>
      <c r="F72" s="112">
        <f>IF(SUMIF('Grundlage Swiss DRG KVG'!D:D,B72,'Grundlage Swiss DRG KVG'!G:G)&gt;0,SUMIF('Grundlage Swiss DRG KVG'!D:D,B72,'Grundlage Swiss DRG KVG'!G:G),)</f>
        <v>155796852.99495</v>
      </c>
      <c r="G72" s="112">
        <f>IF(SUMIF('Grundlage Swiss DRG KVG'!D:D,B72,'Grundlage Swiss DRG KVG'!H:H)&gt;0,SUMIF('Grundlage Swiss DRG KVG'!D:D,B72,'Grundlage Swiss DRG KVG'!H:H),)</f>
        <v>0</v>
      </c>
      <c r="H72" s="112">
        <f>IF(SUMIF('Grundlage Swiss DRG KVG'!D:D,B72,'Grundlage Swiss DRG KVG'!I:I)&gt;0,SUMIF('Grundlage Swiss DRG KVG'!D:D,B72,'Grundlage Swiss DRG KVG'!I:I),"")</f>
        <v>14703.438</v>
      </c>
      <c r="I72" s="112">
        <f>IF(SUMIF('Grundlage Swiss DRG KVG'!D:D,B72,'Grundlage Swiss DRG KVG'!J:J)&gt;0,SUMIF('Grundlage Swiss DRG KVG'!D:D,B72,'Grundlage Swiss DRG KVG'!J:J),"")</f>
        <v>18182</v>
      </c>
      <c r="J72" s="130">
        <f>IF(SUMIF('Grundlage Swiss DRG ohne Anlage'!D:D,B72,'Grundlage Swiss DRG ohne Anlage'!J:J)&gt;0,SUMIF('Grundlage Swiss DRG ohne Anlage'!D:D,B72,'Grundlage Swiss DRG ohne Anlage'!J:J),"")</f>
        <v>10012.288584136</v>
      </c>
      <c r="K72" s="130">
        <f>IF(SUMIF('Grundlage Swiss DRG KVG'!D:D,B72,'Grundlage Swiss DRG KVG'!K:K)&gt;0,SUMIF('Grundlage Swiss DRG KVG'!D:D,B72,'Grundlage Swiss DRG KVG'!K:K),"")</f>
        <v>10595.94721962</v>
      </c>
      <c r="L72" s="130" t="str">
        <f>IF(SUMIF('Grundlage Swiss DRG KVG'!D:D,B72,'Grundlage Swiss DRG KVG'!L:L)&gt;0,SUMIF('Grundlage Swiss DRG KVG'!D:D,B72,'Grundlage Swiss DRG KVG'!L:L),"")</f>
        <v/>
      </c>
      <c r="M72" s="62">
        <f t="shared" si="4"/>
        <v>14703.438</v>
      </c>
      <c r="N72" s="61">
        <f t="shared" si="0"/>
        <v>14703.438</v>
      </c>
      <c r="O72" s="61" t="str">
        <f t="shared" si="1"/>
        <v>-</v>
      </c>
      <c r="P72" s="40"/>
      <c r="Q72" s="40"/>
      <c r="R72" s="40"/>
      <c r="Y72" s="124" t="str">
        <f t="shared" si="2"/>
        <v/>
      </c>
      <c r="Z72" s="23" t="str">
        <f t="shared" si="3"/>
        <v>Kontrolle</v>
      </c>
    </row>
    <row r="73" spans="1:26" x14ac:dyDescent="0.2">
      <c r="A73" s="21" t="s">
        <v>98</v>
      </c>
      <c r="B73" s="21" t="s">
        <v>98</v>
      </c>
      <c r="C73" s="21" t="s">
        <v>99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264182138.17570999</v>
      </c>
      <c r="F73" s="112">
        <f>IF(SUMIF('Grundlage Swiss DRG KVG'!D:D,B73,'Grundlage Swiss DRG KVG'!G:G)&gt;0,SUMIF('Grundlage Swiss DRG KVG'!D:D,B73,'Grundlage Swiss DRG KVG'!G:G),)</f>
        <v>288924799.55571002</v>
      </c>
      <c r="G73" s="112">
        <f>IF(SUMIF('Grundlage Swiss DRG KVG'!D:D,B73,'Grundlage Swiss DRG KVG'!H:H)&gt;0,SUMIF('Grundlage Swiss DRG KVG'!D:D,B73,'Grundlage Swiss DRG KVG'!H:H),)</f>
        <v>275340785.42571002</v>
      </c>
      <c r="H73" s="112">
        <f>IF(SUMIF('Grundlage Swiss DRG KVG'!D:D,B73,'Grundlage Swiss DRG KVG'!I:I)&gt;0,SUMIF('Grundlage Swiss DRG KVG'!D:D,B73,'Grundlage Swiss DRG KVG'!I:I),"")</f>
        <v>29350.818599999999</v>
      </c>
      <c r="I73" s="112">
        <f>IF(SUMIF('Grundlage Swiss DRG KVG'!D:D,B73,'Grundlage Swiss DRG KVG'!J:J)&gt;0,SUMIF('Grundlage Swiss DRG KVG'!D:D,B73,'Grundlage Swiss DRG KVG'!J:J),"")</f>
        <v>30147</v>
      </c>
      <c r="J73" s="130">
        <f>IF(SUMIF('Grundlage Swiss DRG ohne Anlage'!D:D,B73,'Grundlage Swiss DRG ohne Anlage'!J:J)&gt;0,SUMIF('Grundlage Swiss DRG ohne Anlage'!D:D,B73,'Grundlage Swiss DRG ohne Anlage'!J:J),"")</f>
        <v>9000.8439551907995</v>
      </c>
      <c r="K73" s="130">
        <f>IF(SUMIF('Grundlage Swiss DRG KVG'!D:D,B73,'Grundlage Swiss DRG KVG'!K:K)&gt;0,SUMIF('Grundlage Swiss DRG KVG'!D:D,B73,'Grundlage Swiss DRG KVG'!K:K),"")</f>
        <v>9843.8412738414008</v>
      </c>
      <c r="L73" s="130">
        <f>IF(SUMIF('Grundlage Swiss DRG KVG'!D:D,B73,'Grundlage Swiss DRG KVG'!L:L)&gt;0,SUMIF('Grundlage Swiss DRG KVG'!D:D,B73,'Grundlage Swiss DRG KVG'!L:L),"")</f>
        <v>9381.0257621132005</v>
      </c>
      <c r="M73" s="62">
        <f t="shared" si="4"/>
        <v>29350.818599999999</v>
      </c>
      <c r="N73" s="61">
        <f t="shared" si="0"/>
        <v>29350.818599999999</v>
      </c>
      <c r="O73" s="61">
        <f t="shared" si="1"/>
        <v>29350.818599999999</v>
      </c>
      <c r="P73" s="40"/>
      <c r="Q73" s="40"/>
      <c r="R73" s="40"/>
      <c r="Y73" s="124">
        <f t="shared" si="2"/>
        <v>9381.0257621132005</v>
      </c>
      <c r="Z73" s="23" t="str">
        <f t="shared" si="3"/>
        <v>-</v>
      </c>
    </row>
    <row r="74" spans="1:26" x14ac:dyDescent="0.2">
      <c r="A74" s="21" t="s">
        <v>297</v>
      </c>
      <c r="B74" s="21" t="s">
        <v>297</v>
      </c>
      <c r="C74" s="21" t="s">
        <v>114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68831659.973497003</v>
      </c>
      <c r="F74" s="112">
        <f>IF(SUMIF('Grundlage Swiss DRG KVG'!D:D,B74,'Grundlage Swiss DRG KVG'!G:G)&gt;0,SUMIF('Grundlage Swiss DRG KVG'!D:D,B74,'Grundlage Swiss DRG KVG'!G:G),)</f>
        <v>78965013.705328003</v>
      </c>
      <c r="G74" s="112">
        <f>IF(SUMIF('Grundlage Swiss DRG KVG'!D:D,B74,'Grundlage Swiss DRG KVG'!H:H)&gt;0,SUMIF('Grundlage Swiss DRG KVG'!D:D,B74,'Grundlage Swiss DRG KVG'!H:H),)</f>
        <v>0</v>
      </c>
      <c r="H74" s="112">
        <f>IF(SUMIF('Grundlage Swiss DRG KVG'!D:D,B74,'Grundlage Swiss DRG KVG'!I:I)&gt;0,SUMIF('Grundlage Swiss DRG KVG'!D:D,B74,'Grundlage Swiss DRG KVG'!I:I),"")</f>
        <v>7832</v>
      </c>
      <c r="I74" s="112">
        <f>IF(SUMIF('Grundlage Swiss DRG KVG'!D:D,B74,'Grundlage Swiss DRG KVG'!J:J)&gt;0,SUMIF('Grundlage Swiss DRG KVG'!D:D,B74,'Grundlage Swiss DRG KVG'!J:J),"")</f>
        <v>9281</v>
      </c>
      <c r="J74" s="130">
        <f>IF(SUMIF('Grundlage Swiss DRG ohne Anlage'!D:D,B74,'Grundlage Swiss DRG ohne Anlage'!J:J)&gt;0,SUMIF('Grundlage Swiss DRG ohne Anlage'!D:D,B74,'Grundlage Swiss DRG ohne Anlage'!J:J),"")</f>
        <v>8788.5163398234999</v>
      </c>
      <c r="K74" s="130">
        <f>IF(SUMIF('Grundlage Swiss DRG KVG'!D:D,B74,'Grundlage Swiss DRG KVG'!K:K)&gt;0,SUMIF('Grundlage Swiss DRG KVG'!D:D,B74,'Grundlage Swiss DRG KVG'!K:K),"")</f>
        <v>10082.356193224001</v>
      </c>
      <c r="L74" s="130" t="str">
        <f>IF(SUMIF('Grundlage Swiss DRG KVG'!D:D,B74,'Grundlage Swiss DRG KVG'!L:L)&gt;0,SUMIF('Grundlage Swiss DRG KVG'!D:D,B74,'Grundlage Swiss DRG KVG'!L:L),"")</f>
        <v/>
      </c>
      <c r="M74" s="62">
        <f t="shared" si="4"/>
        <v>7832</v>
      </c>
      <c r="N74" s="61">
        <f t="shared" si="0"/>
        <v>7832</v>
      </c>
      <c r="O74" s="61" t="str">
        <f t="shared" si="1"/>
        <v>-</v>
      </c>
      <c r="P74" s="40"/>
      <c r="Q74" s="40"/>
      <c r="R74" s="40"/>
      <c r="Y74" s="124" t="str">
        <f t="shared" si="2"/>
        <v/>
      </c>
      <c r="Z74" s="23" t="str">
        <f t="shared" si="3"/>
        <v>Kontrolle</v>
      </c>
    </row>
    <row r="75" spans="1:26" x14ac:dyDescent="0.2">
      <c r="A75" s="21" t="s">
        <v>159</v>
      </c>
      <c r="B75" s="21" t="s">
        <v>159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215898194.66777</v>
      </c>
      <c r="F75" s="112">
        <f>IF(SUMIF('Grundlage Swiss DRG KVG'!D:D,B75,'Grundlage Swiss DRG KVG'!G:G)&gt;0,SUMIF('Grundlage Swiss DRG KVG'!D:D,B75,'Grundlage Swiss DRG KVG'!G:G),)</f>
        <v>0</v>
      </c>
      <c r="G75" s="112">
        <f>IF(SUMIF('Grundlage Swiss DRG KVG'!D:D,B75,'Grundlage Swiss DRG KVG'!H:H)&gt;0,SUMIF('Grundlage Swiss DRG KVG'!D:D,B75,'Grundlage Swiss DRG KVG'!H:H),)</f>
        <v>0</v>
      </c>
      <c r="H75" s="112" t="str">
        <f>IF(SUMIF('Grundlage Swiss DRG KVG'!D:D,B75,'Grundlage Swiss DRG KVG'!I:I)&gt;0,SUMIF('Grundlage Swiss DRG KVG'!D:D,B75,'Grundlage Swiss DRG KVG'!I:I),"")</f>
        <v/>
      </c>
      <c r="I75" s="112" t="str">
        <f>IF(SUMIF('Grundlage Swiss DRG KVG'!D:D,B75,'Grundlage Swiss DRG KVG'!J:J)&gt;0,SUMIF('Grundlage Swiss DRG KVG'!D:D,B75,'Grundlage Swiss DRG KVG'!J:J),"")</f>
        <v/>
      </c>
      <c r="J75" s="130">
        <f>IF(SUMIF('Grundlage Swiss DRG ohne Anlage'!D:D,B75,'Grundlage Swiss DRG ohne Anlage'!J:J)&gt;0,SUMIF('Grundlage Swiss DRG ohne Anlage'!D:D,B75,'Grundlage Swiss DRG ohne Anlage'!J:J),"")</f>
        <v>9231.1524999047997</v>
      </c>
      <c r="K75" s="130" t="str">
        <f>IF(SUMIF('Grundlage Swiss DRG KVG'!D:D,B75,'Grundlage Swiss DRG KVG'!K:K)&gt;0,SUMIF('Grundlage Swiss DRG KVG'!D:D,B75,'Grundlage Swiss DRG KVG'!K:K),"")</f>
        <v/>
      </c>
      <c r="L75" s="130" t="str">
        <f>IF(SUMIF('Grundlage Swiss DRG KVG'!D:D,B75,'Grundlage Swiss DRG KVG'!L:L)&gt;0,SUMIF('Grundlage Swiss DRG KVG'!D:D,B75,'Grundlage Swiss DRG KVG'!L:L),"")</f>
        <v/>
      </c>
      <c r="M75" s="62" t="str">
        <f t="shared" si="4"/>
        <v/>
      </c>
      <c r="N75" s="61" t="str">
        <f t="shared" ref="N75:N109" si="5">IF(F75&gt;0,H75,"-")</f>
        <v>-</v>
      </c>
      <c r="O75" s="61" t="str">
        <f t="shared" ref="O75:O109" si="6">IF(G75&gt;0,H75,"-")</f>
        <v>-</v>
      </c>
      <c r="P75" s="40"/>
      <c r="Q75" s="40"/>
      <c r="R75" s="40"/>
      <c r="Y75" s="124" t="str">
        <f t="shared" ref="Y75:Y109" si="7">L75</f>
        <v/>
      </c>
      <c r="Z75" s="23" t="str">
        <f t="shared" ref="Z75:Z109" si="8">IF(L75&gt;0,IF(K75&gt;L75,"-",IF(K75=L75,"gleich","Kontrolle")),"")</f>
        <v>gleich</v>
      </c>
    </row>
    <row r="76" spans="1:26" x14ac:dyDescent="0.2">
      <c r="A76" s="21" t="s">
        <v>77</v>
      </c>
      <c r="B76" s="21" t="s">
        <v>77</v>
      </c>
      <c r="C76" s="21" t="s">
        <v>70</v>
      </c>
      <c r="D76" s="21" t="s">
        <v>45</v>
      </c>
      <c r="E76" s="112">
        <f>IF(SUMIF('Grundlage Swiss DRG ohne Anlage'!D:D,B76,'Grundlage Swiss DRG ohne Anlage'!I:I)&gt;0,SUMIF('Grundlage Swiss DRG ohne Anlage'!D:D,B76,'Grundlage Swiss DRG ohne Anlage'!I:I),"")</f>
        <v>221743746.97613999</v>
      </c>
      <c r="F76" s="112">
        <f>IF(SUMIF('Grundlage Swiss DRG KVG'!D:D,B76,'Grundlage Swiss DRG KVG'!G:G)&gt;0,SUMIF('Grundlage Swiss DRG KVG'!D:D,B76,'Grundlage Swiss DRG KVG'!G:G),)</f>
        <v>45645422.707497999</v>
      </c>
      <c r="G76" s="112">
        <f>IF(SUMIF('Grundlage Swiss DRG KVG'!D:D,B76,'Grundlage Swiss DRG KVG'!H:H)&gt;0,SUMIF('Grundlage Swiss DRG KVG'!D:D,B76,'Grundlage Swiss DRG KVG'!H:H),)</f>
        <v>42313618.939599</v>
      </c>
      <c r="H76" s="112">
        <f>IF(SUMIF('Grundlage Swiss DRG KVG'!D:D,B76,'Grundlage Swiss DRG KVG'!I:I)&gt;0,SUMIF('Grundlage Swiss DRG KVG'!D:D,B76,'Grundlage Swiss DRG KVG'!I:I),"")</f>
        <v>4362.7439999999997</v>
      </c>
      <c r="I76" s="112">
        <f>IF(SUMIF('Grundlage Swiss DRG KVG'!D:D,B76,'Grundlage Swiss DRG KVG'!J:J)&gt;0,SUMIF('Grundlage Swiss DRG KVG'!D:D,B76,'Grundlage Swiss DRG KVG'!J:J),"")</f>
        <v>4731</v>
      </c>
      <c r="J76" s="130">
        <f>IF(SUMIF('Grundlage Swiss DRG ohne Anlage'!D:D,B76,'Grundlage Swiss DRG ohne Anlage'!J:J)&gt;0,SUMIF('Grundlage Swiss DRG ohne Anlage'!D:D,B76,'Grundlage Swiss DRG ohne Anlage'!J:J),"")</f>
        <v>9507.9215751710999</v>
      </c>
      <c r="K76" s="130">
        <f>IF(SUMIF('Grundlage Swiss DRG KVG'!D:D,B76,'Grundlage Swiss DRG KVG'!K:K)&gt;0,SUMIF('Grundlage Swiss DRG KVG'!D:D,B76,'Grundlage Swiss DRG KVG'!K:K),"")</f>
        <v>10462.548961731</v>
      </c>
      <c r="L76" s="130">
        <f>IF(SUMIF('Grundlage Swiss DRG KVG'!D:D,B76,'Grundlage Swiss DRG KVG'!L:L)&gt;0,SUMIF('Grundlage Swiss DRG KVG'!D:D,B76,'Grundlage Swiss DRG KVG'!L:L),"")</f>
        <v>9698.8544227209004</v>
      </c>
      <c r="M76" s="62">
        <f t="shared" si="4"/>
        <v>4362.7439999999997</v>
      </c>
      <c r="N76" s="61">
        <f t="shared" si="5"/>
        <v>4362.7439999999997</v>
      </c>
      <c r="O76" s="61">
        <f t="shared" si="6"/>
        <v>4362.7439999999997</v>
      </c>
      <c r="P76" s="40"/>
      <c r="Q76" s="40"/>
      <c r="R76" s="40"/>
      <c r="Y76" s="124">
        <f t="shared" si="7"/>
        <v>9698.8544227209004</v>
      </c>
      <c r="Z76" s="23" t="str">
        <f t="shared" si="8"/>
        <v>-</v>
      </c>
    </row>
    <row r="77" spans="1:26" x14ac:dyDescent="0.2">
      <c r="A77" s="21" t="s">
        <v>224</v>
      </c>
      <c r="B77" s="21" t="s">
        <v>224</v>
      </c>
      <c r="C77" s="21" t="s">
        <v>70</v>
      </c>
      <c r="D77" s="21" t="s">
        <v>45</v>
      </c>
      <c r="E77" s="112">
        <f>IF(SUMIF('Grundlage Swiss DRG ohne Anlage'!D:D,B77,'Grundlage Swiss DRG ohne Anlage'!I:I)&gt;0,SUMIF('Grundlage Swiss DRG ohne Anlage'!D:D,B77,'Grundlage Swiss DRG ohne Anlage'!I:I),"")</f>
        <v>85469420.459544003</v>
      </c>
      <c r="F77" s="112">
        <f>IF(SUMIF('Grundlage Swiss DRG KVG'!D:D,B77,'Grundlage Swiss DRG KVG'!G:G)&gt;0,SUMIF('Grundlage Swiss DRG KVG'!D:D,B77,'Grundlage Swiss DRG KVG'!G:G),)</f>
        <v>0</v>
      </c>
      <c r="G77" s="112">
        <f>IF(SUMIF('Grundlage Swiss DRG KVG'!D:D,B77,'Grundlage Swiss DRG KVG'!H:H)&gt;0,SUMIF('Grundlage Swiss DRG KVG'!D:D,B77,'Grundlage Swiss DRG KVG'!H:H),)</f>
        <v>92493942.179544002</v>
      </c>
      <c r="H77" s="112">
        <f>IF(SUMIF('Grundlage Swiss DRG KVG'!D:D,B77,'Grundlage Swiss DRG KVG'!I:I)&gt;0,SUMIF('Grundlage Swiss DRG KVG'!D:D,B77,'Grundlage Swiss DRG KVG'!I:I),"")</f>
        <v>9152.4969999999994</v>
      </c>
      <c r="I77" s="112">
        <f>IF(SUMIF('Grundlage Swiss DRG KVG'!D:D,B77,'Grundlage Swiss DRG KVG'!J:J)&gt;0,SUMIF('Grundlage Swiss DRG KVG'!D:D,B77,'Grundlage Swiss DRG KVG'!J:J),"")</f>
        <v>10586</v>
      </c>
      <c r="J77" s="130">
        <f>IF(SUMIF('Grundlage Swiss DRG ohne Anlage'!D:D,B77,'Grundlage Swiss DRG ohne Anlage'!J:J)&gt;0,SUMIF('Grundlage Swiss DRG ohne Anlage'!D:D,B77,'Grundlage Swiss DRG ohne Anlage'!J:J),"")</f>
        <v>9338.3718628417992</v>
      </c>
      <c r="K77" s="130" t="str">
        <f>IF(SUMIF('Grundlage Swiss DRG KVG'!D:D,B77,'Grundlage Swiss DRG KVG'!K:K)&gt;0,SUMIF('Grundlage Swiss DRG KVG'!D:D,B77,'Grundlage Swiss DRG KVG'!K:K),"")</f>
        <v/>
      </c>
      <c r="L77" s="130">
        <f>IF(SUMIF('Grundlage Swiss DRG KVG'!D:D,B77,'Grundlage Swiss DRG KVG'!L:L)&gt;0,SUMIF('Grundlage Swiss DRG KVG'!D:D,B77,'Grundlage Swiss DRG KVG'!L:L),"")</f>
        <v>10105.869707419</v>
      </c>
      <c r="M77" s="62">
        <f t="shared" ref="M77:M109" si="9">H77</f>
        <v>9152.4969999999994</v>
      </c>
      <c r="N77" s="61" t="str">
        <f t="shared" si="5"/>
        <v>-</v>
      </c>
      <c r="O77" s="61">
        <f t="shared" si="6"/>
        <v>9152.4969999999994</v>
      </c>
      <c r="P77" s="40"/>
      <c r="Q77" s="40"/>
      <c r="R77" s="40"/>
      <c r="Y77" s="124">
        <f t="shared" si="7"/>
        <v>10105.869707419</v>
      </c>
      <c r="Z77" s="23" t="str">
        <f t="shared" si="8"/>
        <v>-</v>
      </c>
    </row>
    <row r="78" spans="1:26" x14ac:dyDescent="0.2">
      <c r="A78" s="21" t="s">
        <v>218</v>
      </c>
      <c r="B78" s="21" t="s">
        <v>218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73165238.736589998</v>
      </c>
      <c r="F78" s="112">
        <f>IF(SUMIF('Grundlage Swiss DRG KVG'!D:D,B78,'Grundlage Swiss DRG KVG'!G:G)&gt;0,SUMIF('Grundlage Swiss DRG KVG'!D:D,B78,'Grundlage Swiss DRG KVG'!G:G),)</f>
        <v>115896432.96292999</v>
      </c>
      <c r="G78" s="112">
        <f>IF(SUMIF('Grundlage Swiss DRG KVG'!D:D,B78,'Grundlage Swiss DRG KVG'!H:H)&gt;0,SUMIF('Grundlage Swiss DRG KVG'!D:D,B78,'Grundlage Swiss DRG KVG'!H:H),)</f>
        <v>110740930.34842999</v>
      </c>
      <c r="H78" s="112">
        <f>IF(SUMIF('Grundlage Swiss DRG KVG'!D:D,B78,'Grundlage Swiss DRG KVG'!I:I)&gt;0,SUMIF('Grundlage Swiss DRG KVG'!D:D,B78,'Grundlage Swiss DRG KVG'!I:I),"")</f>
        <v>10758.429599999999</v>
      </c>
      <c r="I78" s="112">
        <f>IF(SUMIF('Grundlage Swiss DRG KVG'!D:D,B78,'Grundlage Swiss DRG KVG'!J:J)&gt;0,SUMIF('Grundlage Swiss DRG KVG'!D:D,B78,'Grundlage Swiss DRG KVG'!J:J),"")</f>
        <v>11567</v>
      </c>
      <c r="J78" s="130">
        <f>IF(SUMIF('Grundlage Swiss DRG ohne Anlage'!D:D,B78,'Grundlage Swiss DRG ohne Anlage'!J:J)&gt;0,SUMIF('Grundlage Swiss DRG ohne Anlage'!D:D,B78,'Grundlage Swiss DRG ohne Anlage'!J:J),"")</f>
        <v>9176.4072769606992</v>
      </c>
      <c r="K78" s="130">
        <f>IF(SUMIF('Grundlage Swiss DRG KVG'!D:D,B78,'Grundlage Swiss DRG KVG'!K:K)&gt;0,SUMIF('Grundlage Swiss DRG KVG'!D:D,B78,'Grundlage Swiss DRG KVG'!K:K),"")</f>
        <v>10772.616196970001</v>
      </c>
      <c r="L78" s="130">
        <f>IF(SUMIF('Grundlage Swiss DRG KVG'!D:D,B78,'Grundlage Swiss DRG KVG'!L:L)&gt;0,SUMIF('Grundlage Swiss DRG KVG'!D:D,B78,'Grundlage Swiss DRG KVG'!L:L),"")</f>
        <v>10293.410327137</v>
      </c>
      <c r="M78" s="62">
        <f t="shared" si="9"/>
        <v>10758.429599999999</v>
      </c>
      <c r="N78" s="61">
        <f t="shared" si="5"/>
        <v>10758.429599999999</v>
      </c>
      <c r="O78" s="61">
        <f t="shared" si="6"/>
        <v>10758.429599999999</v>
      </c>
      <c r="P78" s="40"/>
      <c r="Q78" s="40"/>
      <c r="R78" s="40"/>
      <c r="Y78" s="124">
        <f t="shared" si="7"/>
        <v>10293.410327137</v>
      </c>
      <c r="Z78" s="23" t="str">
        <f t="shared" si="8"/>
        <v>-</v>
      </c>
    </row>
    <row r="79" spans="1:26" x14ac:dyDescent="0.2">
      <c r="A79" s="21" t="s">
        <v>162</v>
      </c>
      <c r="B79" s="21" t="s">
        <v>162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76890395.611015007</v>
      </c>
      <c r="F79" s="112">
        <f>IF(SUMIF('Grundlage Swiss DRG KVG'!D:D,B79,'Grundlage Swiss DRG KVG'!G:G)&gt;0,SUMIF('Grundlage Swiss DRG KVG'!D:D,B79,'Grundlage Swiss DRG KVG'!G:G),)</f>
        <v>43270584.574469</v>
      </c>
      <c r="G79" s="112">
        <f>IF(SUMIF('Grundlage Swiss DRG KVG'!D:D,B79,'Grundlage Swiss DRG KVG'!H:H)&gt;0,SUMIF('Grundlage Swiss DRG KVG'!D:D,B79,'Grundlage Swiss DRG KVG'!H:H),)</f>
        <v>43270584.574469</v>
      </c>
      <c r="H79" s="112">
        <f>IF(SUMIF('Grundlage Swiss DRG KVG'!D:D,B79,'Grundlage Swiss DRG KVG'!I:I)&gt;0,SUMIF('Grundlage Swiss DRG KVG'!D:D,B79,'Grundlage Swiss DRG KVG'!I:I),"")</f>
        <v>4176.6917000000003</v>
      </c>
      <c r="I79" s="112">
        <f>IF(SUMIF('Grundlage Swiss DRG KVG'!D:D,B79,'Grundlage Swiss DRG KVG'!J:J)&gt;0,SUMIF('Grundlage Swiss DRG KVG'!D:D,B79,'Grundlage Swiss DRG KVG'!J:J),"")</f>
        <v>4726</v>
      </c>
      <c r="J79" s="130">
        <f>IF(SUMIF('Grundlage Swiss DRG ohne Anlage'!D:D,B79,'Grundlage Swiss DRG ohne Anlage'!J:J)&gt;0,SUMIF('Grundlage Swiss DRG ohne Anlage'!D:D,B79,'Grundlage Swiss DRG ohne Anlage'!J:J),"")</f>
        <v>8910.2829409942005</v>
      </c>
      <c r="K79" s="130">
        <f>IF(SUMIF('Grundlage Swiss DRG KVG'!D:D,B79,'Grundlage Swiss DRG KVG'!K:K)&gt;0,SUMIF('Grundlage Swiss DRG KVG'!D:D,B79,'Grundlage Swiss DRG KVG'!K:K),"")</f>
        <v>10360.014021257</v>
      </c>
      <c r="L79" s="130">
        <f>IF(SUMIF('Grundlage Swiss DRG KVG'!D:D,B79,'Grundlage Swiss DRG KVG'!L:L)&gt;0,SUMIF('Grundlage Swiss DRG KVG'!D:D,B79,'Grundlage Swiss DRG KVG'!L:L),"")</f>
        <v>10360.014021257</v>
      </c>
      <c r="M79" s="62">
        <f t="shared" si="9"/>
        <v>4176.6917000000003</v>
      </c>
      <c r="N79" s="61">
        <f t="shared" si="5"/>
        <v>4176.6917000000003</v>
      </c>
      <c r="O79" s="61">
        <f t="shared" si="6"/>
        <v>4176.6917000000003</v>
      </c>
      <c r="P79" s="40"/>
      <c r="Q79" s="40"/>
      <c r="R79" s="40"/>
      <c r="Y79" s="124">
        <f t="shared" si="7"/>
        <v>10360.014021257</v>
      </c>
      <c r="Z79" s="23" t="str">
        <f t="shared" si="8"/>
        <v>gleich</v>
      </c>
    </row>
    <row r="80" spans="1:26" x14ac:dyDescent="0.2">
      <c r="A80" s="21" t="s">
        <v>234</v>
      </c>
      <c r="B80" s="21" t="s">
        <v>234</v>
      </c>
      <c r="C80" s="21" t="s">
        <v>70</v>
      </c>
      <c r="D80" s="21" t="s">
        <v>27</v>
      </c>
      <c r="E80" s="112">
        <f>IF(SUMIF('Grundlage Swiss DRG ohne Anlage'!D:D,B80,'Grundlage Swiss DRG ohne Anlage'!I:I)&gt;0,SUMIF('Grundlage Swiss DRG ohne Anlage'!D:D,B80,'Grundlage Swiss DRG ohne Anlage'!I:I),"")</f>
        <v>57606414.022100002</v>
      </c>
      <c r="F80" s="112">
        <f>IF(SUMIF('Grundlage Swiss DRG KVG'!D:D,B80,'Grundlage Swiss DRG KVG'!G:G)&gt;0,SUMIF('Grundlage Swiss DRG KVG'!D:D,B80,'Grundlage Swiss DRG KVG'!G:G),)</f>
        <v>69418620.022100002</v>
      </c>
      <c r="G80" s="112">
        <f>IF(SUMIF('Grundlage Swiss DRG KVG'!D:D,B80,'Grundlage Swiss DRG KVG'!H:H)&gt;0,SUMIF('Grundlage Swiss DRG KVG'!D:D,B80,'Grundlage Swiss DRG KVG'!H:H),)</f>
        <v>66251163.560275003</v>
      </c>
      <c r="H80" s="112">
        <f>IF(SUMIF('Grundlage Swiss DRG KVG'!D:D,B80,'Grundlage Swiss DRG KVG'!I:I)&gt;0,SUMIF('Grundlage Swiss DRG KVG'!D:D,B80,'Grundlage Swiss DRG KVG'!I:I),"")</f>
        <v>5622.0045</v>
      </c>
      <c r="I80" s="112">
        <f>IF(SUMIF('Grundlage Swiss DRG KVG'!D:D,B80,'Grundlage Swiss DRG KVG'!J:J)&gt;0,SUMIF('Grundlage Swiss DRG KVG'!D:D,B80,'Grundlage Swiss DRG KVG'!J:J),"")</f>
        <v>6733</v>
      </c>
      <c r="J80" s="130">
        <f>IF(SUMIF('Grundlage Swiss DRG ohne Anlage'!D:D,B80,'Grundlage Swiss DRG ohne Anlage'!J:J)&gt;0,SUMIF('Grundlage Swiss DRG ohne Anlage'!D:D,B80,'Grundlage Swiss DRG ohne Anlage'!J:J),"")</f>
        <v>10246.596925010999</v>
      </c>
      <c r="K80" s="130">
        <f>IF(SUMIF('Grundlage Swiss DRG KVG'!D:D,B80,'Grundlage Swiss DRG KVG'!K:K)&gt;0,SUMIF('Grundlage Swiss DRG KVG'!D:D,B80,'Grundlage Swiss DRG KVG'!K:K),"")</f>
        <v>12347.663546356</v>
      </c>
      <c r="L80" s="130">
        <f>IF(SUMIF('Grundlage Swiss DRG KVG'!D:D,B80,'Grundlage Swiss DRG KVG'!L:L)&gt;0,SUMIF('Grundlage Swiss DRG KVG'!D:D,B80,'Grundlage Swiss DRG KVG'!L:L),"")</f>
        <v>11784.260144272999</v>
      </c>
      <c r="M80" s="62">
        <f t="shared" si="9"/>
        <v>5622.0045</v>
      </c>
      <c r="N80" s="61">
        <f t="shared" si="5"/>
        <v>5622.0045</v>
      </c>
      <c r="O80" s="61">
        <f t="shared" si="6"/>
        <v>5622.0045</v>
      </c>
      <c r="P80" s="40"/>
      <c r="Q80" s="40"/>
      <c r="R80" s="40"/>
      <c r="Y80" s="124">
        <f t="shared" si="7"/>
        <v>11784.260144272999</v>
      </c>
      <c r="Z80" s="23" t="str">
        <f t="shared" si="8"/>
        <v>-</v>
      </c>
    </row>
    <row r="81" spans="1:26" x14ac:dyDescent="0.2">
      <c r="A81" s="21" t="s">
        <v>247</v>
      </c>
      <c r="B81" s="21" t="s">
        <v>247</v>
      </c>
      <c r="C81" s="21" t="s">
        <v>70</v>
      </c>
      <c r="D81" s="21" t="s">
        <v>45</v>
      </c>
      <c r="E81" s="112">
        <v>81894498</v>
      </c>
      <c r="F81" s="112">
        <f>IF(SUMIF('Grundlage Swiss DRG KVG'!D:D,B81,'Grundlage Swiss DRG KVG'!G:G)&gt;0,SUMIF('Grundlage Swiss DRG KVG'!D:D,B81,'Grundlage Swiss DRG KVG'!G:G),)</f>
        <v>86656951.991117999</v>
      </c>
      <c r="G81" s="112">
        <v>87353168</v>
      </c>
      <c r="H81" s="112">
        <v>8608</v>
      </c>
      <c r="I81" s="112">
        <v>10119</v>
      </c>
      <c r="J81" s="130">
        <v>9514</v>
      </c>
      <c r="K81" s="130">
        <f>IF(SUMIF('Grundlage Swiss DRG KVG'!D:D,B81,'Grundlage Swiss DRG KVG'!K:K)&gt;0,SUMIF('Grundlage Swiss DRG KVG'!D:D,B81,'Grundlage Swiss DRG KVG'!K:K),"")</f>
        <v>10066.986498671</v>
      </c>
      <c r="L81" s="130">
        <v>10148</v>
      </c>
      <c r="M81" s="62">
        <f t="shared" si="9"/>
        <v>8608</v>
      </c>
      <c r="N81" s="61">
        <f t="shared" si="5"/>
        <v>8608</v>
      </c>
      <c r="O81" s="61">
        <f t="shared" si="6"/>
        <v>8608</v>
      </c>
      <c r="P81" s="40"/>
      <c r="Q81" s="40"/>
      <c r="R81" s="40"/>
      <c r="Y81" s="124">
        <f>L81</f>
        <v>10148</v>
      </c>
      <c r="Z81" s="23" t="str">
        <f>IF(L81&gt;0,IF(K81&gt;L81,"-",IF(K81=L81,"gleich","Kontrolle")),"")</f>
        <v>Kontrolle</v>
      </c>
    </row>
    <row r="82" spans="1:26" x14ac:dyDescent="0.2">
      <c r="A82" s="21" t="s">
        <v>69</v>
      </c>
      <c r="B82" s="21" t="s">
        <v>69</v>
      </c>
      <c r="C82" s="21" t="s">
        <v>70</v>
      </c>
      <c r="D82" s="21" t="s">
        <v>45</v>
      </c>
      <c r="E82" s="112">
        <f>IF(SUMIF('Grundlage Swiss DRG ohne Anlage'!D:D,B82,'Grundlage Swiss DRG ohne Anlage'!I:I)&gt;0,SUMIF('Grundlage Swiss DRG ohne Anlage'!D:D,B82,'Grundlage Swiss DRG ohne Anlage'!I:I),"")</f>
        <v>69287268.867592007</v>
      </c>
      <c r="F82" s="112">
        <f>IF(SUMIF('Grundlage Swiss DRG KVG'!D:D,B82,'Grundlage Swiss DRG KVG'!G:G)&gt;0,SUMIF('Grundlage Swiss DRG KVG'!D:D,B82,'Grundlage Swiss DRG KVG'!G:G),)</f>
        <v>79665796.867592007</v>
      </c>
      <c r="G82" s="112">
        <f>IF(SUMIF('Grundlage Swiss DRG KVG'!D:D,B82,'Grundlage Swiss DRG KVG'!H:H)&gt;0,SUMIF('Grundlage Swiss DRG KVG'!D:D,B82,'Grundlage Swiss DRG KVG'!H:H),)</f>
        <v>74476637.867592007</v>
      </c>
      <c r="H82" s="112">
        <f>IF(SUMIF('Grundlage Swiss DRG KVG'!D:D,B82,'Grundlage Swiss DRG KVG'!I:I)&gt;0,SUMIF('Grundlage Swiss DRG KVG'!D:D,B82,'Grundlage Swiss DRG KVG'!I:I),"")</f>
        <v>7688.3627999999999</v>
      </c>
      <c r="I82" s="112">
        <f>IF(SUMIF('Grundlage Swiss DRG KVG'!D:D,B82,'Grundlage Swiss DRG KVG'!J:J)&gt;0,SUMIF('Grundlage Swiss DRG KVG'!D:D,B82,'Grundlage Swiss DRG KVG'!J:J),"")</f>
        <v>9403</v>
      </c>
      <c r="J82" s="130">
        <f>IF(SUMIF('Grundlage Swiss DRG ohne Anlage'!D:D,B82,'Grundlage Swiss DRG ohne Anlage'!J:J)&gt;0,SUMIF('Grundlage Swiss DRG ohne Anlage'!D:D,B82,'Grundlage Swiss DRG ohne Anlage'!J:J),"")</f>
        <v>9011.9666136972992</v>
      </c>
      <c r="K82" s="130">
        <f>IF(SUMIF('Grundlage Swiss DRG KVG'!D:D,B82,'Grundlage Swiss DRG KVG'!K:K)&gt;0,SUMIF('Grundlage Swiss DRG KVG'!D:D,B82,'Grundlage Swiss DRG KVG'!K:K),"")</f>
        <v>10361.867531484</v>
      </c>
      <c r="L82" s="130">
        <f>IF(SUMIF('Grundlage Swiss DRG KVG'!D:D,B82,'Grundlage Swiss DRG KVG'!L:L)&gt;0,SUMIF('Grundlage Swiss DRG KVG'!D:D,B82,'Grundlage Swiss DRG KVG'!L:L),"")</f>
        <v>9686.9307295947001</v>
      </c>
      <c r="M82" s="62">
        <f t="shared" si="9"/>
        <v>7688.3627999999999</v>
      </c>
      <c r="N82" s="61">
        <f t="shared" si="5"/>
        <v>7688.3627999999999</v>
      </c>
      <c r="O82" s="61">
        <f t="shared" si="6"/>
        <v>7688.3627999999999</v>
      </c>
      <c r="P82" s="40"/>
      <c r="Q82" s="40"/>
      <c r="R82" s="40"/>
      <c r="Y82" s="124">
        <f t="shared" si="7"/>
        <v>9686.9307295947001</v>
      </c>
      <c r="Z82" s="23" t="str">
        <f t="shared" si="8"/>
        <v>-</v>
      </c>
    </row>
    <row r="83" spans="1:26" x14ac:dyDescent="0.2">
      <c r="A83" s="21" t="s">
        <v>279</v>
      </c>
      <c r="B83" s="21" t="s">
        <v>279</v>
      </c>
      <c r="C83" s="21" t="s">
        <v>70</v>
      </c>
      <c r="D83" s="21" t="s">
        <v>45</v>
      </c>
      <c r="E83" s="112">
        <f>IF(SUMIF('Grundlage Swiss DRG ohne Anlage'!D:D,B83,'Grundlage Swiss DRG ohne Anlage'!I:I)&gt;0,SUMIF('Grundlage Swiss DRG ohne Anlage'!D:D,B83,'Grundlage Swiss DRG ohne Anlage'!I:I),"")</f>
        <v>73529735.313073993</v>
      </c>
      <c r="F83" s="112">
        <f>IF(SUMIF('Grundlage Swiss DRG KVG'!D:D,B83,'Grundlage Swiss DRG KVG'!G:G)&gt;0,SUMIF('Grundlage Swiss DRG KVG'!D:D,B83,'Grundlage Swiss DRG KVG'!G:G),)</f>
        <v>0</v>
      </c>
      <c r="G83" s="112">
        <f>IF(SUMIF('Grundlage Swiss DRG KVG'!D:D,B83,'Grundlage Swiss DRG KVG'!H:H)&gt;0,SUMIF('Grundlage Swiss DRG KVG'!D:D,B83,'Grundlage Swiss DRG KVG'!H:H),)</f>
        <v>62324054.249113999</v>
      </c>
      <c r="H83" s="112">
        <f>IF(SUMIF('Grundlage Swiss DRG KVG'!D:D,B83,'Grundlage Swiss DRG KVG'!I:I)&gt;0,SUMIF('Grundlage Swiss DRG KVG'!D:D,B83,'Grundlage Swiss DRG KVG'!I:I),"")</f>
        <v>5729.23</v>
      </c>
      <c r="I83" s="112">
        <f>IF(SUMIF('Grundlage Swiss DRG KVG'!D:D,B83,'Grundlage Swiss DRG KVG'!J:J)&gt;0,SUMIF('Grundlage Swiss DRG KVG'!D:D,B83,'Grundlage Swiss DRG KVG'!J:J),"")</f>
        <v>2834</v>
      </c>
      <c r="J83" s="130">
        <f>IF(SUMIF('Grundlage Swiss DRG ohne Anlage'!D:D,B83,'Grundlage Swiss DRG ohne Anlage'!J:J)&gt;0,SUMIF('Grundlage Swiss DRG ohne Anlage'!D:D,B83,'Grundlage Swiss DRG ohne Anlage'!J:J),"")</f>
        <v>9626.3495741735005</v>
      </c>
      <c r="K83" s="130" t="str">
        <f>IF(SUMIF('Grundlage Swiss DRG KVG'!D:D,B83,'Grundlage Swiss DRG KVG'!K:K)&gt;0,SUMIF('Grundlage Swiss DRG KVG'!D:D,B83,'Grundlage Swiss DRG KVG'!K:K),"")</f>
        <v/>
      </c>
      <c r="L83" s="130">
        <f>IF(SUMIF('Grundlage Swiss DRG KVG'!D:D,B83,'Grundlage Swiss DRG KVG'!L:L)&gt;0,SUMIF('Grundlage Swiss DRG KVG'!D:D,B83,'Grundlage Swiss DRG KVG'!L:L),"")</f>
        <v>10878.260123806</v>
      </c>
      <c r="M83" s="62">
        <f t="shared" si="9"/>
        <v>5729.23</v>
      </c>
      <c r="N83" s="61" t="str">
        <f t="shared" si="5"/>
        <v>-</v>
      </c>
      <c r="O83" s="61">
        <f t="shared" si="6"/>
        <v>5729.23</v>
      </c>
      <c r="P83" s="40"/>
      <c r="Q83" s="40"/>
      <c r="R83" s="40"/>
      <c r="Y83" s="124">
        <f t="shared" si="7"/>
        <v>10878.260123806</v>
      </c>
      <c r="Z83" s="23" t="str">
        <f t="shared" si="8"/>
        <v>-</v>
      </c>
    </row>
    <row r="84" spans="1:26" x14ac:dyDescent="0.2">
      <c r="A84" s="21" t="s">
        <v>269</v>
      </c>
      <c r="B84" s="21" t="s">
        <v>269</v>
      </c>
      <c r="C84" s="21" t="s">
        <v>70</v>
      </c>
      <c r="D84" s="21" t="s">
        <v>45</v>
      </c>
      <c r="E84" s="112">
        <f>IF(SUMIF('Grundlage Swiss DRG ohne Anlage'!D:D,B84,'Grundlage Swiss DRG ohne Anlage'!I:I)&gt;0,SUMIF('Grundlage Swiss DRG ohne Anlage'!D:D,B84,'Grundlage Swiss DRG ohne Anlage'!I:I),"")</f>
        <v>232098939.83769</v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247870782.83769</v>
      </c>
      <c r="H84" s="112">
        <f>IF(SUMIF('Grundlage Swiss DRG KVG'!D:D,B84,'Grundlage Swiss DRG KVG'!I:I)&gt;0,SUMIF('Grundlage Swiss DRG KVG'!D:D,B84,'Grundlage Swiss DRG KVG'!I:I),"")</f>
        <v>24416.9745</v>
      </c>
      <c r="I84" s="112">
        <f>IF(SUMIF('Grundlage Swiss DRG KVG'!D:D,B84,'Grundlage Swiss DRG KVG'!J:J)&gt;0,SUMIF('Grundlage Swiss DRG KVG'!D:D,B84,'Grundlage Swiss DRG KVG'!J:J),"")</f>
        <v>22086</v>
      </c>
      <c r="J84" s="130">
        <f>IF(SUMIF('Grundlage Swiss DRG ohne Anlage'!D:D,B84,'Grundlage Swiss DRG ohne Anlage'!J:J)&gt;0,SUMIF('Grundlage Swiss DRG ohne Anlage'!D:D,B84,'Grundlage Swiss DRG ohne Anlage'!J:J),"")</f>
        <v>9505.6387857424997</v>
      </c>
      <c r="K84" s="130" t="str">
        <f>IF(SUMIF('Grundlage Swiss DRG KVG'!D:D,B84,'Grundlage Swiss DRG KVG'!K:K)&gt;0,SUMIF('Grundlage Swiss DRG KVG'!D:D,B84,'Grundlage Swiss DRG KVG'!K:K),"")</f>
        <v/>
      </c>
      <c r="L84" s="130">
        <f>IF(SUMIF('Grundlage Swiss DRG KVG'!D:D,B84,'Grundlage Swiss DRG KVG'!L:L)&gt;0,SUMIF('Grundlage Swiss DRG KVG'!D:D,B84,'Grundlage Swiss DRG KVG'!L:L),"")</f>
        <v>10151.576430474001</v>
      </c>
      <c r="M84" s="62">
        <f t="shared" si="9"/>
        <v>24416.9745</v>
      </c>
      <c r="N84" s="61" t="str">
        <f t="shared" si="5"/>
        <v>-</v>
      </c>
      <c r="O84" s="61">
        <f t="shared" si="6"/>
        <v>24416.9745</v>
      </c>
      <c r="P84" s="40"/>
      <c r="Q84" s="40"/>
      <c r="R84" s="40"/>
      <c r="Y84" s="124">
        <f t="shared" si="7"/>
        <v>10151.576430474001</v>
      </c>
      <c r="Z84" s="23" t="str">
        <f t="shared" si="8"/>
        <v>-</v>
      </c>
    </row>
    <row r="85" spans="1:26" x14ac:dyDescent="0.2">
      <c r="A85" s="21" t="s">
        <v>344</v>
      </c>
      <c r="B85" s="21" t="s">
        <v>344</v>
      </c>
      <c r="C85" s="21" t="s">
        <v>70</v>
      </c>
      <c r="D85" s="21" t="s">
        <v>345</v>
      </c>
      <c r="E85" s="112">
        <f>IF(SUMIF('Grundlage Swiss DRG ohne Anlage'!D:D,B85,'Grundlage Swiss DRG ohne Anlage'!I:I)&gt;0,SUMIF('Grundlage Swiss DRG ohne Anlage'!D:D,B85,'Grundlage Swiss DRG ohne Anlage'!I:I),"")</f>
        <v>93680291.073999003</v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0</v>
      </c>
      <c r="H85" s="112" t="str">
        <f>IF(SUMIF('Grundlage Swiss DRG KVG'!D:D,B85,'Grundlage Swiss DRG KVG'!I:I)&gt;0,SUMIF('Grundlage Swiss DRG KVG'!D:D,B85,'Grundlage Swiss DRG KVG'!I:I),"")</f>
        <v/>
      </c>
      <c r="I85" s="112" t="str">
        <f>IF(SUMIF('Grundlage Swiss DRG KVG'!D:D,B85,'Grundlage Swiss DRG KVG'!J:J)&gt;0,SUMIF('Grundlage Swiss DRG KVG'!D:D,B85,'Grundlage Swiss DRG KVG'!J:J),"")</f>
        <v/>
      </c>
      <c r="J85" s="130">
        <f>IF(SUMIF('Grundlage Swiss DRG ohne Anlage'!D:D,B85,'Grundlage Swiss DRG ohne Anlage'!J:J)&gt;0,SUMIF('Grundlage Swiss DRG ohne Anlage'!D:D,B85,'Grundlage Swiss DRG ohne Anlage'!J:J),"")</f>
        <v>10382.755417787999</v>
      </c>
      <c r="K85" s="130" t="str">
        <f>IF(SUMIF('Grundlage Swiss DRG KVG'!D:D,B85,'Grundlage Swiss DRG KVG'!K:K)&gt;0,SUMIF('Grundlage Swiss DRG KVG'!D:D,B85,'Grundlage Swiss DRG KVG'!K:K),"")</f>
        <v/>
      </c>
      <c r="L85" s="130" t="str">
        <f>IF(SUMIF('Grundlage Swiss DRG KVG'!D:D,B85,'Grundlage Swiss DRG KVG'!L:L)&gt;0,SUMIF('Grundlage Swiss DRG KVG'!D:D,B85,'Grundlage Swiss DRG KVG'!L:L),"")</f>
        <v/>
      </c>
      <c r="M85" s="62" t="str">
        <f t="shared" si="9"/>
        <v/>
      </c>
      <c r="N85" s="61" t="str">
        <f t="shared" si="5"/>
        <v>-</v>
      </c>
      <c r="O85" s="61" t="str">
        <f t="shared" si="6"/>
        <v>-</v>
      </c>
      <c r="P85" s="40"/>
      <c r="Q85" s="40"/>
      <c r="R85" s="40"/>
      <c r="Y85" s="124" t="str">
        <f t="shared" si="7"/>
        <v/>
      </c>
      <c r="Z85" s="23" t="str">
        <f t="shared" si="8"/>
        <v>gleich</v>
      </c>
    </row>
    <row r="86" spans="1:26" x14ac:dyDescent="0.2">
      <c r="A86" s="21" t="s">
        <v>282</v>
      </c>
      <c r="B86" s="21" t="s">
        <v>282</v>
      </c>
      <c r="C86" s="21" t="s">
        <v>70</v>
      </c>
      <c r="D86" s="21" t="s">
        <v>62</v>
      </c>
      <c r="E86" s="112">
        <f>IF(SUMIF('Grundlage Swiss DRG ohne Anlage'!D:D,B86,'Grundlage Swiss DRG ohne Anlage'!I:I)&gt;0,SUMIF('Grundlage Swiss DRG ohne Anlage'!D:D,B86,'Grundlage Swiss DRG ohne Anlage'!I:I),"")</f>
        <v>48689514.230319001</v>
      </c>
      <c r="F86" s="112">
        <f>IF(SUMIF('Grundlage Swiss DRG KVG'!D:D,B86,'Grundlage Swiss DRG KVG'!G:G)&gt;0,SUMIF('Grundlage Swiss DRG KVG'!D:D,B86,'Grundlage Swiss DRG KVG'!G:G),)</f>
        <v>44773760.924341001</v>
      </c>
      <c r="G86" s="112">
        <f>IF(SUMIF('Grundlage Swiss DRG KVG'!D:D,B86,'Grundlage Swiss DRG KVG'!H:H)&gt;0,SUMIF('Grundlage Swiss DRG KVG'!D:D,B86,'Grundlage Swiss DRG KVG'!H:H),)</f>
        <v>44086991.463129997</v>
      </c>
      <c r="H86" s="112">
        <f>IF(SUMIF('Grundlage Swiss DRG KVG'!D:D,B86,'Grundlage Swiss DRG KVG'!I:I)&gt;0,SUMIF('Grundlage Swiss DRG KVG'!D:D,B86,'Grundlage Swiss DRG KVG'!I:I),"")</f>
        <v>4100.6532999999999</v>
      </c>
      <c r="I86" s="112">
        <f>IF(SUMIF('Grundlage Swiss DRG KVG'!D:D,B86,'Grundlage Swiss DRG KVG'!J:J)&gt;0,SUMIF('Grundlage Swiss DRG KVG'!D:D,B86,'Grundlage Swiss DRG KVG'!J:J),"")</f>
        <v>5433</v>
      </c>
      <c r="J86" s="130">
        <f>IF(SUMIF('Grundlage Swiss DRG ohne Anlage'!D:D,B86,'Grundlage Swiss DRG ohne Anlage'!J:J)&gt;0,SUMIF('Grundlage Swiss DRG ohne Anlage'!D:D,B86,'Grundlage Swiss DRG ohne Anlage'!J:J),"")</f>
        <v>8998.8413594895992</v>
      </c>
      <c r="K86" s="130">
        <f>IF(SUMIF('Grundlage Swiss DRG KVG'!D:D,B86,'Grundlage Swiss DRG KVG'!K:K)&gt;0,SUMIF('Grundlage Swiss DRG KVG'!D:D,B86,'Grundlage Swiss DRG KVG'!K:K),"")</f>
        <v>10918.689693746999</v>
      </c>
      <c r="L86" s="130">
        <f>IF(SUMIF('Grundlage Swiss DRG KVG'!D:D,B86,'Grundlage Swiss DRG KVG'!L:L)&gt;0,SUMIF('Grundlage Swiss DRG KVG'!D:D,B86,'Grundlage Swiss DRG KVG'!L:L),"")</f>
        <v>10751.21163331</v>
      </c>
      <c r="M86" s="62">
        <f t="shared" si="9"/>
        <v>4100.6532999999999</v>
      </c>
      <c r="N86" s="61">
        <f t="shared" si="5"/>
        <v>4100.6532999999999</v>
      </c>
      <c r="O86" s="61">
        <f t="shared" si="6"/>
        <v>4100.6532999999999</v>
      </c>
      <c r="P86" s="40"/>
      <c r="Q86" s="40"/>
      <c r="R86" s="40"/>
      <c r="Y86" s="124">
        <f t="shared" si="7"/>
        <v>10751.21163331</v>
      </c>
      <c r="Z86" s="23" t="str">
        <f t="shared" si="8"/>
        <v>-</v>
      </c>
    </row>
    <row r="87" spans="1:26" x14ac:dyDescent="0.2">
      <c r="A87" s="21" t="s">
        <v>294</v>
      </c>
      <c r="B87" s="21" t="s">
        <v>294</v>
      </c>
      <c r="C87" s="21" t="s">
        <v>70</v>
      </c>
      <c r="D87" s="21" t="s">
        <v>22</v>
      </c>
      <c r="E87" s="112">
        <f>IF(SUMIF('Grundlage Swiss DRG ohne Anlage'!D:D,B87,'Grundlage Swiss DRG ohne Anlage'!I:I)&gt;0,SUMIF('Grundlage Swiss DRG ohne Anlage'!D:D,B87,'Grundlage Swiss DRG ohne Anlage'!I:I),"")</f>
        <v>525139317.12436002</v>
      </c>
      <c r="F87" s="112">
        <f>IF(SUMIF('Grundlage Swiss DRG KVG'!D:D,B87,'Grundlage Swiss DRG KVG'!G:G)&gt;0,SUMIF('Grundlage Swiss DRG KVG'!D:D,B87,'Grundlage Swiss DRG KVG'!G:G),)</f>
        <v>443629682.63981003</v>
      </c>
      <c r="G87" s="112">
        <f>IF(SUMIF('Grundlage Swiss DRG KVG'!D:D,B87,'Grundlage Swiss DRG KVG'!H:H)&gt;0,SUMIF('Grundlage Swiss DRG KVG'!D:D,B87,'Grundlage Swiss DRG KVG'!H:H),)</f>
        <v>0</v>
      </c>
      <c r="H87" s="112">
        <f>IF(SUMIF('Grundlage Swiss DRG KVG'!D:D,B87,'Grundlage Swiss DRG KVG'!I:I)&gt;0,SUMIF('Grundlage Swiss DRG KVG'!D:D,B87,'Grundlage Swiss DRG KVG'!I:I),"")</f>
        <v>38660</v>
      </c>
      <c r="I87" s="112">
        <f>IF(SUMIF('Grundlage Swiss DRG KVG'!D:D,B87,'Grundlage Swiss DRG KVG'!J:J)&gt;0,SUMIF('Grundlage Swiss DRG KVG'!D:D,B87,'Grundlage Swiss DRG KVG'!J:J),"")</f>
        <v>32037</v>
      </c>
      <c r="J87" s="130">
        <f>IF(SUMIF('Grundlage Swiss DRG ohne Anlage'!D:D,B87,'Grundlage Swiss DRG ohne Anlage'!J:J)&gt;0,SUMIF('Grundlage Swiss DRG ohne Anlage'!D:D,B87,'Grundlage Swiss DRG ohne Anlage'!J:J),"")</f>
        <v>10108.747370003999</v>
      </c>
      <c r="K87" s="130">
        <f>IF(SUMIF('Grundlage Swiss DRG KVG'!D:D,B87,'Grundlage Swiss DRG KVG'!K:K)&gt;0,SUMIF('Grundlage Swiss DRG KVG'!D:D,B87,'Grundlage Swiss DRG KVG'!K:K),"")</f>
        <v>11475.159923429999</v>
      </c>
      <c r="L87" s="130" t="str">
        <f>IF(SUMIF('Grundlage Swiss DRG KVG'!D:D,B87,'Grundlage Swiss DRG KVG'!L:L)&gt;0,SUMIF('Grundlage Swiss DRG KVG'!D:D,B87,'Grundlage Swiss DRG KVG'!L:L),"")</f>
        <v/>
      </c>
      <c r="M87" s="62">
        <f t="shared" si="9"/>
        <v>38660</v>
      </c>
      <c r="N87" s="61">
        <f t="shared" si="5"/>
        <v>38660</v>
      </c>
      <c r="O87" s="61" t="str">
        <f t="shared" si="6"/>
        <v>-</v>
      </c>
      <c r="P87" s="40"/>
      <c r="Q87" s="40"/>
      <c r="R87" s="40"/>
      <c r="Y87" s="124" t="str">
        <f t="shared" si="7"/>
        <v/>
      </c>
      <c r="Z87" s="23" t="str">
        <f t="shared" si="8"/>
        <v>Kontrolle</v>
      </c>
    </row>
    <row r="88" spans="1:26" hidden="1" x14ac:dyDescent="0.2">
      <c r="A88" s="20" t="s">
        <v>104</v>
      </c>
      <c r="B88" s="21" t="s">
        <v>105</v>
      </c>
      <c r="C88" s="21" t="s">
        <v>66</v>
      </c>
      <c r="D88" s="21" t="s">
        <v>106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81868181.313073993</v>
      </c>
      <c r="G88" s="112">
        <f>IF(SUMIF('Grundlage Swiss DRG KVG'!D:D,B88,'Grundlage Swiss DRG KVG'!H:H)&gt;0,SUMIF('Grundlage Swiss DRG KVG'!D:D,B88,'Grundlage Swiss DRG KVG'!H:H),)</f>
        <v>81023783.313073993</v>
      </c>
      <c r="H88" s="112">
        <f>IF(SUMIF('Grundlage Swiss DRG KVG'!D:D,B88,'Grundlage Swiss DRG KVG'!I:I)&gt;0,SUMIF('Grundlage Swiss DRG KVG'!D:D,B88,'Grundlage Swiss DRG KVG'!I:I),"")</f>
        <v>7638.3819999999996</v>
      </c>
      <c r="I88" s="112">
        <f>IF(SUMIF('Grundlage Swiss DRG KVG'!D:D,B88,'Grundlage Swiss DRG KVG'!J:J)&gt;0,SUMIF('Grundlage Swiss DRG KVG'!D:D,B88,'Grundlage Swiss DRG KVG'!J:J),"")</f>
        <v>9225</v>
      </c>
      <c r="J88" s="130"/>
      <c r="K88" s="130">
        <f>IF(SUMIF('Grundlage Swiss DRG KVG'!D:D,B88,'Grundlage Swiss DRG KVG'!K:K)&gt;0,SUMIF('Grundlage Swiss DRG KVG'!D:D,B88,'Grundlage Swiss DRG KVG'!K:K),"")</f>
        <v>10718.000397607</v>
      </c>
      <c r="L88" s="130">
        <f>IF(SUMIF('Grundlage Swiss DRG KVG'!D:D,B88,'Grundlage Swiss DRG KVG'!L:L)&gt;0,SUMIF('Grundlage Swiss DRG KVG'!D:D,B88,'Grundlage Swiss DRG KVG'!L:L),"")</f>
        <v>10607.453687584</v>
      </c>
      <c r="M88" s="62">
        <f t="shared" si="9"/>
        <v>7638.3819999999996</v>
      </c>
      <c r="N88" s="61">
        <f t="shared" si="5"/>
        <v>7638.3819999999996</v>
      </c>
      <c r="O88" s="61">
        <f t="shared" si="6"/>
        <v>7638.3819999999996</v>
      </c>
      <c r="P88" s="40"/>
      <c r="Q88" s="40"/>
      <c r="R88" s="40"/>
      <c r="Y88" s="124">
        <f t="shared" si="7"/>
        <v>10607.453687584</v>
      </c>
      <c r="Z88" s="23" t="str">
        <f t="shared" si="8"/>
        <v>-</v>
      </c>
    </row>
    <row r="89" spans="1:26" hidden="1" x14ac:dyDescent="0.2">
      <c r="A89" s="20" t="s">
        <v>147</v>
      </c>
      <c r="B89" s="21" t="s">
        <v>148</v>
      </c>
      <c r="C89" s="21" t="s">
        <v>66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0</v>
      </c>
      <c r="G89" s="112">
        <f>IF(SUMIF('Grundlage Swiss DRG KVG'!D:D,B89,'Grundlage Swiss DRG KVG'!H:H)&gt;0,SUMIF('Grundlage Swiss DRG KVG'!D:D,B89,'Grundlage Swiss DRG KVG'!H:H),)</f>
        <v>0</v>
      </c>
      <c r="H89" s="112" t="str">
        <f>IF(SUMIF('Grundlage Swiss DRG KVG'!D:D,B89,'Grundlage Swiss DRG KVG'!I:I)&gt;0,SUMIF('Grundlage Swiss DRG KVG'!D:D,B89,'Grundlage Swiss DRG KVG'!I:I),"")</f>
        <v/>
      </c>
      <c r="I89" s="112" t="str">
        <f>IF(SUMIF('Grundlage Swiss DRG KVG'!D:D,B89,'Grundlage Swiss DRG KVG'!J:J)&gt;0,SUMIF('Grundlage Swiss DRG KVG'!D:D,B89,'Grundlage Swiss DRG KVG'!J:J),"")</f>
        <v/>
      </c>
      <c r="J89" s="130"/>
      <c r="K89" s="130" t="str">
        <f>IF(SUMIF('Grundlage Swiss DRG KVG'!D:D,B89,'Grundlage Swiss DRG KVG'!K:K)&gt;0,SUMIF('Grundlage Swiss DRG KVG'!D:D,B89,'Grundlage Swiss DRG KVG'!K:K),"")</f>
        <v/>
      </c>
      <c r="L89" s="130" t="str">
        <f>IF(SUMIF('Grundlage Swiss DRG KVG'!D:D,B89,'Grundlage Swiss DRG KVG'!L:L)&gt;0,SUMIF('Grundlage Swiss DRG KVG'!D:D,B89,'Grundlage Swiss DRG KVG'!L:L),"")</f>
        <v/>
      </c>
      <c r="M89" s="62" t="str">
        <f t="shared" si="9"/>
        <v/>
      </c>
      <c r="N89" s="61" t="str">
        <f t="shared" si="5"/>
        <v>-</v>
      </c>
      <c r="O89" s="61" t="str">
        <f t="shared" si="6"/>
        <v>-</v>
      </c>
      <c r="P89" s="40"/>
      <c r="Q89" s="40"/>
      <c r="R89" s="40"/>
      <c r="Y89" s="124" t="str">
        <f t="shared" si="7"/>
        <v/>
      </c>
      <c r="Z89" s="23" t="str">
        <f t="shared" si="8"/>
        <v>gleich</v>
      </c>
    </row>
    <row r="90" spans="1:26" hidden="1" x14ac:dyDescent="0.2">
      <c r="A90" s="20" t="s">
        <v>183</v>
      </c>
      <c r="B90" s="21" t="s">
        <v>184</v>
      </c>
      <c r="C90" s="21" t="s">
        <v>66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9803003.3235879</v>
      </c>
      <c r="H90" s="112">
        <f>IF(SUMIF('Grundlage Swiss DRG KVG'!D:D,B90,'Grundlage Swiss DRG KVG'!I:I)&gt;0,SUMIF('Grundlage Swiss DRG KVG'!D:D,B90,'Grundlage Swiss DRG KVG'!I:I),"")</f>
        <v>836.09839999999997</v>
      </c>
      <c r="I90" s="112">
        <f>IF(SUMIF('Grundlage Swiss DRG KVG'!D:D,B90,'Grundlage Swiss DRG KVG'!J:J)&gt;0,SUMIF('Grundlage Swiss DRG KVG'!D:D,B90,'Grundlage Swiss DRG KVG'!J:J),"")</f>
        <v>1002</v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>
        <f>IF(SUMIF('Grundlage Swiss DRG KVG'!D:D,B90,'Grundlage Swiss DRG KVG'!L:L)&gt;0,SUMIF('Grundlage Swiss DRG KVG'!D:D,B90,'Grundlage Swiss DRG KVG'!L:L),"")</f>
        <v>11724.700494090001</v>
      </c>
      <c r="M90" s="62">
        <f t="shared" si="9"/>
        <v>836.09839999999997</v>
      </c>
      <c r="N90" s="61" t="str">
        <f t="shared" si="5"/>
        <v>-</v>
      </c>
      <c r="O90" s="61">
        <f t="shared" si="6"/>
        <v>836.09839999999997</v>
      </c>
      <c r="P90" s="40"/>
      <c r="Q90" s="40"/>
      <c r="R90" s="40"/>
      <c r="Y90" s="124">
        <f t="shared" si="7"/>
        <v>11724.700494090001</v>
      </c>
      <c r="Z90" s="23" t="str">
        <f t="shared" si="8"/>
        <v>-</v>
      </c>
    </row>
    <row r="91" spans="1:26" hidden="1" x14ac:dyDescent="0.2">
      <c r="A91" s="20" t="s">
        <v>299</v>
      </c>
      <c r="B91" s="21" t="s">
        <v>300</v>
      </c>
      <c r="C91" s="21" t="s">
        <v>66</v>
      </c>
      <c r="D91" s="21" t="s">
        <v>27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9"/>
        <v/>
      </c>
      <c r="N91" s="61" t="str">
        <f t="shared" si="5"/>
        <v>-</v>
      </c>
      <c r="O91" s="61" t="str">
        <f t="shared" si="6"/>
        <v>-</v>
      </c>
      <c r="P91" s="40"/>
      <c r="Q91" s="40"/>
      <c r="R91" s="40"/>
      <c r="Y91" s="124" t="str">
        <f t="shared" si="7"/>
        <v/>
      </c>
      <c r="Z91" s="23" t="str">
        <f t="shared" si="8"/>
        <v>gleich</v>
      </c>
    </row>
    <row r="92" spans="1:26" hidden="1" x14ac:dyDescent="0.2">
      <c r="A92" s="20" t="s">
        <v>307</v>
      </c>
      <c r="B92" s="21" t="s">
        <v>307</v>
      </c>
      <c r="C92" s="21" t="s">
        <v>66</v>
      </c>
      <c r="D92" s="21" t="s">
        <v>308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574775694.71089005</v>
      </c>
      <c r="G92" s="112">
        <f>IF(SUMIF('Grundlage Swiss DRG KVG'!D:D,B92,'Grundlage Swiss DRG KVG'!H:H)&gt;0,SUMIF('Grundlage Swiss DRG KVG'!D:D,B92,'Grundlage Swiss DRG KVG'!H:H),)</f>
        <v>569406945.12435997</v>
      </c>
      <c r="H92" s="112">
        <f>IF(SUMIF('Grundlage Swiss DRG KVG'!D:D,B92,'Grundlage Swiss DRG KVG'!I:I)&gt;0,SUMIF('Grundlage Swiss DRG KVG'!D:D,B92,'Grundlage Swiss DRG KVG'!I:I),"")</f>
        <v>51949</v>
      </c>
      <c r="I92" s="112">
        <f>IF(SUMIF('Grundlage Swiss DRG KVG'!D:D,B92,'Grundlage Swiss DRG KVG'!J:J)&gt;0,SUMIF('Grundlage Swiss DRG KVG'!D:D,B92,'Grundlage Swiss DRG KVG'!J:J),"")</f>
        <v>35121</v>
      </c>
      <c r="J92" s="130"/>
      <c r="K92" s="130">
        <f>IF(SUMIF('Grundlage Swiss DRG KVG'!D:D,B92,'Grundlage Swiss DRG KVG'!K:K)&gt;0,SUMIF('Grundlage Swiss DRG KVG'!D:D,B92,'Grundlage Swiss DRG KVG'!K:K),"")</f>
        <v>11064.230200983</v>
      </c>
      <c r="L92" s="130">
        <f>IF(SUMIF('Grundlage Swiss DRG KVG'!D:D,B92,'Grundlage Swiss DRG KVG'!L:L)&gt;0,SUMIF('Grundlage Swiss DRG KVG'!D:D,B92,'Grundlage Swiss DRG KVG'!L:L),"")</f>
        <v>10960.883657517001</v>
      </c>
      <c r="M92" s="62">
        <f t="shared" si="9"/>
        <v>51949</v>
      </c>
      <c r="N92" s="61">
        <f t="shared" si="5"/>
        <v>51949</v>
      </c>
      <c r="O92" s="61">
        <f t="shared" si="6"/>
        <v>51949</v>
      </c>
      <c r="P92" s="40"/>
      <c r="Q92" s="40"/>
      <c r="R92" s="40"/>
      <c r="Y92" s="124">
        <f t="shared" si="7"/>
        <v>10960.883657517001</v>
      </c>
      <c r="Z92" s="23" t="str">
        <f t="shared" si="8"/>
        <v>-</v>
      </c>
    </row>
    <row r="93" spans="1:26" hidden="1" x14ac:dyDescent="0.2">
      <c r="A93" s="20" t="s">
        <v>341</v>
      </c>
      <c r="B93" s="21" t="s">
        <v>341</v>
      </c>
      <c r="C93" s="21" t="s">
        <v>66</v>
      </c>
      <c r="D93" s="21" t="s">
        <v>308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9"/>
        <v/>
      </c>
      <c r="N93" s="61" t="str">
        <f t="shared" si="5"/>
        <v>-</v>
      </c>
      <c r="O93" s="61" t="str">
        <f t="shared" si="6"/>
        <v>-</v>
      </c>
      <c r="P93" s="40"/>
      <c r="Q93" s="40"/>
      <c r="R93" s="40"/>
      <c r="Y93" s="124" t="str">
        <f t="shared" si="7"/>
        <v/>
      </c>
      <c r="Z93" s="23" t="str">
        <f t="shared" si="8"/>
        <v>gleich</v>
      </c>
    </row>
    <row r="94" spans="1:26" hidden="1" x14ac:dyDescent="0.2">
      <c r="A94" s="20" t="s">
        <v>196</v>
      </c>
      <c r="B94" s="21" t="s">
        <v>197</v>
      </c>
      <c r="C94" s="21" t="s">
        <v>55</v>
      </c>
      <c r="D94" s="21" t="s">
        <v>106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45151980.019373998</v>
      </c>
      <c r="G94" s="112">
        <f>IF(SUMIF('Grundlage Swiss DRG KVG'!D:D,B94,'Grundlage Swiss DRG KVG'!H:H)&gt;0,SUMIF('Grundlage Swiss DRG KVG'!D:D,B94,'Grundlage Swiss DRG KVG'!H:H),)</f>
        <v>42496471.489373997</v>
      </c>
      <c r="H94" s="112">
        <f>IF(SUMIF('Grundlage Swiss DRG KVG'!D:D,B94,'Grundlage Swiss DRG KVG'!I:I)&gt;0,SUMIF('Grundlage Swiss DRG KVG'!D:D,B94,'Grundlage Swiss DRG KVG'!I:I),"")</f>
        <v>4168.0730000000003</v>
      </c>
      <c r="I94" s="112">
        <f>IF(SUMIF('Grundlage Swiss DRG KVG'!D:D,B94,'Grundlage Swiss DRG KVG'!J:J)&gt;0,SUMIF('Grundlage Swiss DRG KVG'!D:D,B94,'Grundlage Swiss DRG KVG'!J:J),"")</f>
        <v>4513</v>
      </c>
      <c r="J94" s="130"/>
      <c r="K94" s="130">
        <f>IF(SUMIF('Grundlage Swiss DRG KVG'!D:D,B94,'Grundlage Swiss DRG KVG'!K:K)&gt;0,SUMIF('Grundlage Swiss DRG KVG'!D:D,B94,'Grundlage Swiss DRG KVG'!K:K),"")</f>
        <v>10832.818911611001</v>
      </c>
      <c r="L94" s="130">
        <f>IF(SUMIF('Grundlage Swiss DRG KVG'!D:D,B94,'Grundlage Swiss DRG KVG'!L:L)&gt;0,SUMIF('Grundlage Swiss DRG KVG'!D:D,B94,'Grundlage Swiss DRG KVG'!L:L),"")</f>
        <v>10195.711900769</v>
      </c>
      <c r="M94" s="62">
        <f t="shared" si="9"/>
        <v>4168.0730000000003</v>
      </c>
      <c r="N94" s="61">
        <f t="shared" si="5"/>
        <v>4168.0730000000003</v>
      </c>
      <c r="O94" s="61">
        <f t="shared" si="6"/>
        <v>4168.0730000000003</v>
      </c>
      <c r="P94" s="40"/>
      <c r="Q94" s="40"/>
      <c r="R94" s="40"/>
      <c r="Y94" s="124">
        <f t="shared" si="7"/>
        <v>10195.711900769</v>
      </c>
      <c r="Z94" s="23" t="str">
        <f t="shared" si="8"/>
        <v>-</v>
      </c>
    </row>
    <row r="95" spans="1:26" hidden="1" x14ac:dyDescent="0.2">
      <c r="A95" s="20" t="s">
        <v>190</v>
      </c>
      <c r="B95" s="21" t="s">
        <v>191</v>
      </c>
      <c r="C95" s="21" t="s">
        <v>55</v>
      </c>
      <c r="D95" s="21" t="s">
        <v>106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9"/>
        <v/>
      </c>
      <c r="N95" s="61" t="str">
        <f t="shared" si="5"/>
        <v>-</v>
      </c>
      <c r="O95" s="61" t="str">
        <f t="shared" si="6"/>
        <v>-</v>
      </c>
      <c r="P95" s="40"/>
      <c r="Q95" s="40"/>
      <c r="R95" s="40"/>
      <c r="Y95" s="124" t="str">
        <f t="shared" si="7"/>
        <v/>
      </c>
      <c r="Z95" s="23" t="str">
        <f t="shared" si="8"/>
        <v>gleich</v>
      </c>
    </row>
    <row r="96" spans="1:26" hidden="1" x14ac:dyDescent="0.2">
      <c r="A96" s="20" t="s">
        <v>199</v>
      </c>
      <c r="B96" s="21" t="s">
        <v>200</v>
      </c>
      <c r="C96" s="21" t="s">
        <v>55</v>
      </c>
      <c r="D96" s="21" t="s">
        <v>188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9"/>
        <v/>
      </c>
      <c r="N96" s="61" t="str">
        <f t="shared" si="5"/>
        <v>-</v>
      </c>
      <c r="O96" s="61" t="str">
        <f t="shared" si="6"/>
        <v>-</v>
      </c>
      <c r="P96" s="40"/>
      <c r="Q96" s="40"/>
      <c r="R96" s="40"/>
      <c r="Y96" s="124" t="str">
        <f t="shared" si="7"/>
        <v/>
      </c>
      <c r="Z96" s="23" t="str">
        <f t="shared" si="8"/>
        <v>gleich</v>
      </c>
    </row>
    <row r="97" spans="1:26" hidden="1" x14ac:dyDescent="0.2">
      <c r="A97" s="20" t="s">
        <v>323</v>
      </c>
      <c r="B97" s="21" t="s">
        <v>323</v>
      </c>
      <c r="C97" s="21" t="s">
        <v>55</v>
      </c>
      <c r="D97" s="21" t="s">
        <v>251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135645665.11285001</v>
      </c>
      <c r="G97" s="112">
        <f>IF(SUMIF('Grundlage Swiss DRG KVG'!D:D,B97,'Grundlage Swiss DRG KVG'!H:H)&gt;0,SUMIF('Grundlage Swiss DRG KVG'!D:D,B97,'Grundlage Swiss DRG KVG'!H:H),)</f>
        <v>0</v>
      </c>
      <c r="H97" s="112">
        <f>IF(SUMIF('Grundlage Swiss DRG KVG'!D:D,B97,'Grundlage Swiss DRG KVG'!I:I)&gt;0,SUMIF('Grundlage Swiss DRG KVG'!D:D,B97,'Grundlage Swiss DRG KVG'!I:I),"")</f>
        <v>13595.97</v>
      </c>
      <c r="I97" s="112">
        <f>IF(SUMIF('Grundlage Swiss DRG KVG'!D:D,B97,'Grundlage Swiss DRG KVG'!J:J)&gt;0,SUMIF('Grundlage Swiss DRG KVG'!D:D,B97,'Grundlage Swiss DRG KVG'!J:J),"")</f>
        <v>14454</v>
      </c>
      <c r="J97" s="130"/>
      <c r="K97" s="130">
        <f>IF(SUMIF('Grundlage Swiss DRG KVG'!D:D,B97,'Grundlage Swiss DRG KVG'!K:K)&gt;0,SUMIF('Grundlage Swiss DRG KVG'!D:D,B97,'Grundlage Swiss DRG KVG'!K:K),"")</f>
        <v>9976.9023550988004</v>
      </c>
      <c r="L97" s="130" t="str">
        <f>IF(SUMIF('Grundlage Swiss DRG KVG'!D:D,B97,'Grundlage Swiss DRG KVG'!L:L)&gt;0,SUMIF('Grundlage Swiss DRG KVG'!D:D,B97,'Grundlage Swiss DRG KVG'!L:L),"")</f>
        <v/>
      </c>
      <c r="M97" s="62">
        <f t="shared" si="9"/>
        <v>13595.97</v>
      </c>
      <c r="N97" s="61">
        <f t="shared" si="5"/>
        <v>13595.97</v>
      </c>
      <c r="O97" s="61" t="str">
        <f t="shared" si="6"/>
        <v>-</v>
      </c>
      <c r="P97" s="40"/>
      <c r="Q97" s="40"/>
      <c r="R97" s="40"/>
      <c r="Y97" s="124" t="str">
        <f t="shared" si="7"/>
        <v/>
      </c>
      <c r="Z97" s="23" t="str">
        <f t="shared" si="8"/>
        <v>Kontrolle</v>
      </c>
    </row>
    <row r="98" spans="1:26" hidden="1" x14ac:dyDescent="0.2">
      <c r="A98" s="21" t="s">
        <v>284</v>
      </c>
      <c r="B98" s="21" t="s">
        <v>285</v>
      </c>
      <c r="C98" s="21" t="s">
        <v>55</v>
      </c>
      <c r="D98" s="21" t="s">
        <v>188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9"/>
        <v/>
      </c>
      <c r="N98" s="61" t="str">
        <f t="shared" si="5"/>
        <v>-</v>
      </c>
      <c r="O98" s="61" t="str">
        <f t="shared" si="6"/>
        <v>-</v>
      </c>
      <c r="P98" s="40"/>
      <c r="Q98" s="40"/>
      <c r="R98" s="40"/>
      <c r="Y98" s="124" t="str">
        <f t="shared" si="7"/>
        <v/>
      </c>
      <c r="Z98" s="23" t="str">
        <f t="shared" si="8"/>
        <v>gleich</v>
      </c>
    </row>
    <row r="99" spans="1:26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0</v>
      </c>
      <c r="H99" s="112" t="str">
        <f>IF(SUMIF('Grundlage Swiss DRG KVG'!D:D,B99,'Grundlage Swiss DRG KVG'!I:I)&gt;0,SUMIF('Grundlage Swiss DRG KVG'!D:D,B99,'Grundlage Swiss DRG KVG'!I:I),"")</f>
        <v/>
      </c>
      <c r="I99" s="112" t="str">
        <f>IF(SUMIF('Grundlage Swiss DRG KVG'!D:D,B99,'Grundlage Swiss DRG KVG'!J:J)&gt;0,SUMIF('Grundlage Swiss DRG KVG'!D:D,B99,'Grundlage Swiss DRG KVG'!J:J),"")</f>
        <v/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 t="str">
        <f>IF(SUMIF('Grundlage Swiss DRG KVG'!D:D,B99,'Grundlage Swiss DRG KVG'!L:L)&gt;0,SUMIF('Grundlage Swiss DRG KVG'!D:D,B99,'Grundlage Swiss DRG KVG'!L:L),"")</f>
        <v/>
      </c>
      <c r="M99" s="62" t="str">
        <f t="shared" si="9"/>
        <v/>
      </c>
      <c r="N99" s="61" t="str">
        <f t="shared" si="5"/>
        <v>-</v>
      </c>
      <c r="O99" s="61" t="str">
        <f t="shared" si="6"/>
        <v>-</v>
      </c>
      <c r="P99" s="40"/>
      <c r="Q99" s="40"/>
      <c r="R99" s="40"/>
      <c r="Y99" s="124" t="str">
        <f t="shared" si="7"/>
        <v/>
      </c>
      <c r="Z99" s="23" t="str">
        <f t="shared" si="8"/>
        <v>gleich</v>
      </c>
    </row>
    <row r="100" spans="1:26" hidden="1" x14ac:dyDescent="0.2">
      <c r="A100" s="21" t="s">
        <v>287</v>
      </c>
      <c r="B100" s="21" t="s">
        <v>288</v>
      </c>
      <c r="C100" s="21" t="s">
        <v>16</v>
      </c>
      <c r="D100" s="21" t="s">
        <v>188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9"/>
        <v/>
      </c>
      <c r="N100" s="61" t="str">
        <f t="shared" si="5"/>
        <v>-</v>
      </c>
      <c r="O100" s="61" t="str">
        <f t="shared" si="6"/>
        <v>-</v>
      </c>
      <c r="P100" s="40"/>
      <c r="Q100" s="40"/>
      <c r="R100" s="40"/>
      <c r="Y100" s="124" t="str">
        <f t="shared" si="7"/>
        <v/>
      </c>
      <c r="Z100" s="23" t="str">
        <f t="shared" si="8"/>
        <v>gleich</v>
      </c>
    </row>
    <row r="101" spans="1:26" hidden="1" x14ac:dyDescent="0.2">
      <c r="A101" s="21" t="s">
        <v>314</v>
      </c>
      <c r="B101" s="21" t="s">
        <v>314</v>
      </c>
      <c r="C101" s="21" t="s">
        <v>95</v>
      </c>
      <c r="D101" s="21" t="s">
        <v>308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9"/>
        <v/>
      </c>
      <c r="N101" s="61" t="str">
        <f t="shared" si="5"/>
        <v>-</v>
      </c>
      <c r="O101" s="61" t="str">
        <f t="shared" si="6"/>
        <v>-</v>
      </c>
      <c r="P101" s="40"/>
      <c r="Q101" s="40"/>
      <c r="R101" s="40"/>
      <c r="Y101" s="124" t="str">
        <f t="shared" si="7"/>
        <v/>
      </c>
      <c r="Z101" s="23" t="str">
        <f t="shared" si="8"/>
        <v>gleich</v>
      </c>
    </row>
    <row r="102" spans="1:26" hidden="1" x14ac:dyDescent="0.2">
      <c r="A102" s="21" t="s">
        <v>186</v>
      </c>
      <c r="B102" s="21" t="s">
        <v>187</v>
      </c>
      <c r="C102" s="21" t="s">
        <v>34</v>
      </c>
      <c r="D102" s="21" t="s">
        <v>188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9"/>
        <v/>
      </c>
      <c r="N102" s="61" t="str">
        <f t="shared" si="5"/>
        <v>-</v>
      </c>
      <c r="O102" s="61" t="str">
        <f t="shared" si="6"/>
        <v>-</v>
      </c>
      <c r="P102" s="40"/>
      <c r="Q102" s="40"/>
      <c r="R102" s="40"/>
      <c r="Y102" s="124" t="str">
        <f t="shared" si="7"/>
        <v/>
      </c>
      <c r="Z102" s="23" t="str">
        <f t="shared" si="8"/>
        <v>gleich</v>
      </c>
    </row>
    <row r="103" spans="1:26" hidden="1" x14ac:dyDescent="0.2">
      <c r="A103" s="21" t="s">
        <v>171</v>
      </c>
      <c r="B103" s="21" t="s">
        <v>172</v>
      </c>
      <c r="C103" s="21" t="s">
        <v>169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9"/>
        <v/>
      </c>
      <c r="N103" s="61" t="str">
        <f t="shared" si="5"/>
        <v>-</v>
      </c>
      <c r="O103" s="61" t="str">
        <f t="shared" si="6"/>
        <v>-</v>
      </c>
      <c r="P103" s="40"/>
      <c r="Q103" s="40"/>
      <c r="R103" s="40"/>
      <c r="Y103" s="124" t="str">
        <f t="shared" si="7"/>
        <v/>
      </c>
      <c r="Z103" s="23" t="str">
        <f t="shared" si="8"/>
        <v>gleich</v>
      </c>
    </row>
    <row r="104" spans="1:26" hidden="1" x14ac:dyDescent="0.2">
      <c r="A104" s="21" t="s">
        <v>338</v>
      </c>
      <c r="B104" s="21" t="s">
        <v>338</v>
      </c>
      <c r="C104" s="21" t="s">
        <v>228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54142777.380318999</v>
      </c>
      <c r="H104" s="112">
        <f>IF(SUMIF('Grundlage Swiss DRG KVG'!D:D,B104,'Grundlage Swiss DRG KVG'!I:I)&gt;0,SUMIF('Grundlage Swiss DRG KVG'!D:D,B104,'Grundlage Swiss DRG KVG'!I:I),"")</f>
        <v>5410.6425799999997</v>
      </c>
      <c r="I104" s="112">
        <f>IF(SUMIF('Grundlage Swiss DRG KVG'!D:D,B104,'Grundlage Swiss DRG KVG'!J:J)&gt;0,SUMIF('Grundlage Swiss DRG KVG'!D:D,B104,'Grundlage Swiss DRG KVG'!J:J),"")</f>
        <v>3722</v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>
        <f>IF(SUMIF('Grundlage Swiss DRG KVG'!D:D,B104,'Grundlage Swiss DRG KVG'!L:L)&gt;0,SUMIF('Grundlage Swiss DRG KVG'!D:D,B104,'Grundlage Swiss DRG KVG'!L:L),"")</f>
        <v>10006.718532925001</v>
      </c>
      <c r="M104" s="62">
        <f t="shared" si="9"/>
        <v>5410.6425799999997</v>
      </c>
      <c r="N104" s="61" t="str">
        <f t="shared" si="5"/>
        <v>-</v>
      </c>
      <c r="O104" s="61">
        <f t="shared" si="6"/>
        <v>5410.6425799999997</v>
      </c>
      <c r="P104" s="40"/>
      <c r="Q104" s="40"/>
      <c r="R104" s="40"/>
      <c r="Y104" s="124">
        <f t="shared" si="7"/>
        <v>10006.718532925001</v>
      </c>
      <c r="Z104" s="23" t="str">
        <f t="shared" si="8"/>
        <v>-</v>
      </c>
    </row>
    <row r="105" spans="1:26" hidden="1" x14ac:dyDescent="0.2">
      <c r="A105" s="21" t="s">
        <v>125</v>
      </c>
      <c r="B105" s="21" t="s">
        <v>126</v>
      </c>
      <c r="C105" s="21" t="s">
        <v>127</v>
      </c>
      <c r="D105" s="21" t="s">
        <v>45</v>
      </c>
      <c r="E105" s="59" t="str">
        <f>IF(SUMIF('Grundlage Swiss DRG ohne Anlage'!D:D,B105,'Grundlage Swiss DRG ohne Anlage'!I:I)&gt;0,SUMIF('Grundlage Swiss DRG ohne Anlage'!D:D,B105,'Grundlage Swiss DRG ohne Anlage'!I:I),"")</f>
        <v/>
      </c>
      <c r="F105" s="112">
        <f>IF(SUMIF('Grundlage Swiss DRG KVG'!D:D,B105,'Grundlage Swiss DRG KVG'!G:G)&gt;0,SUMIF('Grundlage Swiss DRG KVG'!D:D,B105,'Grundlage Swiss DRG KVG'!G:G),)</f>
        <v>0</v>
      </c>
      <c r="G105" s="112">
        <f>IF(SUMIF('Grundlage Swiss DRG KVG'!D:D,B105,'Grundlage Swiss DRG KVG'!H:H)&gt;0,SUMIF('Grundlage Swiss DRG KVG'!D:D,B105,'Grundlage Swiss DRG KVG'!H:H),)</f>
        <v>0</v>
      </c>
      <c r="H105" s="112" t="str">
        <f>IF(SUMIF('Grundlage Swiss DRG KVG'!D:D,B105,'Grundlage Swiss DRG KVG'!I:I)&gt;0,SUMIF('Grundlage Swiss DRG KVG'!D:D,B105,'Grundlage Swiss DRG KVG'!I:I),"")</f>
        <v/>
      </c>
      <c r="I105" s="112" t="str">
        <f>IF(SUMIF('Grundlage Swiss DRG KVG'!D:D,B105,'Grundlage Swiss DRG KVG'!J:J)&gt;0,SUMIF('Grundlage Swiss DRG KVG'!D:D,B105,'Grundlage Swiss DRG KVG'!J:J),"")</f>
        <v/>
      </c>
      <c r="J105" s="130"/>
      <c r="K105" s="130" t="str">
        <f>IF(SUMIF('Grundlage Swiss DRG KVG'!D:D,B105,'Grundlage Swiss DRG KVG'!K:K)&gt;0,SUMIF('Grundlage Swiss DRG KVG'!D:D,B105,'Grundlage Swiss DRG KVG'!K:K),"")</f>
        <v/>
      </c>
      <c r="L105" s="130" t="str">
        <f>IF(SUMIF('Grundlage Swiss DRG KVG'!D:D,B105,'Grundlage Swiss DRG KVG'!L:L)&gt;0,SUMIF('Grundlage Swiss DRG KVG'!D:D,B105,'Grundlage Swiss DRG KVG'!L:L),"")</f>
        <v/>
      </c>
      <c r="M105" s="62" t="str">
        <f t="shared" si="9"/>
        <v/>
      </c>
      <c r="N105" s="61" t="str">
        <f t="shared" si="5"/>
        <v>-</v>
      </c>
      <c r="O105" s="61" t="str">
        <f t="shared" si="6"/>
        <v>-</v>
      </c>
      <c r="P105" s="40"/>
      <c r="Q105" s="40"/>
      <c r="R105" s="40"/>
      <c r="Y105" s="124" t="str">
        <f t="shared" si="7"/>
        <v/>
      </c>
      <c r="Z105" s="23" t="str">
        <f t="shared" si="8"/>
        <v>gleich</v>
      </c>
    </row>
    <row r="106" spans="1:26" hidden="1" x14ac:dyDescent="0.2">
      <c r="A106" s="21" t="s">
        <v>136</v>
      </c>
      <c r="B106" s="21" t="s">
        <v>137</v>
      </c>
      <c r="C106" s="21" t="s">
        <v>127</v>
      </c>
      <c r="D106" s="21" t="s">
        <v>45</v>
      </c>
      <c r="E106" s="59" t="str">
        <f>IF(SUMIF('Grundlage Swiss DRG ohne Anlage'!D:D,B106,'Grundlage Swiss DRG ohne Anlage'!I:I)&gt;0,SUMIF('Grundlage Swiss DRG ohne Anlage'!D:D,B106,'Grundlage Swiss DRG ohne Anlage'!I:I),"")</f>
        <v/>
      </c>
      <c r="F106" s="112">
        <f>IF(SUMIF('Grundlage Swiss DRG KVG'!D:D,B106,'Grundlage Swiss DRG KVG'!G:G)&gt;0,SUMIF('Grundlage Swiss DRG KVG'!D:D,B106,'Grundlage Swiss DRG KVG'!G:G),)</f>
        <v>0</v>
      </c>
      <c r="G106" s="112">
        <f>IF(SUMIF('Grundlage Swiss DRG KVG'!D:D,B106,'Grundlage Swiss DRG KVG'!H:H)&gt;0,SUMIF('Grundlage Swiss DRG KVG'!D:D,B106,'Grundlage Swiss DRG KVG'!H:H),)</f>
        <v>0</v>
      </c>
      <c r="H106" s="112" t="str">
        <f>IF(SUMIF('Grundlage Swiss DRG KVG'!D:D,B106,'Grundlage Swiss DRG KVG'!I:I)&gt;0,SUMIF('Grundlage Swiss DRG KVG'!D:D,B106,'Grundlage Swiss DRG KVG'!I:I),"")</f>
        <v/>
      </c>
      <c r="I106" s="112" t="str">
        <f>IF(SUMIF('Grundlage Swiss DRG KVG'!D:D,B106,'Grundlage Swiss DRG KVG'!J:J)&gt;0,SUMIF('Grundlage Swiss DRG KVG'!D:D,B106,'Grundlage Swiss DRG KVG'!J:J),"")</f>
        <v/>
      </c>
      <c r="J106" s="130"/>
      <c r="K106" s="130" t="str">
        <f>IF(SUMIF('Grundlage Swiss DRG KVG'!D:D,B106,'Grundlage Swiss DRG KVG'!K:K)&gt;0,SUMIF('Grundlage Swiss DRG KVG'!D:D,B106,'Grundlage Swiss DRG KVG'!K:K),"")</f>
        <v/>
      </c>
      <c r="L106" s="130" t="str">
        <f>IF(SUMIF('Grundlage Swiss DRG KVG'!D:D,B106,'Grundlage Swiss DRG KVG'!L:L)&gt;0,SUMIF('Grundlage Swiss DRG KVG'!D:D,B106,'Grundlage Swiss DRG KVG'!L:L),"")</f>
        <v/>
      </c>
      <c r="M106" s="62" t="str">
        <f t="shared" si="9"/>
        <v/>
      </c>
      <c r="N106" s="61" t="str">
        <f t="shared" si="5"/>
        <v>-</v>
      </c>
      <c r="O106" s="61" t="str">
        <f t="shared" si="6"/>
        <v>-</v>
      </c>
      <c r="P106" s="40"/>
      <c r="Q106" s="40"/>
      <c r="R106" s="40"/>
      <c r="Y106" s="124" t="str">
        <f t="shared" si="7"/>
        <v/>
      </c>
      <c r="Z106" s="23" t="str">
        <f t="shared" si="8"/>
        <v>gleich</v>
      </c>
    </row>
    <row r="107" spans="1:26" hidden="1" x14ac:dyDescent="0.2">
      <c r="A107" s="21" t="s">
        <v>311</v>
      </c>
      <c r="B107" s="21" t="s">
        <v>311</v>
      </c>
      <c r="C107" s="21" t="s">
        <v>99</v>
      </c>
      <c r="D107" s="21" t="s">
        <v>308</v>
      </c>
      <c r="E107" s="59" t="str">
        <f>IF(SUMIF('Grundlage Swiss DRG ohne Anlage'!D:D,B107,'Grundlage Swiss DRG ohne Anlage'!I:I)&gt;0,SUMIF('Grundlage Swiss DRG ohne Anlage'!D:D,B107,'Grundlage Swiss DRG ohne Anlage'!I:I),"")</f>
        <v/>
      </c>
      <c r="F107" s="112">
        <f>IF(SUMIF('Grundlage Swiss DRG KVG'!D:D,B107,'Grundlage Swiss DRG KVG'!G:G)&gt;0,SUMIF('Grundlage Swiss DRG KVG'!D:D,B107,'Grundlage Swiss DRG KVG'!G:G),)</f>
        <v>0</v>
      </c>
      <c r="G107" s="112">
        <f>IF(SUMIF('Grundlage Swiss DRG KVG'!D:D,B107,'Grundlage Swiss DRG KVG'!H:H)&gt;0,SUMIF('Grundlage Swiss DRG KVG'!D:D,B107,'Grundlage Swiss DRG KVG'!H:H),)</f>
        <v>0</v>
      </c>
      <c r="H107" s="112" t="str">
        <f>IF(SUMIF('Grundlage Swiss DRG KVG'!D:D,B107,'Grundlage Swiss DRG KVG'!I:I)&gt;0,SUMIF('Grundlage Swiss DRG KVG'!D:D,B107,'Grundlage Swiss DRG KVG'!I:I),"")</f>
        <v/>
      </c>
      <c r="I107" s="112" t="str">
        <f>IF(SUMIF('Grundlage Swiss DRG KVG'!D:D,B107,'Grundlage Swiss DRG KVG'!J:J)&gt;0,SUMIF('Grundlage Swiss DRG KVG'!D:D,B107,'Grundlage Swiss DRG KVG'!J:J),"")</f>
        <v/>
      </c>
      <c r="J107" s="130"/>
      <c r="K107" s="130" t="str">
        <f>IF(SUMIF('Grundlage Swiss DRG KVG'!D:D,B107,'Grundlage Swiss DRG KVG'!K:K)&gt;0,SUMIF('Grundlage Swiss DRG KVG'!D:D,B107,'Grundlage Swiss DRG KVG'!K:K),"")</f>
        <v/>
      </c>
      <c r="L107" s="130" t="str">
        <f>IF(SUMIF('Grundlage Swiss DRG KVG'!D:D,B107,'Grundlage Swiss DRG KVG'!L:L)&gt;0,SUMIF('Grundlage Swiss DRG KVG'!D:D,B107,'Grundlage Swiss DRG KVG'!L:L),"")</f>
        <v/>
      </c>
      <c r="M107" s="62" t="str">
        <f t="shared" si="9"/>
        <v/>
      </c>
      <c r="N107" s="61" t="str">
        <f t="shared" si="5"/>
        <v>-</v>
      </c>
      <c r="O107" s="61" t="str">
        <f t="shared" si="6"/>
        <v>-</v>
      </c>
      <c r="P107" s="40"/>
      <c r="Q107" s="40"/>
      <c r="R107" s="40"/>
      <c r="Y107" s="124" t="str">
        <f t="shared" si="7"/>
        <v/>
      </c>
      <c r="Z107" s="23" t="str">
        <f t="shared" si="8"/>
        <v>gleich</v>
      </c>
    </row>
    <row r="108" spans="1:26" hidden="1" x14ac:dyDescent="0.2">
      <c r="A108" s="21" t="s">
        <v>112</v>
      </c>
      <c r="B108" s="21" t="s">
        <v>113</v>
      </c>
      <c r="C108" s="21" t="s">
        <v>114</v>
      </c>
      <c r="D108" s="21" t="s">
        <v>106</v>
      </c>
      <c r="E108" s="59" t="str">
        <f>IF(SUMIF('Grundlage Swiss DRG ohne Anlage'!D:D,B108,'Grundlage Swiss DRG ohne Anlage'!I:I)&gt;0,SUMIF('Grundlage Swiss DRG ohne Anlage'!D:D,B108,'Grundlage Swiss DRG ohne Anlage'!I:I),"")</f>
        <v/>
      </c>
      <c r="F108" s="112">
        <f>IF(SUMIF('Grundlage Swiss DRG KVG'!D:D,B108,'Grundlage Swiss DRG KVG'!G:G)&gt;0,SUMIF('Grundlage Swiss DRG KVG'!D:D,B108,'Grundlage Swiss DRG KVG'!G:G),)</f>
        <v>0</v>
      </c>
      <c r="G108" s="112">
        <f>IF(SUMIF('Grundlage Swiss DRG KVG'!D:D,B108,'Grundlage Swiss DRG KVG'!H:H)&gt;0,SUMIF('Grundlage Swiss DRG KVG'!D:D,B108,'Grundlage Swiss DRG KVG'!H:H),)</f>
        <v>0</v>
      </c>
      <c r="H108" s="112" t="str">
        <f>IF(SUMIF('Grundlage Swiss DRG KVG'!D:D,B108,'Grundlage Swiss DRG KVG'!I:I)&gt;0,SUMIF('Grundlage Swiss DRG KVG'!D:D,B108,'Grundlage Swiss DRG KVG'!I:I),"")</f>
        <v/>
      </c>
      <c r="I108" s="112" t="str">
        <f>IF(SUMIF('Grundlage Swiss DRG KVG'!D:D,B108,'Grundlage Swiss DRG KVG'!J:J)&gt;0,SUMIF('Grundlage Swiss DRG KVG'!D:D,B108,'Grundlage Swiss DRG KVG'!J:J),"")</f>
        <v/>
      </c>
      <c r="J108" s="130"/>
      <c r="K108" s="130" t="str">
        <f>IF(SUMIF('Grundlage Swiss DRG KVG'!D:D,B108,'Grundlage Swiss DRG KVG'!K:K)&gt;0,SUMIF('Grundlage Swiss DRG KVG'!D:D,B108,'Grundlage Swiss DRG KVG'!K:K),"")</f>
        <v/>
      </c>
      <c r="L108" s="130" t="str">
        <f>IF(SUMIF('Grundlage Swiss DRG KVG'!D:D,B108,'Grundlage Swiss DRG KVG'!L:L)&gt;0,SUMIF('Grundlage Swiss DRG KVG'!D:D,B108,'Grundlage Swiss DRG KVG'!L:L),"")</f>
        <v/>
      </c>
      <c r="M108" s="62" t="str">
        <f t="shared" si="9"/>
        <v/>
      </c>
      <c r="N108" s="61" t="str">
        <f t="shared" si="5"/>
        <v>-</v>
      </c>
      <c r="O108" s="61" t="str">
        <f t="shared" si="6"/>
        <v>-</v>
      </c>
      <c r="P108" s="40"/>
      <c r="Q108" s="40"/>
      <c r="R108" s="40"/>
      <c r="Y108" s="124" t="str">
        <f t="shared" si="7"/>
        <v/>
      </c>
      <c r="Z108" s="23" t="str">
        <f t="shared" si="8"/>
        <v>gleich</v>
      </c>
    </row>
    <row r="109" spans="1:26" hidden="1" x14ac:dyDescent="0.2">
      <c r="A109" s="21" t="s">
        <v>193</v>
      </c>
      <c r="B109" s="21" t="s">
        <v>194</v>
      </c>
      <c r="C109" s="21" t="s">
        <v>114</v>
      </c>
      <c r="D109" s="21" t="s">
        <v>106</v>
      </c>
      <c r="E109" s="59" t="str">
        <f>IF(SUMIF('Grundlage Swiss DRG ohne Anlage'!D:D,B109,'Grundlage Swiss DRG ohne Anlage'!I:I)&gt;0,SUMIF('Grundlage Swiss DRG ohne Anlage'!D:D,B109,'Grundlage Swiss DRG ohne Anlage'!I:I),"")</f>
        <v/>
      </c>
      <c r="F109" s="112">
        <f>IF(SUMIF('Grundlage Swiss DRG KVG'!D:D,B109,'Grundlage Swiss DRG KVG'!G:G)&gt;0,SUMIF('Grundlage Swiss DRG KVG'!D:D,B109,'Grundlage Swiss DRG KVG'!G:G),)</f>
        <v>0</v>
      </c>
      <c r="G109" s="112">
        <f>IF(SUMIF('Grundlage Swiss DRG KVG'!D:D,B109,'Grundlage Swiss DRG KVG'!H:H)&gt;0,SUMIF('Grundlage Swiss DRG KVG'!D:D,B109,'Grundlage Swiss DRG KVG'!H:H),)</f>
        <v>0</v>
      </c>
      <c r="H109" s="112" t="str">
        <f>IF(SUMIF('Grundlage Swiss DRG KVG'!D:D,B109,'Grundlage Swiss DRG KVG'!I:I)&gt;0,SUMIF('Grundlage Swiss DRG KVG'!D:D,B109,'Grundlage Swiss DRG KVG'!I:I),"")</f>
        <v/>
      </c>
      <c r="I109" s="112" t="str">
        <f>IF(SUMIF('Grundlage Swiss DRG KVG'!D:D,B109,'Grundlage Swiss DRG KVG'!J:J)&gt;0,SUMIF('Grundlage Swiss DRG KVG'!D:D,B109,'Grundlage Swiss DRG KVG'!J:J),"")</f>
        <v/>
      </c>
      <c r="J109" s="130"/>
      <c r="K109" s="130" t="str">
        <f>IF(SUMIF('Grundlage Swiss DRG KVG'!D:D,B109,'Grundlage Swiss DRG KVG'!K:K)&gt;0,SUMIF('Grundlage Swiss DRG KVG'!D:D,B109,'Grundlage Swiss DRG KVG'!K:K),"")</f>
        <v/>
      </c>
      <c r="L109" s="130" t="str">
        <f>IF(SUMIF('Grundlage Swiss DRG KVG'!D:D,B109,'Grundlage Swiss DRG KVG'!L:L)&gt;0,SUMIF('Grundlage Swiss DRG KVG'!D:D,B109,'Grundlage Swiss DRG KVG'!L:L),"")</f>
        <v/>
      </c>
      <c r="M109" s="62" t="str">
        <f t="shared" si="9"/>
        <v/>
      </c>
      <c r="N109" s="61" t="str">
        <f t="shared" si="5"/>
        <v>-</v>
      </c>
      <c r="O109" s="61" t="str">
        <f t="shared" si="6"/>
        <v>-</v>
      </c>
      <c r="P109" s="40"/>
      <c r="Q109" s="40"/>
      <c r="R109" s="40"/>
      <c r="Y109" s="124" t="str">
        <f t="shared" si="7"/>
        <v/>
      </c>
      <c r="Z109" s="23" t="str">
        <f t="shared" si="8"/>
        <v>gleich</v>
      </c>
    </row>
    <row r="110" spans="1:26" x14ac:dyDescent="0.2">
      <c r="A110" s="42" t="s">
        <v>406</v>
      </c>
      <c r="B110" s="42"/>
      <c r="C110" s="42"/>
      <c r="D110" s="42"/>
      <c r="E110" s="43">
        <f>SUM(E11:E109)</f>
        <v>8562882978.4502792</v>
      </c>
      <c r="F110" s="43">
        <f>SUM(F11:F109)</f>
        <v>7908387326.2678881</v>
      </c>
      <c r="G110" s="43">
        <f>SUM(G11:G109)</f>
        <v>7999623849.7228889</v>
      </c>
      <c r="H110" s="43">
        <f>SUM(H11:H109)</f>
        <v>847391.21097999683</v>
      </c>
      <c r="I110" s="43">
        <f>SUM(I11:I109)</f>
        <v>798604</v>
      </c>
      <c r="J110" s="63">
        <f>E110/M110</f>
        <v>10104.993853485237</v>
      </c>
      <c r="K110" s="63">
        <f>F110/N110</f>
        <v>10853.213719961512</v>
      </c>
      <c r="L110" s="63">
        <f>G110/O110</f>
        <v>10564.90771636385</v>
      </c>
      <c r="M110" s="62">
        <f>SUM(M11:M109)</f>
        <v>847391.21097999683</v>
      </c>
      <c r="N110" s="61">
        <f>SUM(N11:N109)</f>
        <v>728667.7964999968</v>
      </c>
      <c r="O110" s="61">
        <f>SUM(O11:O109)</f>
        <v>757188.2371799968</v>
      </c>
      <c r="P110" s="62"/>
      <c r="Q110" s="62"/>
      <c r="R110" s="62"/>
      <c r="S110" s="39"/>
      <c r="Y110" s="124"/>
    </row>
    <row r="111" spans="1:26" ht="33.75" customHeight="1" x14ac:dyDescent="0.2">
      <c r="F111" s="28"/>
      <c r="G111" s="28"/>
      <c r="M111" s="62"/>
      <c r="N111" s="61"/>
      <c r="O111" s="61"/>
      <c r="P111" s="62"/>
      <c r="Q111" s="62"/>
      <c r="R111" s="62"/>
    </row>
    <row r="112" spans="1:26" ht="10.5" x14ac:dyDescent="0.25">
      <c r="A112" s="49" t="s">
        <v>407</v>
      </c>
      <c r="B112" s="49"/>
      <c r="C112" s="49"/>
      <c r="D112" s="49"/>
      <c r="E112" s="147"/>
      <c r="F112" s="147"/>
      <c r="G112" s="147"/>
      <c r="H112" s="147"/>
      <c r="I112" s="147"/>
      <c r="J112" s="147">
        <f>COUNT(J11:J109)</f>
        <v>77</v>
      </c>
      <c r="K112" s="147">
        <f>COUNT(K11:K109)</f>
        <v>62</v>
      </c>
      <c r="L112" s="147">
        <f>COUNT(L11:L109)</f>
        <v>66</v>
      </c>
      <c r="M112" s="62">
        <f>K112-'Grundlage Swiss DRG KVG'!K104</f>
        <v>62</v>
      </c>
      <c r="N112" s="61">
        <f>L112-'Grundlage Swiss DRG KVG'!L104</f>
        <v>66</v>
      </c>
      <c r="O112" s="61"/>
      <c r="P112" s="62"/>
      <c r="Q112" s="62"/>
      <c r="R112" s="62"/>
    </row>
    <row r="113" spans="1:18" ht="10.5" x14ac:dyDescent="0.25">
      <c r="A113" s="44" t="s">
        <v>712</v>
      </c>
      <c r="B113" s="45"/>
      <c r="C113" s="46"/>
      <c r="D113" s="46"/>
      <c r="E113" s="46"/>
      <c r="F113" s="46"/>
      <c r="G113" s="46"/>
      <c r="H113" s="46"/>
      <c r="I113" s="46"/>
      <c r="J113" s="47">
        <f>M110</f>
        <v>847391.21097999683</v>
      </c>
      <c r="K113" s="47">
        <f>N110</f>
        <v>728667.7964999968</v>
      </c>
      <c r="L113" s="47">
        <f>O110</f>
        <v>757188.2371799968</v>
      </c>
      <c r="M113" s="62"/>
      <c r="N113" s="62"/>
      <c r="O113" s="61"/>
      <c r="P113" s="62"/>
      <c r="Q113" s="62"/>
      <c r="R113" s="62"/>
    </row>
    <row r="114" spans="1:18" ht="10.5" x14ac:dyDescent="0.25">
      <c r="A114" s="48" t="s">
        <v>350</v>
      </c>
      <c r="B114" s="49"/>
      <c r="C114" s="49"/>
      <c r="D114" s="49"/>
      <c r="E114" s="49"/>
      <c r="F114" s="49"/>
      <c r="G114" s="49"/>
      <c r="H114" s="49"/>
      <c r="I114" s="49"/>
      <c r="J114" s="50">
        <f>SMALL(J11:J109,1)</f>
        <v>8584.3605905596996</v>
      </c>
      <c r="K114" s="50">
        <f>SMALL(K11:K109,1)</f>
        <v>9232.9154023130995</v>
      </c>
      <c r="L114" s="50">
        <f>SMALL(L11:L109,1)</f>
        <v>9197.2878229486996</v>
      </c>
      <c r="M114" s="62">
        <f>K114-'Grundlage Swiss DRG KVG'!K105</f>
        <v>9232.9154023130995</v>
      </c>
      <c r="N114" s="62">
        <f>L114-'Grundlage Swiss DRG KVG'!L105</f>
        <v>9197.2878229486996</v>
      </c>
      <c r="O114" s="61"/>
      <c r="P114" s="62"/>
      <c r="Q114" s="62"/>
      <c r="R114" s="62"/>
    </row>
    <row r="115" spans="1:18" ht="10.5" x14ac:dyDescent="0.25">
      <c r="A115" s="51" t="s">
        <v>357</v>
      </c>
      <c r="B115" s="45"/>
      <c r="C115" s="46"/>
      <c r="D115" s="46"/>
      <c r="E115" s="46"/>
      <c r="F115" s="46"/>
      <c r="G115" s="46"/>
      <c r="H115" s="46"/>
      <c r="I115" s="46"/>
      <c r="J115" s="47">
        <f>QUARTILE(J11:J109,1)</f>
        <v>9194.0662670079</v>
      </c>
      <c r="K115" s="47">
        <f>QUARTILE(K11:K109,1)</f>
        <v>10159.849180898251</v>
      </c>
      <c r="L115" s="47">
        <f>QUARTILE(L11:L109,1)</f>
        <v>10049.533923212501</v>
      </c>
      <c r="M115" s="62">
        <f>K115-'Grundlage Swiss DRG KVG'!K106</f>
        <v>10159.849180898251</v>
      </c>
      <c r="N115" s="62">
        <f>L115-'Grundlage Swiss DRG KVG'!L106</f>
        <v>10049.533923212501</v>
      </c>
      <c r="O115" s="61"/>
      <c r="P115" s="62"/>
      <c r="Q115" s="62"/>
      <c r="R115" s="62"/>
    </row>
    <row r="116" spans="1:18" ht="10.5" x14ac:dyDescent="0.25">
      <c r="A116" s="48" t="s">
        <v>364</v>
      </c>
      <c r="B116" s="49"/>
      <c r="C116" s="49"/>
      <c r="D116" s="49"/>
      <c r="E116" s="49"/>
      <c r="F116" s="49"/>
      <c r="G116" s="49"/>
      <c r="H116" s="49"/>
      <c r="I116" s="49"/>
      <c r="J116" s="50">
        <f>SUM(J11:J109)/J112</f>
        <v>9874.5309214509889</v>
      </c>
      <c r="K116" s="50">
        <f>SUM(K11:K109)/K112</f>
        <v>11026.376448508126</v>
      </c>
      <c r="L116" s="50">
        <f>SUM(L11:L109)/L112</f>
        <v>10772.439134570057</v>
      </c>
      <c r="M116" s="62">
        <f>K116-'Grundlage Swiss DRG KVG'!K107</f>
        <v>11026.376448508126</v>
      </c>
      <c r="N116" s="62">
        <f>L116-'Grundlage Swiss DRG KVG'!L107</f>
        <v>-413.14920689894279</v>
      </c>
      <c r="O116" s="61"/>
      <c r="P116" s="62"/>
      <c r="Q116" s="62"/>
      <c r="R116" s="40"/>
    </row>
    <row r="117" spans="1:18" ht="10.5" x14ac:dyDescent="0.25">
      <c r="A117" s="44" t="s">
        <v>371</v>
      </c>
      <c r="B117" s="45"/>
      <c r="C117" s="46"/>
      <c r="D117" s="46"/>
      <c r="E117" s="46"/>
      <c r="F117" s="46"/>
      <c r="G117" s="46"/>
      <c r="H117" s="46"/>
      <c r="I117" s="46"/>
      <c r="J117" s="47">
        <f>MEDIAN(J11:J109)</f>
        <v>9550.8146990047007</v>
      </c>
      <c r="K117" s="47">
        <f>MEDIAN(K11:K109)</f>
        <v>10612.898239557999</v>
      </c>
      <c r="L117" s="47">
        <f>MEDIAN(L11:L109)</f>
        <v>10425.963032309501</v>
      </c>
      <c r="M117" s="62">
        <f>K117-'Grundlage Swiss DRG KVG'!K108</f>
        <v>454.57732202399893</v>
      </c>
      <c r="N117" s="62">
        <f>L117-'Grundlage Swiss DRG KVG'!L108</f>
        <v>683.28437289950125</v>
      </c>
      <c r="O117" s="61"/>
      <c r="P117" s="62"/>
      <c r="Q117" s="62"/>
      <c r="R117" s="40"/>
    </row>
    <row r="118" spans="1:18" ht="10.5" x14ac:dyDescent="0.25">
      <c r="A118" s="48" t="s">
        <v>378</v>
      </c>
      <c r="B118" s="49"/>
      <c r="C118" s="49"/>
      <c r="D118" s="49"/>
      <c r="E118" s="49"/>
      <c r="F118" s="49"/>
      <c r="G118" s="49"/>
      <c r="H118" s="49"/>
      <c r="I118" s="49"/>
      <c r="J118" s="50">
        <f>QUARTILE(J11:J109,3)</f>
        <v>10108.747370003999</v>
      </c>
      <c r="K118" s="50">
        <f>QUARTILE(K11:K109,3)</f>
        <v>11139.17994985875</v>
      </c>
      <c r="L118" s="50">
        <f>QUARTILE(L11:L109,3)</f>
        <v>10940.22777408925</v>
      </c>
      <c r="M118" s="62">
        <f>K118-'Grundlage Swiss DRG KVG'!K109</f>
        <v>-770928.05499364203</v>
      </c>
      <c r="N118" s="62">
        <f>L118-'Grundlage Swiss DRG KVG'!L109</f>
        <v>-785776.52047950635</v>
      </c>
      <c r="O118" s="61"/>
      <c r="P118" s="62"/>
      <c r="Q118" s="62"/>
      <c r="R118" s="62"/>
    </row>
    <row r="119" spans="1:18" ht="10.5" x14ac:dyDescent="0.25">
      <c r="A119" s="44" t="s">
        <v>385</v>
      </c>
      <c r="B119" s="45"/>
      <c r="C119" s="46"/>
      <c r="D119" s="46"/>
      <c r="E119" s="46"/>
      <c r="F119" s="46"/>
      <c r="G119" s="46"/>
      <c r="H119" s="46"/>
      <c r="I119" s="46"/>
      <c r="J119" s="47">
        <f>LARGE(J11:J109,1)</f>
        <v>14561.165211623</v>
      </c>
      <c r="K119" s="47">
        <f>LARGE(K11:K109,1)</f>
        <v>16836.525748956999</v>
      </c>
      <c r="L119" s="47">
        <f>LARGE(L11:L109,1)</f>
        <v>16681.211056264001</v>
      </c>
      <c r="M119" s="62">
        <f>K119-'Grundlage Swiss DRG KVG'!K110</f>
        <v>16836.525748956999</v>
      </c>
      <c r="N119" s="62">
        <f>L119-'Grundlage Swiss DRG KVG'!L110</f>
        <v>16681.211056264001</v>
      </c>
      <c r="O119" s="61"/>
      <c r="P119" s="62"/>
      <c r="Q119" s="62"/>
      <c r="R119" s="62"/>
    </row>
    <row r="120" spans="1:18" ht="10.5" x14ac:dyDescent="0.25">
      <c r="A120" s="86" t="s">
        <v>682</v>
      </c>
      <c r="B120" s="87"/>
      <c r="C120" s="87"/>
      <c r="D120" s="88" t="s">
        <v>392</v>
      </c>
      <c r="E120" s="36"/>
      <c r="F120" s="36"/>
      <c r="G120" s="36"/>
      <c r="H120" s="36"/>
      <c r="I120" s="36"/>
      <c r="J120" s="64">
        <f>J110</f>
        <v>10104.993853485237</v>
      </c>
      <c r="K120" s="64">
        <f>K110</f>
        <v>10853.213719961512</v>
      </c>
      <c r="L120" s="64">
        <f>L110</f>
        <v>10564.90771636385</v>
      </c>
      <c r="M120" s="62">
        <f>K120-'Grundlage Swiss DRG KVG'!K112</f>
        <v>10853.213719961512</v>
      </c>
      <c r="N120" s="62">
        <f>L120-'Grundlage Swiss DRG KVG'!L112</f>
        <v>10564.90771636385</v>
      </c>
      <c r="O120" s="61"/>
      <c r="P120" s="62"/>
      <c r="Q120" s="62"/>
      <c r="R120" s="62"/>
    </row>
    <row r="121" spans="1:18" x14ac:dyDescent="0.2">
      <c r="F121" s="28"/>
      <c r="G121" s="28"/>
      <c r="M121" s="23"/>
    </row>
    <row r="122" spans="1:18" x14ac:dyDescent="0.2">
      <c r="A122" s="23" t="s">
        <v>412</v>
      </c>
      <c r="F122" s="28"/>
      <c r="G122" s="28"/>
      <c r="M122" s="23"/>
    </row>
    <row r="123" spans="1:18" x14ac:dyDescent="0.2">
      <c r="F123" s="28"/>
      <c r="G123" s="28"/>
      <c r="M123" s="23"/>
    </row>
    <row r="124" spans="1:18" x14ac:dyDescent="0.2">
      <c r="F124" s="28"/>
      <c r="G124" s="28"/>
      <c r="M124" s="23"/>
    </row>
    <row r="125" spans="1:18" x14ac:dyDescent="0.2">
      <c r="F125" s="28"/>
      <c r="G125" s="28"/>
      <c r="M125" s="23"/>
    </row>
    <row r="126" spans="1:18" x14ac:dyDescent="0.2">
      <c r="F126" s="28"/>
      <c r="G126" s="28"/>
      <c r="M126" s="23"/>
    </row>
    <row r="127" spans="1:18" x14ac:dyDescent="0.2">
      <c r="F127" s="28"/>
      <c r="G127" s="28"/>
      <c r="M127" s="23"/>
    </row>
    <row r="128" spans="1:18" x14ac:dyDescent="0.2">
      <c r="F128" s="28"/>
      <c r="G128" s="28"/>
      <c r="M128" s="23"/>
    </row>
    <row r="129" spans="1:26" x14ac:dyDescent="0.2">
      <c r="F129" s="28"/>
      <c r="G129" s="28"/>
      <c r="M129" s="23"/>
      <c r="Y129" s="66"/>
      <c r="Z129" s="66"/>
    </row>
    <row r="130" spans="1:26" s="28" customFormat="1" x14ac:dyDescent="0.2">
      <c r="A130" s="23"/>
      <c r="B130" s="23"/>
      <c r="C130" s="23"/>
      <c r="D130" s="23"/>
      <c r="E130" s="23"/>
      <c r="M130" s="23"/>
      <c r="P130" s="23"/>
      <c r="Q130" s="23"/>
      <c r="R130" s="23"/>
      <c r="S130" s="23"/>
      <c r="T130" s="23"/>
      <c r="U130" s="23"/>
      <c r="V130" s="23"/>
      <c r="W130" s="23"/>
      <c r="X130" s="23"/>
      <c r="Y130" s="66"/>
      <c r="Z130" s="66"/>
    </row>
    <row r="131" spans="1:26" s="28" customFormat="1" x14ac:dyDescent="0.2">
      <c r="A131" s="23"/>
      <c r="B131" s="23"/>
      <c r="C131" s="23"/>
      <c r="D131" s="23"/>
      <c r="E131" s="23"/>
      <c r="M131" s="23"/>
      <c r="P131" s="23"/>
      <c r="Q131" s="23"/>
      <c r="R131" s="23"/>
      <c r="S131" s="23"/>
      <c r="T131" s="23"/>
      <c r="U131" s="23"/>
      <c r="V131" s="23"/>
      <c r="W131" s="23"/>
      <c r="X131" s="23"/>
      <c r="Y131" s="66"/>
      <c r="Z131" s="66"/>
    </row>
    <row r="132" spans="1:26" s="28" customFormat="1" x14ac:dyDescent="0.2">
      <c r="A132" s="23"/>
      <c r="B132" s="23"/>
      <c r="C132" s="23"/>
      <c r="D132" s="23"/>
      <c r="E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7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28.45312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5" width="11.26953125" style="23" bestFit="1" customWidth="1"/>
    <col min="6" max="7" width="11.81640625" style="23" customWidth="1"/>
    <col min="8" max="8" width="9.7265625" style="28" customWidth="1"/>
    <col min="9" max="9" width="11" style="28" customWidth="1"/>
    <col min="10" max="10" width="11.453125" style="28" customWidth="1"/>
    <col min="11" max="11" width="14.81640625" style="28" customWidth="1"/>
    <col min="12" max="12" width="12.26953125" style="28" customWidth="1"/>
    <col min="13" max="13" width="12.453125" style="28" customWidth="1"/>
    <col min="14" max="14" width="15.81640625" style="28" bestFit="1" customWidth="1"/>
    <col min="15" max="15" width="14" style="28" bestFit="1" customWidth="1"/>
    <col min="16" max="16" width="11.26953125" style="23" bestFit="1" customWidth="1"/>
    <col min="17" max="16384" width="9.1796875" style="23"/>
  </cols>
  <sheetData>
    <row r="1" spans="1:26" ht="10.5" x14ac:dyDescent="0.25">
      <c r="H1" s="24" t="s">
        <v>395</v>
      </c>
      <c r="I1" s="25"/>
      <c r="J1" s="26"/>
      <c r="K1" s="26"/>
      <c r="L1" s="27"/>
    </row>
    <row r="4" spans="1:26" ht="10.5" x14ac:dyDescent="0.25">
      <c r="A4" s="29"/>
      <c r="B4" s="30"/>
      <c r="C4" s="31"/>
      <c r="D4" s="29"/>
      <c r="E4" s="29"/>
      <c r="I4" s="133" t="s">
        <v>710</v>
      </c>
      <c r="J4" s="134"/>
      <c r="K4" s="134"/>
      <c r="L4" s="135"/>
    </row>
    <row r="5" spans="1:26" s="37" customFormat="1" ht="15.75" customHeight="1" x14ac:dyDescent="0.2">
      <c r="A5" s="32"/>
      <c r="B5" s="33"/>
      <c r="C5" s="34"/>
      <c r="D5" s="32"/>
      <c r="E5" s="32"/>
      <c r="F5" s="35"/>
      <c r="G5" s="32"/>
      <c r="H5" s="36"/>
      <c r="I5" s="32"/>
      <c r="J5" s="28"/>
      <c r="K5" s="28"/>
      <c r="L5" s="28"/>
      <c r="M5" s="28"/>
      <c r="N5" s="28"/>
      <c r="O5" s="58"/>
    </row>
    <row r="6" spans="1:26" ht="13" x14ac:dyDescent="0.3">
      <c r="A6" s="141" t="s">
        <v>692</v>
      </c>
      <c r="B6" s="142"/>
      <c r="C6" s="143"/>
      <c r="D6" s="144"/>
      <c r="E6" s="144"/>
      <c r="F6" s="145"/>
      <c r="G6" s="144"/>
      <c r="H6" s="36"/>
      <c r="I6" s="54"/>
      <c r="J6" s="55"/>
      <c r="K6" s="55" t="s">
        <v>407</v>
      </c>
      <c r="L6" s="56">
        <f>COUNT(H11:H104)</f>
        <v>68</v>
      </c>
    </row>
    <row r="7" spans="1:26" ht="10.5" x14ac:dyDescent="0.25">
      <c r="A7" s="38" t="s">
        <v>707</v>
      </c>
      <c r="B7" s="33"/>
      <c r="C7" s="34"/>
      <c r="D7" s="32"/>
      <c r="E7" s="32"/>
      <c r="F7" s="35"/>
      <c r="G7" s="32"/>
      <c r="H7" s="36"/>
      <c r="I7" s="32"/>
      <c r="M7" s="28" t="s">
        <v>410</v>
      </c>
    </row>
    <row r="8" spans="1:26" ht="10.5" x14ac:dyDescent="0.25">
      <c r="A8" s="38"/>
      <c r="B8" s="33"/>
      <c r="C8" s="34"/>
      <c r="D8" s="32"/>
      <c r="E8" s="32"/>
      <c r="F8" s="35"/>
      <c r="G8" s="32"/>
      <c r="H8" s="36"/>
      <c r="I8" s="32"/>
    </row>
    <row r="9" spans="1:26" x14ac:dyDescent="0.2">
      <c r="A9" s="40"/>
      <c r="B9" s="52" t="s">
        <v>397</v>
      </c>
      <c r="C9" s="53" t="s">
        <v>397</v>
      </c>
      <c r="E9" s="15" t="s">
        <v>704</v>
      </c>
      <c r="F9" s="15" t="s">
        <v>686</v>
      </c>
      <c r="G9" s="15" t="s">
        <v>687</v>
      </c>
      <c r="H9" s="15" t="s">
        <v>688</v>
      </c>
      <c r="I9" s="15" t="s">
        <v>689</v>
      </c>
      <c r="J9" s="15" t="s">
        <v>705</v>
      </c>
      <c r="K9" s="15" t="s">
        <v>690</v>
      </c>
      <c r="L9" s="15" t="s">
        <v>691</v>
      </c>
      <c r="M9" s="23"/>
    </row>
    <row r="10" spans="1:26" ht="31.5" x14ac:dyDescent="0.25">
      <c r="A10" s="16" t="s">
        <v>2</v>
      </c>
      <c r="B10" s="16" t="s">
        <v>404</v>
      </c>
      <c r="C10" s="16" t="s">
        <v>4</v>
      </c>
      <c r="D10" s="16" t="s">
        <v>5</v>
      </c>
      <c r="E10" s="17" t="s">
        <v>700</v>
      </c>
      <c r="F10" s="17" t="s">
        <v>8</v>
      </c>
      <c r="G10" s="17" t="s">
        <v>9</v>
      </c>
      <c r="H10" s="17" t="s">
        <v>683</v>
      </c>
      <c r="I10" s="17" t="s">
        <v>11</v>
      </c>
      <c r="J10" s="41" t="s">
        <v>701</v>
      </c>
      <c r="K10" s="41" t="s">
        <v>684</v>
      </c>
      <c r="L10" s="41" t="s">
        <v>685</v>
      </c>
      <c r="M10" s="40"/>
      <c r="N10" s="61" t="s">
        <v>428</v>
      </c>
      <c r="O10" s="61" t="s">
        <v>429</v>
      </c>
      <c r="P10" s="40"/>
      <c r="Q10" s="40"/>
      <c r="R10" s="40"/>
    </row>
    <row r="11" spans="1:26" x14ac:dyDescent="0.2">
      <c r="A11" s="19" t="s">
        <v>65</v>
      </c>
      <c r="B11" s="19" t="s">
        <v>65</v>
      </c>
      <c r="C11" s="19" t="s">
        <v>66</v>
      </c>
      <c r="D11" s="19" t="s">
        <v>27</v>
      </c>
      <c r="E11" s="59">
        <f>IF(SUMIF('Grundlage Swiss DRG ohne Anlage'!D:D,B11,'Grundlage Swiss DRG ohne Anlage'!I:I)&gt;0,SUMIF('Grundlage Swiss DRG ohne Anlage'!D:D,B11,'Grundlage Swiss DRG ohne Anlage'!I:I),"")</f>
        <v>49056677.477105998</v>
      </c>
      <c r="F11" s="59">
        <f>IF(SUMIF('Grundlage Swiss DRG KVG'!D:D,B11,'Grundlage Swiss DRG KVG'!G:G)&gt;0,SUMIF('Grundlage Swiss DRG KVG'!D:D,B11,'Grundlage Swiss DRG KVG'!G:G),)</f>
        <v>7654713.2001208002</v>
      </c>
      <c r="G11" s="59">
        <f>IF(SUMIF('Grundlage Swiss DRG KVG'!D:D,B11,'Grundlage Swiss DRG KVG'!H:H)&gt;0,SUMIF('Grundlage Swiss DRG KVG'!D:D,B11,'Grundlage Swiss DRG KVG'!H:H),)</f>
        <v>7530869.0308502</v>
      </c>
      <c r="H11" s="59">
        <f>IF(SUMIF('Grundlage Swiss DRG KVG'!D:D,B11,'Grundlage Swiss DRG KVG'!I:I)&gt;0,SUMIF('Grundlage Swiss DRG KVG'!D:D,B11,'Grundlage Swiss DRG KVG'!I:I),"")</f>
        <v>497.17860000000002</v>
      </c>
      <c r="I11" s="59">
        <f>IF(SUMIF('Grundlage Swiss DRG KVG'!D:D,B11,'Grundlage Swiss DRG KVG'!J:J)&gt;0,SUMIF('Grundlage Swiss DRG KVG'!D:D,B11,'Grundlage Swiss DRG KVG'!J:J),"")</f>
        <v>139</v>
      </c>
      <c r="J11" s="60">
        <f>IF(SUMIF('Grundlage Swiss DRG ohne Anlage'!D:D,B11,'Grundlage Swiss DRG ohne Anlage'!J:J)&gt;0,SUMIF('Grundlage Swiss DRG ohne Anlage'!D:D,B11,'Grundlage Swiss DRG ohne Anlage'!J:J),"")</f>
        <v>9491.8864370575993</v>
      </c>
      <c r="K11" s="60">
        <f>IF(SUMIF('Grundlage Swiss DRG KVG'!D:D,B11,'Grundlage Swiss DRG KVG'!K:K)&gt;0,SUMIF('Grundlage Swiss DRG KVG'!D:D,B11,'Grundlage Swiss DRG KVG'!K:K),"")</f>
        <v>15396.304668224</v>
      </c>
      <c r="L11" s="60">
        <f>IF(SUMIF('Grundlage Swiss DRG KVG'!D:D,B11,'Grundlage Swiss DRG KVG'!L:L)&gt;0,SUMIF('Grundlage Swiss DRG KVG'!D:D,B11,'Grundlage Swiss DRG KVG'!L:L),"")</f>
        <v>15147.210742478001</v>
      </c>
      <c r="M11" s="62">
        <f>H11</f>
        <v>497.17860000000002</v>
      </c>
      <c r="N11" s="61">
        <f t="shared" ref="N11:N74" si="0">IF(F11&gt;0,H11,"-")</f>
        <v>497.17860000000002</v>
      </c>
      <c r="O11" s="61">
        <f t="shared" ref="O11:O74" si="1">IF(G11&gt;0,H11,"-")</f>
        <v>497.17860000000002</v>
      </c>
      <c r="P11" s="40"/>
      <c r="Q11" s="40"/>
      <c r="R11" s="40"/>
      <c r="Y11" s="124">
        <f t="shared" ref="Y11:Y74" si="2">L11</f>
        <v>15147.210742478001</v>
      </c>
      <c r="Z11" s="23" t="str">
        <f t="shared" ref="Z11:Z74" si="3">IF(L11&gt;0,IF(K11&gt;L11,"-",IF(K11=L11,"gleich","Kontrolle")),"")</f>
        <v>-</v>
      </c>
    </row>
    <row r="12" spans="1:26" x14ac:dyDescent="0.2">
      <c r="A12" s="21" t="s">
        <v>117</v>
      </c>
      <c r="B12" s="21" t="s">
        <v>117</v>
      </c>
      <c r="C12" s="21" t="s">
        <v>66</v>
      </c>
      <c r="D12" s="21" t="s">
        <v>45</v>
      </c>
      <c r="E12" s="112">
        <f>IF(SUMIF('Grundlage Swiss DRG ohne Anlage'!D:D,B12,'Grundlage Swiss DRG ohne Anlage'!I:I)&gt;0,SUMIF('Grundlage Swiss DRG ohne Anlage'!D:D,B12,'Grundlage Swiss DRG ohne Anlage'!I:I),"")</f>
        <v>283093267.80921</v>
      </c>
      <c r="F12" s="112">
        <f>IF(SUMIF('Grundlage Swiss DRG KVG'!D:D,B12,'Grundlage Swiss DRG KVG'!G:G)&gt;0,SUMIF('Grundlage Swiss DRG KVG'!D:D,B12,'Grundlage Swiss DRG KVG'!G:G),)</f>
        <v>0</v>
      </c>
      <c r="G12" s="112">
        <f>IF(SUMIF('Grundlage Swiss DRG KVG'!D:D,B12,'Grundlage Swiss DRG KVG'!H:H)&gt;0,SUMIF('Grundlage Swiss DRG KVG'!D:D,B12,'Grundlage Swiss DRG KVG'!H:H),)</f>
        <v>0</v>
      </c>
      <c r="H12" s="112" t="str">
        <f>IF(SUMIF('Grundlage Swiss DRG KVG'!D:D,B12,'Grundlage Swiss DRG KVG'!I:I)&gt;0,SUMIF('Grundlage Swiss DRG KVG'!D:D,B12,'Grundlage Swiss DRG KVG'!I:I),"")</f>
        <v/>
      </c>
      <c r="I12" s="112" t="str">
        <f>IF(SUMIF('Grundlage Swiss DRG KVG'!D:D,B12,'Grundlage Swiss DRG KVG'!J:J)&gt;0,SUMIF('Grundlage Swiss DRG KVG'!D:D,B12,'Grundlage Swiss DRG KVG'!J:J),"")</f>
        <v/>
      </c>
      <c r="J12" s="130">
        <f>IF(SUMIF('Grundlage Swiss DRG ohne Anlage'!D:D,B12,'Grundlage Swiss DRG ohne Anlage'!J:J)&gt;0,SUMIF('Grundlage Swiss DRG ohne Anlage'!D:D,B12,'Grundlage Swiss DRG ohne Anlage'!J:J),"")</f>
        <v>10127.473538054001</v>
      </c>
      <c r="K12" s="130" t="str">
        <f>IF(SUMIF('Grundlage Swiss DRG KVG'!D:D,B12,'Grundlage Swiss DRG KVG'!K:K)&gt;0,SUMIF('Grundlage Swiss DRG KVG'!D:D,B12,'Grundlage Swiss DRG KVG'!K:K),"")</f>
        <v/>
      </c>
      <c r="L12" s="130" t="str">
        <f>IF(SUMIF('Grundlage Swiss DRG KVG'!D:D,B12,'Grundlage Swiss DRG KVG'!L:L)&gt;0,SUMIF('Grundlage Swiss DRG KVG'!D:D,B12,'Grundlage Swiss DRG KVG'!L:L),"")</f>
        <v/>
      </c>
      <c r="M12" s="62" t="str">
        <f t="shared" ref="M12:M76" si="4">H12</f>
        <v/>
      </c>
      <c r="N12" s="61" t="str">
        <f t="shared" si="0"/>
        <v>-</v>
      </c>
      <c r="O12" s="61" t="str">
        <f t="shared" si="1"/>
        <v>-</v>
      </c>
      <c r="P12" s="40"/>
      <c r="Q12" s="40"/>
      <c r="R12" s="40"/>
      <c r="Y12" s="124" t="str">
        <f t="shared" si="2"/>
        <v/>
      </c>
      <c r="Z12" s="23" t="str">
        <f t="shared" si="3"/>
        <v>gleich</v>
      </c>
    </row>
    <row r="13" spans="1:26" x14ac:dyDescent="0.2">
      <c r="A13" s="21" t="s">
        <v>120</v>
      </c>
      <c r="B13" s="21" t="s">
        <v>120</v>
      </c>
      <c r="C13" s="21" t="s">
        <v>66</v>
      </c>
      <c r="D13" s="21" t="s">
        <v>45</v>
      </c>
      <c r="E13" s="112">
        <f>IF(SUMIF('Grundlage Swiss DRG ohne Anlage'!D:D,B13,'Grundlage Swiss DRG ohne Anlage'!I:I)&gt;0,SUMIF('Grundlage Swiss DRG ohne Anlage'!D:D,B13,'Grundlage Swiss DRG ohne Anlage'!I:I),"")</f>
        <v>157802561.44187</v>
      </c>
      <c r="F13" s="112">
        <f>IF(SUMIF('Grundlage Swiss DRG KVG'!D:D,B13,'Grundlage Swiss DRG KVG'!G:G)&gt;0,SUMIF('Grundlage Swiss DRG KVG'!D:D,B13,'Grundlage Swiss DRG KVG'!G:G),)</f>
        <v>0</v>
      </c>
      <c r="G13" s="112">
        <f>IF(SUMIF('Grundlage Swiss DRG KVG'!D:D,B13,'Grundlage Swiss DRG KVG'!H:H)&gt;0,SUMIF('Grundlage Swiss DRG KVG'!D:D,B13,'Grundlage Swiss DRG KVG'!H:H),)</f>
        <v>0</v>
      </c>
      <c r="H13" s="112" t="str">
        <f>IF(SUMIF('Grundlage Swiss DRG KVG'!D:D,B13,'Grundlage Swiss DRG KVG'!I:I)&gt;0,SUMIF('Grundlage Swiss DRG KVG'!D:D,B13,'Grundlage Swiss DRG KVG'!I:I),"")</f>
        <v/>
      </c>
      <c r="I13" s="112" t="str">
        <f>IF(SUMIF('Grundlage Swiss DRG KVG'!D:D,B13,'Grundlage Swiss DRG KVG'!J:J)&gt;0,SUMIF('Grundlage Swiss DRG KVG'!D:D,B13,'Grundlage Swiss DRG KVG'!J:J),"")</f>
        <v/>
      </c>
      <c r="J13" s="130">
        <f>IF(SUMIF('Grundlage Swiss DRG ohne Anlage'!D:D,B13,'Grundlage Swiss DRG ohne Anlage'!J:J)&gt;0,SUMIF('Grundlage Swiss DRG ohne Anlage'!D:D,B13,'Grundlage Swiss DRG ohne Anlage'!J:J),"")</f>
        <v>9633.9736408181998</v>
      </c>
      <c r="K13" s="130" t="str">
        <f>IF(SUMIF('Grundlage Swiss DRG KVG'!D:D,B13,'Grundlage Swiss DRG KVG'!K:K)&gt;0,SUMIF('Grundlage Swiss DRG KVG'!D:D,B13,'Grundlage Swiss DRG KVG'!K:K),"")</f>
        <v/>
      </c>
      <c r="L13" s="130" t="str">
        <f>IF(SUMIF('Grundlage Swiss DRG KVG'!D:D,B13,'Grundlage Swiss DRG KVG'!L:L)&gt;0,SUMIF('Grundlage Swiss DRG KVG'!D:D,B13,'Grundlage Swiss DRG KVG'!L:L),"")</f>
        <v/>
      </c>
      <c r="M13" s="62" t="str">
        <f t="shared" si="4"/>
        <v/>
      </c>
      <c r="N13" s="61" t="str">
        <f t="shared" si="0"/>
        <v>-</v>
      </c>
      <c r="O13" s="61" t="str">
        <f t="shared" si="1"/>
        <v>-</v>
      </c>
      <c r="P13" s="40"/>
      <c r="Q13" s="40"/>
      <c r="R13" s="40"/>
      <c r="Y13" s="124" t="str">
        <f t="shared" si="2"/>
        <v/>
      </c>
      <c r="Z13" s="23" t="str">
        <f t="shared" si="3"/>
        <v>gleich</v>
      </c>
    </row>
    <row r="14" spans="1:26" x14ac:dyDescent="0.2">
      <c r="A14" s="21" t="s">
        <v>206</v>
      </c>
      <c r="B14" s="21" t="s">
        <v>206</v>
      </c>
      <c r="C14" s="21" t="s">
        <v>66</v>
      </c>
      <c r="D14" s="21" t="s">
        <v>17</v>
      </c>
      <c r="E14" s="112">
        <f>IF(SUMIF('Grundlage Swiss DRG ohne Anlage'!D:D,B14,'Grundlage Swiss DRG ohne Anlage'!I:I)&gt;0,SUMIF('Grundlage Swiss DRG ohne Anlage'!D:D,B14,'Grundlage Swiss DRG ohne Anlage'!I:I),"")</f>
        <v>20540783.176518001</v>
      </c>
      <c r="F14" s="112">
        <f>IF(SUMIF('Grundlage Swiss DRG KVG'!D:D,B14,'Grundlage Swiss DRG KVG'!G:G)&gt;0,SUMIF('Grundlage Swiss DRG KVG'!D:D,B14,'Grundlage Swiss DRG KVG'!G:G),)</f>
        <v>0</v>
      </c>
      <c r="G14" s="112">
        <f>IF(SUMIF('Grundlage Swiss DRG KVG'!D:D,B14,'Grundlage Swiss DRG KVG'!H:H)&gt;0,SUMIF('Grundlage Swiss DRG KVG'!D:D,B14,'Grundlage Swiss DRG KVG'!H:H),)</f>
        <v>0</v>
      </c>
      <c r="H14" s="112" t="str">
        <f>IF(SUMIF('Grundlage Swiss DRG KVG'!D:D,B14,'Grundlage Swiss DRG KVG'!I:I)&gt;0,SUMIF('Grundlage Swiss DRG KVG'!D:D,B14,'Grundlage Swiss DRG KVG'!I:I),"")</f>
        <v/>
      </c>
      <c r="I14" s="112" t="str">
        <f>IF(SUMIF('Grundlage Swiss DRG KVG'!D:D,B14,'Grundlage Swiss DRG KVG'!J:J)&gt;0,SUMIF('Grundlage Swiss DRG KVG'!D:D,B14,'Grundlage Swiss DRG KVG'!J:J),"")</f>
        <v/>
      </c>
      <c r="J14" s="130">
        <f>IF(SUMIF('Grundlage Swiss DRG ohne Anlage'!D:D,B14,'Grundlage Swiss DRG ohne Anlage'!J:J)&gt;0,SUMIF('Grundlage Swiss DRG ohne Anlage'!D:D,B14,'Grundlage Swiss DRG ohne Anlage'!J:J),"")</f>
        <v>9156.9928300529991</v>
      </c>
      <c r="K14" s="130" t="str">
        <f>IF(SUMIF('Grundlage Swiss DRG KVG'!D:D,B14,'Grundlage Swiss DRG KVG'!K:K)&gt;0,SUMIF('Grundlage Swiss DRG KVG'!D:D,B14,'Grundlage Swiss DRG KVG'!K:K),"")</f>
        <v/>
      </c>
      <c r="L14" s="130" t="str">
        <f>IF(SUMIF('Grundlage Swiss DRG KVG'!D:D,B14,'Grundlage Swiss DRG KVG'!L:L)&gt;0,SUMIF('Grundlage Swiss DRG KVG'!D:D,B14,'Grundlage Swiss DRG KVG'!L:L),"")</f>
        <v/>
      </c>
      <c r="M14" s="62" t="str">
        <f t="shared" si="4"/>
        <v/>
      </c>
      <c r="N14" s="61" t="str">
        <f t="shared" si="0"/>
        <v>-</v>
      </c>
      <c r="O14" s="61" t="str">
        <f t="shared" si="1"/>
        <v>-</v>
      </c>
      <c r="P14" s="40"/>
      <c r="Q14" s="40"/>
      <c r="R14" s="40"/>
      <c r="Y14" s="124" t="str">
        <f t="shared" si="2"/>
        <v/>
      </c>
      <c r="Z14" s="23" t="str">
        <f t="shared" si="3"/>
        <v>gleich</v>
      </c>
    </row>
    <row r="15" spans="1:26" x14ac:dyDescent="0.2">
      <c r="A15" s="21" t="s">
        <v>237</v>
      </c>
      <c r="B15" s="21" t="s">
        <v>237</v>
      </c>
      <c r="C15" s="21" t="s">
        <v>66</v>
      </c>
      <c r="D15" s="21" t="s">
        <v>17</v>
      </c>
      <c r="E15" s="112">
        <f>IF(SUMIF('Grundlage Swiss DRG ohne Anlage'!D:D,B15,'Grundlage Swiss DRG ohne Anlage'!I:I)&gt;0,SUMIF('Grundlage Swiss DRG ohne Anlage'!D:D,B15,'Grundlage Swiss DRG ohne Anlage'!I:I),"")</f>
        <v>22073194.640264999</v>
      </c>
      <c r="F15" s="112">
        <f>IF(SUMIF('Grundlage Swiss DRG KVG'!D:D,B15,'Grundlage Swiss DRG KVG'!G:G)&gt;0,SUMIF('Grundlage Swiss DRG KVG'!D:D,B15,'Grundlage Swiss DRG KVG'!G:G),)</f>
        <v>4532040.2622373002</v>
      </c>
      <c r="G15" s="112">
        <f>IF(SUMIF('Grundlage Swiss DRG KVG'!D:D,B15,'Grundlage Swiss DRG KVG'!H:H)&gt;0,SUMIF('Grundlage Swiss DRG KVG'!D:D,B15,'Grundlage Swiss DRG KVG'!H:H),)</f>
        <v>4532040.2622373002</v>
      </c>
      <c r="H15" s="112">
        <f>IF(SUMIF('Grundlage Swiss DRG KVG'!D:D,B15,'Grundlage Swiss DRG KVG'!I:I)&gt;0,SUMIF('Grundlage Swiss DRG KVG'!D:D,B15,'Grundlage Swiss DRG KVG'!I:I),"")</f>
        <v>466.45</v>
      </c>
      <c r="I15" s="112">
        <f>IF(SUMIF('Grundlage Swiss DRG KVG'!D:D,B15,'Grundlage Swiss DRG KVG'!J:J)&gt;0,SUMIF('Grundlage Swiss DRG KVG'!D:D,B15,'Grundlage Swiss DRG KVG'!J:J),"")</f>
        <v>542</v>
      </c>
      <c r="J15" s="130">
        <f>IF(SUMIF('Grundlage Swiss DRG ohne Anlage'!D:D,B15,'Grundlage Swiss DRG ohne Anlage'!J:J)&gt;0,SUMIF('Grundlage Swiss DRG ohne Anlage'!D:D,B15,'Grundlage Swiss DRG ohne Anlage'!J:J),"")</f>
        <v>8762.6814768817003</v>
      </c>
      <c r="K15" s="130">
        <f>IF(SUMIF('Grundlage Swiss DRG KVG'!D:D,B15,'Grundlage Swiss DRG KVG'!K:K)&gt;0,SUMIF('Grundlage Swiss DRG KVG'!D:D,B15,'Grundlage Swiss DRG KVG'!K:K),"")</f>
        <v>9716.0258596577005</v>
      </c>
      <c r="L15" s="130">
        <f>IF(SUMIF('Grundlage Swiss DRG KVG'!D:D,B15,'Grundlage Swiss DRG KVG'!L:L)&gt;0,SUMIF('Grundlage Swiss DRG KVG'!D:D,B15,'Grundlage Swiss DRG KVG'!L:L),"")</f>
        <v>9716.0258596577005</v>
      </c>
      <c r="M15" s="62">
        <f t="shared" si="4"/>
        <v>466.45</v>
      </c>
      <c r="N15" s="61">
        <f t="shared" si="0"/>
        <v>466.45</v>
      </c>
      <c r="O15" s="61">
        <f t="shared" si="1"/>
        <v>466.45</v>
      </c>
      <c r="P15" s="40"/>
      <c r="Q15" s="40"/>
      <c r="R15" s="40"/>
      <c r="Y15" s="124">
        <f t="shared" si="2"/>
        <v>9716.0258596577005</v>
      </c>
      <c r="Z15" s="23" t="str">
        <f t="shared" si="3"/>
        <v>gleich</v>
      </c>
    </row>
    <row r="16" spans="1:26" x14ac:dyDescent="0.2">
      <c r="A16" s="21" t="s">
        <v>178</v>
      </c>
      <c r="B16" s="21" t="s">
        <v>178</v>
      </c>
      <c r="C16" s="21" t="s">
        <v>66</v>
      </c>
      <c r="D16" s="21" t="s">
        <v>27</v>
      </c>
      <c r="E16" s="112">
        <f>IF(SUMIF('Grundlage Swiss DRG ohne Anlage'!D:D,B16,'Grundlage Swiss DRG ohne Anlage'!I:I)&gt;0,SUMIF('Grundlage Swiss DRG ohne Anlage'!D:D,B16,'Grundlage Swiss DRG ohne Anlage'!I:I),"")</f>
        <v>50237107.749612004</v>
      </c>
      <c r="F16" s="112">
        <f>IF(SUMIF('Grundlage Swiss DRG KVG'!D:D,B16,'Grundlage Swiss DRG KVG'!G:G)&gt;0,SUMIF('Grundlage Swiss DRG KVG'!D:D,B16,'Grundlage Swiss DRG KVG'!G:G),)</f>
        <v>0</v>
      </c>
      <c r="G16" s="112">
        <f>IF(SUMIF('Grundlage Swiss DRG KVG'!D:D,B16,'Grundlage Swiss DRG KVG'!H:H)&gt;0,SUMIF('Grundlage Swiss DRG KVG'!D:D,B16,'Grundlage Swiss DRG KVG'!H:H),)</f>
        <v>0</v>
      </c>
      <c r="H16" s="112" t="str">
        <f>IF(SUMIF('Grundlage Swiss DRG KVG'!D:D,B16,'Grundlage Swiss DRG KVG'!I:I)&gt;0,SUMIF('Grundlage Swiss DRG KVG'!D:D,B16,'Grundlage Swiss DRG KVG'!I:I),"")</f>
        <v/>
      </c>
      <c r="I16" s="112" t="str">
        <f>IF(SUMIF('Grundlage Swiss DRG KVG'!D:D,B16,'Grundlage Swiss DRG KVG'!J:J)&gt;0,SUMIF('Grundlage Swiss DRG KVG'!D:D,B16,'Grundlage Swiss DRG KVG'!J:J),"")</f>
        <v/>
      </c>
      <c r="J16" s="130">
        <f>IF(SUMIF('Grundlage Swiss DRG ohne Anlage'!D:D,B16,'Grundlage Swiss DRG ohne Anlage'!J:J)&gt;0,SUMIF('Grundlage Swiss DRG ohne Anlage'!D:D,B16,'Grundlage Swiss DRG ohne Anlage'!J:J),"")</f>
        <v>9013.3448332362004</v>
      </c>
      <c r="K16" s="130" t="str">
        <f>IF(SUMIF('Grundlage Swiss DRG KVG'!D:D,B16,'Grundlage Swiss DRG KVG'!K:K)&gt;0,SUMIF('Grundlage Swiss DRG KVG'!D:D,B16,'Grundlage Swiss DRG KVG'!K:K),"")</f>
        <v/>
      </c>
      <c r="L16" s="130" t="str">
        <f>IF(SUMIF('Grundlage Swiss DRG KVG'!D:D,B16,'Grundlage Swiss DRG KVG'!L:L)&gt;0,SUMIF('Grundlage Swiss DRG KVG'!D:D,B16,'Grundlage Swiss DRG KVG'!L:L),"")</f>
        <v/>
      </c>
      <c r="M16" s="62" t="str">
        <f t="shared" si="4"/>
        <v/>
      </c>
      <c r="N16" s="61" t="str">
        <f t="shared" si="0"/>
        <v>-</v>
      </c>
      <c r="O16" s="61" t="str">
        <f t="shared" si="1"/>
        <v>-</v>
      </c>
      <c r="P16" s="40"/>
      <c r="Q16" s="40"/>
      <c r="R16" s="40"/>
      <c r="Y16" s="124" t="str">
        <f t="shared" si="2"/>
        <v/>
      </c>
      <c r="Z16" s="23" t="str">
        <f t="shared" si="3"/>
        <v>gleich</v>
      </c>
    </row>
    <row r="17" spans="1:26" x14ac:dyDescent="0.2">
      <c r="A17" s="21" t="s">
        <v>272</v>
      </c>
      <c r="B17" s="21" t="s">
        <v>272</v>
      </c>
      <c r="C17" s="21" t="s">
        <v>273</v>
      </c>
      <c r="D17" s="21" t="s">
        <v>27</v>
      </c>
      <c r="E17" s="112">
        <f>IF(SUMIF('Grundlage Swiss DRG ohne Anlage'!D:D,B17,'Grundlage Swiss DRG ohne Anlage'!I:I)&gt;0,SUMIF('Grundlage Swiss DRG ohne Anlage'!D:D,B17,'Grundlage Swiss DRG ohne Anlage'!I:I),"")</f>
        <v>55702026.375616997</v>
      </c>
      <c r="F17" s="112">
        <f>IF(SUMIF('Grundlage Swiss DRG KVG'!D:D,B17,'Grundlage Swiss DRG KVG'!G:G)&gt;0,SUMIF('Grundlage Swiss DRG KVG'!D:D,B17,'Grundlage Swiss DRG KVG'!G:G),)</f>
        <v>33195538.503851</v>
      </c>
      <c r="G17" s="112">
        <f>IF(SUMIF('Grundlage Swiss DRG KVG'!D:D,B17,'Grundlage Swiss DRG KVG'!H:H)&gt;0,SUMIF('Grundlage Swiss DRG KVG'!D:D,B17,'Grundlage Swiss DRG KVG'!H:H),)</f>
        <v>33195538.503851</v>
      </c>
      <c r="H17" s="112">
        <f>IF(SUMIF('Grundlage Swiss DRG KVG'!D:D,B17,'Grundlage Swiss DRG KVG'!I:I)&gt;0,SUMIF('Grundlage Swiss DRG KVG'!D:D,B17,'Grundlage Swiss DRG KVG'!I:I),"")</f>
        <v>3139.0895</v>
      </c>
      <c r="I17" s="112">
        <f>IF(SUMIF('Grundlage Swiss DRG KVG'!D:D,B17,'Grundlage Swiss DRG KVG'!J:J)&gt;0,SUMIF('Grundlage Swiss DRG KVG'!D:D,B17,'Grundlage Swiss DRG KVG'!J:J),"")</f>
        <v>4583</v>
      </c>
      <c r="J17" s="130">
        <f>IF(SUMIF('Grundlage Swiss DRG ohne Anlage'!D:D,B17,'Grundlage Swiss DRG ohne Anlage'!J:J)&gt;0,SUMIF('Grundlage Swiss DRG ohne Anlage'!D:D,B17,'Grundlage Swiss DRG ohne Anlage'!J:J),"")</f>
        <v>9512.8931005609993</v>
      </c>
      <c r="K17" s="130">
        <f>IF(SUMIF('Grundlage Swiss DRG KVG'!D:D,B17,'Grundlage Swiss DRG KVG'!K:K)&gt;0,SUMIF('Grundlage Swiss DRG KVG'!D:D,B17,'Grundlage Swiss DRG KVG'!K:K),"")</f>
        <v>10574.893931457</v>
      </c>
      <c r="L17" s="130">
        <f>IF(SUMIF('Grundlage Swiss DRG KVG'!D:D,B17,'Grundlage Swiss DRG KVG'!L:L)&gt;0,SUMIF('Grundlage Swiss DRG KVG'!D:D,B17,'Grundlage Swiss DRG KVG'!L:L),"")</f>
        <v>10574.893931457</v>
      </c>
      <c r="M17" s="62">
        <f t="shared" si="4"/>
        <v>3139.0895</v>
      </c>
      <c r="N17" s="61">
        <f t="shared" si="0"/>
        <v>3139.0895</v>
      </c>
      <c r="O17" s="61">
        <f t="shared" si="1"/>
        <v>3139.0895</v>
      </c>
      <c r="P17" s="40"/>
      <c r="Q17" s="40"/>
      <c r="R17" s="40"/>
      <c r="Y17" s="124">
        <f t="shared" si="2"/>
        <v>10574.893931457</v>
      </c>
      <c r="Z17" s="23" t="str">
        <f t="shared" si="3"/>
        <v>gleich</v>
      </c>
    </row>
    <row r="18" spans="1:26" x14ac:dyDescent="0.2">
      <c r="A18" s="21" t="s">
        <v>203</v>
      </c>
      <c r="B18" s="21" t="s">
        <v>203</v>
      </c>
      <c r="C18" s="21" t="s">
        <v>55</v>
      </c>
      <c r="D18" s="21" t="s">
        <v>45</v>
      </c>
      <c r="E18" s="112">
        <f>IF(SUMIF('Grundlage Swiss DRG ohne Anlage'!D:D,B18,'Grundlage Swiss DRG ohne Anlage'!I:I)&gt;0,SUMIF('Grundlage Swiss DRG ohne Anlage'!D:D,B18,'Grundlage Swiss DRG ohne Anlage'!I:I),"")</f>
        <v>68967589.077823997</v>
      </c>
      <c r="F18" s="112">
        <f>IF(SUMIF('Grundlage Swiss DRG KVG'!D:D,B18,'Grundlage Swiss DRG KVG'!G:G)&gt;0,SUMIF('Grundlage Swiss DRG KVG'!D:D,B18,'Grundlage Swiss DRG KVG'!G:G),)</f>
        <v>0</v>
      </c>
      <c r="G18" s="112">
        <f>IF(SUMIF('Grundlage Swiss DRG KVG'!D:D,B18,'Grundlage Swiss DRG KVG'!H:H)&gt;0,SUMIF('Grundlage Swiss DRG KVG'!D:D,B18,'Grundlage Swiss DRG KVG'!H:H),)</f>
        <v>69172088.745177001</v>
      </c>
      <c r="H18" s="112">
        <f>IF(SUMIF('Grundlage Swiss DRG KVG'!D:D,B18,'Grundlage Swiss DRG KVG'!I:I)&gt;0,SUMIF('Grundlage Swiss DRG KVG'!D:D,B18,'Grundlage Swiss DRG KVG'!I:I),"")</f>
        <v>6896</v>
      </c>
      <c r="I18" s="112">
        <f>IF(SUMIF('Grundlage Swiss DRG KVG'!D:D,B18,'Grundlage Swiss DRG KVG'!J:J)&gt;0,SUMIF('Grundlage Swiss DRG KVG'!D:D,B18,'Grundlage Swiss DRG KVG'!J:J),"")</f>
        <v>8553</v>
      </c>
      <c r="J18" s="130">
        <f>IF(SUMIF('Grundlage Swiss DRG ohne Anlage'!D:D,B18,'Grundlage Swiss DRG ohne Anlage'!J:J)&gt;0,SUMIF('Grundlage Swiss DRG ohne Anlage'!D:D,B18,'Grundlage Swiss DRG ohne Anlage'!J:J),"")</f>
        <v>9013.8752892999</v>
      </c>
      <c r="K18" s="130" t="str">
        <f>IF(SUMIF('Grundlage Swiss DRG KVG'!D:D,B18,'Grundlage Swiss DRG KVG'!K:K)&gt;0,SUMIF('Grundlage Swiss DRG KVG'!D:D,B18,'Grundlage Swiss DRG KVG'!K:K),"")</f>
        <v/>
      </c>
      <c r="L18" s="130">
        <f>IF(SUMIF('Grundlage Swiss DRG KVG'!D:D,B18,'Grundlage Swiss DRG KVG'!L:L)&gt;0,SUMIF('Grundlage Swiss DRG KVG'!D:D,B18,'Grundlage Swiss DRG KVG'!L:L),"")</f>
        <v>10030.755328477</v>
      </c>
      <c r="M18" s="62">
        <f t="shared" si="4"/>
        <v>6896</v>
      </c>
      <c r="N18" s="61" t="str">
        <f t="shared" si="0"/>
        <v>-</v>
      </c>
      <c r="O18" s="61">
        <f t="shared" si="1"/>
        <v>6896</v>
      </c>
      <c r="P18" s="40"/>
      <c r="Q18" s="40"/>
      <c r="R18" s="40"/>
      <c r="Y18" s="124">
        <f t="shared" si="2"/>
        <v>10030.755328477</v>
      </c>
      <c r="Z18" s="23" t="str">
        <f t="shared" si="3"/>
        <v>-</v>
      </c>
    </row>
    <row r="19" spans="1:26" x14ac:dyDescent="0.2">
      <c r="A19" s="21" t="s">
        <v>240</v>
      </c>
      <c r="B19" s="21" t="s">
        <v>240</v>
      </c>
      <c r="C19" s="21" t="s">
        <v>55</v>
      </c>
      <c r="D19" s="21" t="s">
        <v>45</v>
      </c>
      <c r="E19" s="112">
        <f>IF(SUMIF('Grundlage Swiss DRG ohne Anlage'!D:D,B19,'Grundlage Swiss DRG ohne Anlage'!I:I)&gt;0,SUMIF('Grundlage Swiss DRG ohne Anlage'!D:D,B19,'Grundlage Swiss DRG ohne Anlage'!I:I),"")</f>
        <v>159002730.12191999</v>
      </c>
      <c r="F19" s="112">
        <f>IF(SUMIF('Grundlage Swiss DRG KVG'!D:D,B19,'Grundlage Swiss DRG KVG'!G:G)&gt;0,SUMIF('Grundlage Swiss DRG KVG'!D:D,B19,'Grundlage Swiss DRG KVG'!G:G),)</f>
        <v>172275707.93788999</v>
      </c>
      <c r="G19" s="112">
        <f>IF(SUMIF('Grundlage Swiss DRG KVG'!D:D,B19,'Grundlage Swiss DRG KVG'!H:H)&gt;0,SUMIF('Grundlage Swiss DRG KVG'!D:D,B19,'Grundlage Swiss DRG KVG'!H:H),)</f>
        <v>170070923.76431999</v>
      </c>
      <c r="H19" s="112">
        <f>IF(SUMIF('Grundlage Swiss DRG KVG'!D:D,B19,'Grundlage Swiss DRG KVG'!I:I)&gt;0,SUMIF('Grundlage Swiss DRG KVG'!D:D,B19,'Grundlage Swiss DRG KVG'!I:I),"")</f>
        <v>16253.61</v>
      </c>
      <c r="I19" s="112">
        <f>IF(SUMIF('Grundlage Swiss DRG KVG'!D:D,B19,'Grundlage Swiss DRG KVG'!J:J)&gt;0,SUMIF('Grundlage Swiss DRG KVG'!D:D,B19,'Grundlage Swiss DRG KVG'!J:J),"")</f>
        <v>16981</v>
      </c>
      <c r="J19" s="130">
        <f>IF(SUMIF('Grundlage Swiss DRG ohne Anlage'!D:D,B19,'Grundlage Swiss DRG ohne Anlage'!J:J)&gt;0,SUMIF('Grundlage Swiss DRG ohne Anlage'!D:D,B19,'Grundlage Swiss DRG ohne Anlage'!J:J),"")</f>
        <v>9782.6101476483</v>
      </c>
      <c r="K19" s="130">
        <f>IF(SUMIF('Grundlage Swiss DRG KVG'!D:D,B19,'Grundlage Swiss DRG KVG'!K:K)&gt;0,SUMIF('Grundlage Swiss DRG KVG'!D:D,B19,'Grundlage Swiss DRG KVG'!K:K),"")</f>
        <v>10599.227367821</v>
      </c>
      <c r="L19" s="130">
        <f>IF(SUMIF('Grundlage Swiss DRG KVG'!D:D,B19,'Grundlage Swiss DRG KVG'!L:L)&gt;0,SUMIF('Grundlage Swiss DRG KVG'!D:D,B19,'Grundlage Swiss DRG KVG'!L:L),"")</f>
        <v>10463.578476678</v>
      </c>
      <c r="M19" s="62">
        <f t="shared" si="4"/>
        <v>16253.61</v>
      </c>
      <c r="N19" s="61">
        <f t="shared" si="0"/>
        <v>16253.61</v>
      </c>
      <c r="O19" s="61">
        <f t="shared" si="1"/>
        <v>16253.61</v>
      </c>
      <c r="P19" s="40"/>
      <c r="Q19" s="40"/>
      <c r="R19" s="40"/>
      <c r="Y19" s="124">
        <f t="shared" si="2"/>
        <v>10463.578476678</v>
      </c>
      <c r="Z19" s="23" t="str">
        <f t="shared" si="3"/>
        <v>-</v>
      </c>
    </row>
    <row r="20" spans="1:26" x14ac:dyDescent="0.2">
      <c r="A20" s="21" t="s">
        <v>254</v>
      </c>
      <c r="B20" s="21" t="s">
        <v>254</v>
      </c>
      <c r="C20" s="21" t="s">
        <v>55</v>
      </c>
      <c r="D20" s="21" t="s">
        <v>27</v>
      </c>
      <c r="E20" s="112">
        <f>IF(SUMIF('Grundlage Swiss DRG ohne Anlage'!D:D,B20,'Grundlage Swiss DRG ohne Anlage'!I:I)&gt;0,SUMIF('Grundlage Swiss DRG ohne Anlage'!D:D,B20,'Grundlage Swiss DRG ohne Anlage'!I:I),"")</f>
        <v>62258916.084380001</v>
      </c>
      <c r="F20" s="112">
        <f>IF(SUMIF('Grundlage Swiss DRG KVG'!D:D,B20,'Grundlage Swiss DRG KVG'!G:G)&gt;0,SUMIF('Grundlage Swiss DRG KVG'!D:D,B20,'Grundlage Swiss DRG KVG'!G:G),)</f>
        <v>65375914.592455998</v>
      </c>
      <c r="G20" s="112">
        <f>IF(SUMIF('Grundlage Swiss DRG KVG'!D:D,B20,'Grundlage Swiss DRG KVG'!H:H)&gt;0,SUMIF('Grundlage Swiss DRG KVG'!D:D,B20,'Grundlage Swiss DRG KVG'!H:H),)</f>
        <v>0</v>
      </c>
      <c r="H20" s="112">
        <f>IF(SUMIF('Grundlage Swiss DRG KVG'!D:D,B20,'Grundlage Swiss DRG KVG'!I:I)&gt;0,SUMIF('Grundlage Swiss DRG KVG'!D:D,B20,'Grundlage Swiss DRG KVG'!I:I),"")</f>
        <v>5053.3521000000001</v>
      </c>
      <c r="I20" s="112">
        <f>IF(SUMIF('Grundlage Swiss DRG KVG'!D:D,B20,'Grundlage Swiss DRG KVG'!J:J)&gt;0,SUMIF('Grundlage Swiss DRG KVG'!D:D,B20,'Grundlage Swiss DRG KVG'!J:J),"")</f>
        <v>4703</v>
      </c>
      <c r="J20" s="130">
        <f>IF(SUMIF('Grundlage Swiss DRG ohne Anlage'!D:D,B20,'Grundlage Swiss DRG ohne Anlage'!J:J)&gt;0,SUMIF('Grundlage Swiss DRG ohne Anlage'!D:D,B20,'Grundlage Swiss DRG ohne Anlage'!J:J),"")</f>
        <v>8975.1469564453</v>
      </c>
      <c r="K20" s="130">
        <f>IF(SUMIF('Grundlage Swiss DRG KVG'!D:D,B20,'Grundlage Swiss DRG KVG'!K:K)&gt;0,SUMIF('Grundlage Swiss DRG KVG'!D:D,B20,'Grundlage Swiss DRG KVG'!K:K),"")</f>
        <v>12937.138220085</v>
      </c>
      <c r="L20" s="130" t="str">
        <f>IF(SUMIF('Grundlage Swiss DRG KVG'!D:D,B20,'Grundlage Swiss DRG KVG'!L:L)&gt;0,SUMIF('Grundlage Swiss DRG KVG'!D:D,B20,'Grundlage Swiss DRG KVG'!L:L),"")</f>
        <v/>
      </c>
      <c r="M20" s="62">
        <f t="shared" si="4"/>
        <v>5053.3521000000001</v>
      </c>
      <c r="N20" s="61">
        <f t="shared" si="0"/>
        <v>5053.3521000000001</v>
      </c>
      <c r="O20" s="61" t="str">
        <f t="shared" si="1"/>
        <v>-</v>
      </c>
      <c r="P20" s="40"/>
      <c r="Q20" s="40"/>
      <c r="R20" s="40"/>
      <c r="Y20" s="124" t="str">
        <f t="shared" si="2"/>
        <v/>
      </c>
      <c r="Z20" s="23" t="str">
        <f t="shared" si="3"/>
        <v>Kontrolle</v>
      </c>
    </row>
    <row r="21" spans="1:26" x14ac:dyDescent="0.2">
      <c r="A21" s="21" t="s">
        <v>266</v>
      </c>
      <c r="B21" s="21" t="s">
        <v>266</v>
      </c>
      <c r="C21" s="21" t="s">
        <v>55</v>
      </c>
      <c r="D21" s="21" t="s">
        <v>45</v>
      </c>
      <c r="E21" s="112">
        <f>IF(SUMIF('Grundlage Swiss DRG ohne Anlage'!D:D,B21,'Grundlage Swiss DRG ohne Anlage'!I:I)&gt;0,SUMIF('Grundlage Swiss DRG ohne Anlage'!D:D,B21,'Grundlage Swiss DRG ohne Anlage'!I:I),"")</f>
        <v>125615297.11285</v>
      </c>
      <c r="F21" s="112">
        <f>IF(SUMIF('Grundlage Swiss DRG KVG'!D:D,B21,'Grundlage Swiss DRG KVG'!G:G)&gt;0,SUMIF('Grundlage Swiss DRG KVG'!D:D,B21,'Grundlage Swiss DRG KVG'!G:G),)</f>
        <v>104043146.12706999</v>
      </c>
      <c r="G21" s="112">
        <f>IF(SUMIF('Grundlage Swiss DRG KVG'!D:D,B21,'Grundlage Swiss DRG KVG'!H:H)&gt;0,SUMIF('Grundlage Swiss DRG KVG'!D:D,B21,'Grundlage Swiss DRG KVG'!H:H),)</f>
        <v>104043146.12706999</v>
      </c>
      <c r="H21" s="112">
        <f>IF(SUMIF('Grundlage Swiss DRG KVG'!D:D,B21,'Grundlage Swiss DRG KVG'!I:I)&gt;0,SUMIF('Grundlage Swiss DRG KVG'!D:D,B21,'Grundlage Swiss DRG KVG'!I:I),"")</f>
        <v>10236</v>
      </c>
      <c r="I21" s="112">
        <f>IF(SUMIF('Grundlage Swiss DRG KVG'!D:D,B21,'Grundlage Swiss DRG KVG'!J:J)&gt;0,SUMIF('Grundlage Swiss DRG KVG'!D:D,B21,'Grundlage Swiss DRG KVG'!J:J),"")</f>
        <v>9447</v>
      </c>
      <c r="J21" s="130">
        <f>IF(SUMIF('Grundlage Swiss DRG ohne Anlage'!D:D,B21,'Grundlage Swiss DRG ohne Anlage'!J:J)&gt;0,SUMIF('Grundlage Swiss DRG ohne Anlage'!D:D,B21,'Grundlage Swiss DRG ohne Anlage'!J:J),"")</f>
        <v>9239.1566848744005</v>
      </c>
      <c r="K21" s="130">
        <f>IF(SUMIF('Grundlage Swiss DRG KVG'!D:D,B21,'Grundlage Swiss DRG KVG'!K:K)&gt;0,SUMIF('Grundlage Swiss DRG KVG'!D:D,B21,'Grundlage Swiss DRG KVG'!K:K),"")</f>
        <v>10164.433970991</v>
      </c>
      <c r="L21" s="130">
        <f>IF(SUMIF('Grundlage Swiss DRG KVG'!D:D,B21,'Grundlage Swiss DRG KVG'!L:L)&gt;0,SUMIF('Grundlage Swiss DRG KVG'!D:D,B21,'Grundlage Swiss DRG KVG'!L:L),"")</f>
        <v>10164.433970991</v>
      </c>
      <c r="M21" s="62">
        <f t="shared" si="4"/>
        <v>10236</v>
      </c>
      <c r="N21" s="61">
        <f t="shared" si="0"/>
        <v>10236</v>
      </c>
      <c r="O21" s="61">
        <f t="shared" si="1"/>
        <v>10236</v>
      </c>
      <c r="P21" s="40"/>
      <c r="Q21" s="40"/>
      <c r="R21" s="40"/>
      <c r="Y21" s="124">
        <f t="shared" si="2"/>
        <v>10164.433970991</v>
      </c>
      <c r="Z21" s="23" t="str">
        <f t="shared" si="3"/>
        <v>gleich</v>
      </c>
    </row>
    <row r="22" spans="1:26" x14ac:dyDescent="0.2">
      <c r="A22" s="21" t="s">
        <v>54</v>
      </c>
      <c r="B22" s="21" t="s">
        <v>54</v>
      </c>
      <c r="C22" s="21" t="s">
        <v>55</v>
      </c>
      <c r="D22" s="21" t="s">
        <v>45</v>
      </c>
      <c r="E22" s="112">
        <f>IF(SUMIF('Grundlage Swiss DRG ohne Anlage'!D:D,B22,'Grundlage Swiss DRG ohne Anlage'!I:I)&gt;0,SUMIF('Grundlage Swiss DRG ohne Anlage'!D:D,B22,'Grundlage Swiss DRG ohne Anlage'!I:I),"")</f>
        <v>63593611.478169002</v>
      </c>
      <c r="F22" s="112">
        <f>IF(SUMIF('Grundlage Swiss DRG KVG'!D:D,B22,'Grundlage Swiss DRG KVG'!G:G)&gt;0,SUMIF('Grundlage Swiss DRG KVG'!D:D,B22,'Grundlage Swiss DRG KVG'!G:G),)</f>
        <v>70573020.596937999</v>
      </c>
      <c r="G22" s="112">
        <f>IF(SUMIF('Grundlage Swiss DRG KVG'!D:D,B22,'Grundlage Swiss DRG KVG'!H:H)&gt;0,SUMIF('Grundlage Swiss DRG KVG'!D:D,B22,'Grundlage Swiss DRG KVG'!H:H),)</f>
        <v>68721703.927999005</v>
      </c>
      <c r="H22" s="112">
        <f>IF(SUMIF('Grundlage Swiss DRG KVG'!D:D,B22,'Grundlage Swiss DRG KVG'!I:I)&gt;0,SUMIF('Grundlage Swiss DRG KVG'!D:D,B22,'Grundlage Swiss DRG KVG'!I:I),"")</f>
        <v>7146.1046999999999</v>
      </c>
      <c r="I22" s="112">
        <f>IF(SUMIF('Grundlage Swiss DRG KVG'!D:D,B22,'Grundlage Swiss DRG KVG'!J:J)&gt;0,SUMIF('Grundlage Swiss DRG KVG'!D:D,B22,'Grundlage Swiss DRG KVG'!J:J),"")</f>
        <v>8673</v>
      </c>
      <c r="J22" s="130">
        <f>IF(SUMIF('Grundlage Swiss DRG ohne Anlage'!D:D,B22,'Grundlage Swiss DRG ohne Anlage'!J:J)&gt;0,SUMIF('Grundlage Swiss DRG ohne Anlage'!D:D,B22,'Grundlage Swiss DRG ohne Anlage'!J:J),"")</f>
        <v>8899.0595783138997</v>
      </c>
      <c r="K22" s="130">
        <f>IF(SUMIF('Grundlage Swiss DRG KVG'!D:D,B22,'Grundlage Swiss DRG KVG'!K:K)&gt;0,SUMIF('Grundlage Swiss DRG KVG'!D:D,B22,'Grundlage Swiss DRG KVG'!K:K),"")</f>
        <v>9875.7328026467003</v>
      </c>
      <c r="L22" s="130">
        <f>IF(SUMIF('Grundlage Swiss DRG KVG'!D:D,B22,'Grundlage Swiss DRG KVG'!L:L)&gt;0,SUMIF('Grundlage Swiss DRG KVG'!D:D,B22,'Grundlage Swiss DRG KVG'!L:L),"")</f>
        <v>9616.6662556734009</v>
      </c>
      <c r="M22" s="62">
        <f t="shared" si="4"/>
        <v>7146.1046999999999</v>
      </c>
      <c r="N22" s="61">
        <f t="shared" si="0"/>
        <v>7146.1046999999999</v>
      </c>
      <c r="O22" s="61">
        <f t="shared" si="1"/>
        <v>7146.1046999999999</v>
      </c>
      <c r="P22" s="40"/>
      <c r="Q22" s="40"/>
      <c r="R22" s="40"/>
      <c r="Y22" s="124">
        <f t="shared" si="2"/>
        <v>9616.6662556734009</v>
      </c>
      <c r="Z22" s="23" t="str">
        <f t="shared" si="3"/>
        <v>-</v>
      </c>
    </row>
    <row r="23" spans="1:26" x14ac:dyDescent="0.2">
      <c r="A23" s="21" t="s">
        <v>276</v>
      </c>
      <c r="B23" s="21" t="s">
        <v>276</v>
      </c>
      <c r="C23" s="21" t="s">
        <v>55</v>
      </c>
      <c r="D23" s="21" t="s">
        <v>45</v>
      </c>
      <c r="E23" s="112">
        <f>IF(SUMIF('Grundlage Swiss DRG ohne Anlage'!D:D,B23,'Grundlage Swiss DRG ohne Anlage'!I:I)&gt;0,SUMIF('Grundlage Swiss DRG ohne Anlage'!D:D,B23,'Grundlage Swiss DRG ohne Anlage'!I:I),"")</f>
        <v>102751767.56189001</v>
      </c>
      <c r="F23" s="112">
        <f>IF(SUMIF('Grundlage Swiss DRG KVG'!D:D,B23,'Grundlage Swiss DRG KVG'!G:G)&gt;0,SUMIF('Grundlage Swiss DRG KVG'!D:D,B23,'Grundlage Swiss DRG KVG'!G:G),)</f>
        <v>83490615.354053006</v>
      </c>
      <c r="G23" s="112">
        <f>IF(SUMIF('Grundlage Swiss DRG KVG'!D:D,B23,'Grundlage Swiss DRG KVG'!H:H)&gt;0,SUMIF('Grundlage Swiss DRG KVG'!D:D,B23,'Grundlage Swiss DRG KVG'!H:H),)</f>
        <v>82637417.191015005</v>
      </c>
      <c r="H23" s="112">
        <f>IF(SUMIF('Grundlage Swiss DRG KVG'!D:D,B23,'Grundlage Swiss DRG KVG'!I:I)&gt;0,SUMIF('Grundlage Swiss DRG KVG'!D:D,B23,'Grundlage Swiss DRG KVG'!I:I),"")</f>
        <v>8629.4</v>
      </c>
      <c r="I23" s="112">
        <f>IF(SUMIF('Grundlage Swiss DRG KVG'!D:D,B23,'Grundlage Swiss DRG KVG'!J:J)&gt;0,SUMIF('Grundlage Swiss DRG KVG'!D:D,B23,'Grundlage Swiss DRG KVG'!J:J),"")</f>
        <v>9816</v>
      </c>
      <c r="J23" s="130">
        <f>IF(SUMIF('Grundlage Swiss DRG ohne Anlage'!D:D,B23,'Grundlage Swiss DRG ohne Anlage'!J:J)&gt;0,SUMIF('Grundlage Swiss DRG ohne Anlage'!D:D,B23,'Grundlage Swiss DRG ohne Anlage'!J:J),"")</f>
        <v>9550.8146990047007</v>
      </c>
      <c r="K23" s="130">
        <f>IF(SUMIF('Grundlage Swiss DRG KVG'!D:D,B23,'Grundlage Swiss DRG KVG'!K:K)&gt;0,SUMIF('Grundlage Swiss DRG KVG'!D:D,B23,'Grundlage Swiss DRG KVG'!K:K),"")</f>
        <v>9675.1356240356999</v>
      </c>
      <c r="L23" s="130">
        <f>IF(SUMIF('Grundlage Swiss DRG KVG'!D:D,B23,'Grundlage Swiss DRG KVG'!L:L)&gt;0,SUMIF('Grundlage Swiss DRG KVG'!D:D,B23,'Grundlage Swiss DRG KVG'!L:L),"")</f>
        <v>9576.2645364701002</v>
      </c>
      <c r="M23" s="62">
        <f t="shared" si="4"/>
        <v>8629.4</v>
      </c>
      <c r="N23" s="61">
        <f t="shared" si="0"/>
        <v>8629.4</v>
      </c>
      <c r="O23" s="61">
        <f t="shared" si="1"/>
        <v>8629.4</v>
      </c>
      <c r="P23" s="40"/>
      <c r="Q23" s="40"/>
      <c r="R23" s="40"/>
      <c r="Y23" s="124">
        <f t="shared" si="2"/>
        <v>9576.2645364701002</v>
      </c>
      <c r="Z23" s="23" t="str">
        <f t="shared" si="3"/>
        <v>-</v>
      </c>
    </row>
    <row r="24" spans="1:26" x14ac:dyDescent="0.2">
      <c r="A24" s="21" t="s">
        <v>329</v>
      </c>
      <c r="B24" s="21" t="s">
        <v>329</v>
      </c>
      <c r="C24" s="21" t="s">
        <v>55</v>
      </c>
      <c r="D24" s="21" t="s">
        <v>17</v>
      </c>
      <c r="E24" s="112">
        <f>IF(SUMIF('Grundlage Swiss DRG ohne Anlage'!D:D,B24,'Grundlage Swiss DRG ohne Anlage'!I:I)&gt;0,SUMIF('Grundlage Swiss DRG ohne Anlage'!D:D,B24,'Grundlage Swiss DRG ohne Anlage'!I:I),"")</f>
        <v>41596183.220751002</v>
      </c>
      <c r="F24" s="112">
        <f>IF(SUMIF('Grundlage Swiss DRG KVG'!D:D,B24,'Grundlage Swiss DRG KVG'!G:G)&gt;0,SUMIF('Grundlage Swiss DRG KVG'!D:D,B24,'Grundlage Swiss DRG KVG'!G:G),)</f>
        <v>45901936.220751002</v>
      </c>
      <c r="G24" s="112">
        <f>IF(SUMIF('Grundlage Swiss DRG KVG'!D:D,B24,'Grundlage Swiss DRG KVG'!H:H)&gt;0,SUMIF('Grundlage Swiss DRG KVG'!D:D,B24,'Grundlage Swiss DRG KVG'!H:H),)</f>
        <v>45430950.316211</v>
      </c>
      <c r="H24" s="112">
        <f>IF(SUMIF('Grundlage Swiss DRG KVG'!D:D,B24,'Grundlage Swiss DRG KVG'!I:I)&gt;0,SUMIF('Grundlage Swiss DRG KVG'!D:D,B24,'Grundlage Swiss DRG KVG'!I:I),"")</f>
        <v>4324</v>
      </c>
      <c r="I24" s="112">
        <f>IF(SUMIF('Grundlage Swiss DRG KVG'!D:D,B24,'Grundlage Swiss DRG KVG'!J:J)&gt;0,SUMIF('Grundlage Swiss DRG KVG'!D:D,B24,'Grundlage Swiss DRG KVG'!J:J),"")</f>
        <v>5231</v>
      </c>
      <c r="J24" s="130">
        <f>IF(SUMIF('Grundlage Swiss DRG ohne Anlage'!D:D,B24,'Grundlage Swiss DRG ohne Anlage'!J:J)&gt;0,SUMIF('Grundlage Swiss DRG ohne Anlage'!D:D,B24,'Grundlage Swiss DRG ohne Anlage'!J:J),"")</f>
        <v>9619.8388577129008</v>
      </c>
      <c r="K24" s="130">
        <f>IF(SUMIF('Grundlage Swiss DRG KVG'!D:D,B24,'Grundlage Swiss DRG KVG'!K:K)&gt;0,SUMIF('Grundlage Swiss DRG KVG'!D:D,B24,'Grundlage Swiss DRG KVG'!K:K),"")</f>
        <v>10615.618922468</v>
      </c>
      <c r="L24" s="130">
        <f>IF(SUMIF('Grundlage Swiss DRG KVG'!D:D,B24,'Grundlage Swiss DRG KVG'!L:L)&gt;0,SUMIF('Grundlage Swiss DRG KVG'!D:D,B24,'Grundlage Swiss DRG KVG'!L:L),"")</f>
        <v>10506.695262769001</v>
      </c>
      <c r="M24" s="62">
        <f t="shared" si="4"/>
        <v>4324</v>
      </c>
      <c r="N24" s="61">
        <f t="shared" si="0"/>
        <v>4324</v>
      </c>
      <c r="O24" s="61">
        <f t="shared" si="1"/>
        <v>4324</v>
      </c>
      <c r="P24" s="40"/>
      <c r="Q24" s="40"/>
      <c r="R24" s="40"/>
      <c r="Y24" s="124">
        <f t="shared" si="2"/>
        <v>10506.695262769001</v>
      </c>
      <c r="Z24" s="23" t="str">
        <f t="shared" si="3"/>
        <v>-</v>
      </c>
    </row>
    <row r="25" spans="1:26" x14ac:dyDescent="0.2">
      <c r="A25" s="21" t="s">
        <v>123</v>
      </c>
      <c r="B25" s="21" t="s">
        <v>123</v>
      </c>
      <c r="C25" s="21" t="s">
        <v>110</v>
      </c>
      <c r="D25" s="21" t="s">
        <v>45</v>
      </c>
      <c r="E25" s="112">
        <f>IF(SUMIF('Grundlage Swiss DRG ohne Anlage'!D:D,B25,'Grundlage Swiss DRG ohne Anlage'!I:I)&gt;0,SUMIF('Grundlage Swiss DRG ohne Anlage'!D:D,B25,'Grundlage Swiss DRG ohne Anlage'!I:I),"")</f>
        <v>237085009.06143001</v>
      </c>
      <c r="F25" s="112">
        <f>IF(SUMIF('Grundlage Swiss DRG KVG'!D:D,B25,'Grundlage Swiss DRG KVG'!G:G)&gt;0,SUMIF('Grundlage Swiss DRG KVG'!D:D,B25,'Grundlage Swiss DRG KVG'!G:G),)</f>
        <v>60908667.520617001</v>
      </c>
      <c r="G25" s="112">
        <f>IF(SUMIF('Grundlage Swiss DRG KVG'!D:D,B25,'Grundlage Swiss DRG KVG'!H:H)&gt;0,SUMIF('Grundlage Swiss DRG KVG'!D:D,B25,'Grundlage Swiss DRG KVG'!H:H),)</f>
        <v>60306414.644616999</v>
      </c>
      <c r="H25" s="112">
        <f>IF(SUMIF('Grundlage Swiss DRG KVG'!D:D,B25,'Grundlage Swiss DRG KVG'!I:I)&gt;0,SUMIF('Grundlage Swiss DRG KVG'!D:D,B25,'Grundlage Swiss DRG KVG'!I:I),"")</f>
        <v>5855.4243999999999</v>
      </c>
      <c r="I25" s="112">
        <f>IF(SUMIF('Grundlage Swiss DRG KVG'!D:D,B25,'Grundlage Swiss DRG KVG'!J:J)&gt;0,SUMIF('Grundlage Swiss DRG KVG'!D:D,B25,'Grundlage Swiss DRG KVG'!J:J),"")</f>
        <v>7966</v>
      </c>
      <c r="J25" s="130">
        <f>IF(SUMIF('Grundlage Swiss DRG ohne Anlage'!D:D,B25,'Grundlage Swiss DRG ohne Anlage'!J:J)&gt;0,SUMIF('Grundlage Swiss DRG ohne Anlage'!D:D,B25,'Grundlage Swiss DRG ohne Anlage'!J:J),"")</f>
        <v>9731.3552953836006</v>
      </c>
      <c r="K25" s="130">
        <f>IF(SUMIF('Grundlage Swiss DRG KVG'!D:D,B25,'Grundlage Swiss DRG KVG'!K:K)&gt;0,SUMIF('Grundlage Swiss DRG KVG'!D:D,B25,'Grundlage Swiss DRG KVG'!K:K),"")</f>
        <v>10402.092719464999</v>
      </c>
      <c r="L25" s="130">
        <f>IF(SUMIF('Grundlage Swiss DRG KVG'!D:D,B25,'Grundlage Swiss DRG KVG'!L:L)&gt;0,SUMIF('Grundlage Swiss DRG KVG'!D:D,B25,'Grundlage Swiss DRG KVG'!L:L),"")</f>
        <v>10299.238880894</v>
      </c>
      <c r="M25" s="62">
        <f t="shared" si="4"/>
        <v>5855.4243999999999</v>
      </c>
      <c r="N25" s="61">
        <f t="shared" si="0"/>
        <v>5855.4243999999999</v>
      </c>
      <c r="O25" s="61">
        <f t="shared" si="1"/>
        <v>5855.4243999999999</v>
      </c>
      <c r="P25" s="40"/>
      <c r="Q25" s="40"/>
      <c r="R25" s="40"/>
      <c r="Y25" s="124">
        <f t="shared" si="2"/>
        <v>10299.238880894</v>
      </c>
      <c r="Z25" s="23" t="str">
        <f t="shared" si="3"/>
        <v>-</v>
      </c>
    </row>
    <row r="26" spans="1:26" x14ac:dyDescent="0.2">
      <c r="A26" s="21" t="s">
        <v>109</v>
      </c>
      <c r="B26" s="21" t="s">
        <v>109</v>
      </c>
      <c r="C26" s="21" t="s">
        <v>110</v>
      </c>
      <c r="D26" s="21" t="s">
        <v>35</v>
      </c>
      <c r="E26" s="112">
        <f>IF(SUMIF('Grundlage Swiss DRG ohne Anlage'!D:D,B26,'Grundlage Swiss DRG ohne Anlage'!I:I)&gt;0,SUMIF('Grundlage Swiss DRG ohne Anlage'!D:D,B26,'Grundlage Swiss DRG ohne Anlage'!I:I),"")</f>
        <v>9061835.3235879</v>
      </c>
      <c r="F26" s="112">
        <f>IF(SUMIF('Grundlage Swiss DRG KVG'!D:D,B26,'Grundlage Swiss DRG KVG'!G:G)&gt;0,SUMIF('Grundlage Swiss DRG KVG'!D:D,B26,'Grundlage Swiss DRG KVG'!G:G),)</f>
        <v>182391843.23187</v>
      </c>
      <c r="G26" s="112">
        <f>IF(SUMIF('Grundlage Swiss DRG KVG'!D:D,B26,'Grundlage Swiss DRG KVG'!H:H)&gt;0,SUMIF('Grundlage Swiss DRG KVG'!D:D,B26,'Grundlage Swiss DRG KVG'!H:H),)</f>
        <v>167969008.31187001</v>
      </c>
      <c r="H26" s="112">
        <f>IF(SUMIF('Grundlage Swiss DRG KVG'!D:D,B26,'Grundlage Swiss DRG KVG'!I:I)&gt;0,SUMIF('Grundlage Swiss DRG KVG'!D:D,B26,'Grundlage Swiss DRG KVG'!I:I),"")</f>
        <v>16379.8</v>
      </c>
      <c r="I26" s="112">
        <f>IF(SUMIF('Grundlage Swiss DRG KVG'!D:D,B26,'Grundlage Swiss DRG KVG'!J:J)&gt;0,SUMIF('Grundlage Swiss DRG KVG'!D:D,B26,'Grundlage Swiss DRG KVG'!J:J),"")</f>
        <v>17762</v>
      </c>
      <c r="J26" s="130">
        <f>IF(SUMIF('Grundlage Swiss DRG ohne Anlage'!D:D,B26,'Grundlage Swiss DRG ohne Anlage'!J:J)&gt;0,SUMIF('Grundlage Swiss DRG ohne Anlage'!D:D,B26,'Grundlage Swiss DRG ohne Anlage'!J:J),"")</f>
        <v>10838.240240129</v>
      </c>
      <c r="K26" s="130">
        <f>IF(SUMIF('Grundlage Swiss DRG KVG'!D:D,B26,'Grundlage Swiss DRG KVG'!K:K)&gt;0,SUMIF('Grundlage Swiss DRG KVG'!D:D,B26,'Grundlage Swiss DRG KVG'!K:K),"")</f>
        <v>11135.169124890001</v>
      </c>
      <c r="L26" s="130">
        <f>IF(SUMIF('Grundlage Swiss DRG KVG'!D:D,B26,'Grundlage Swiss DRG KVG'!L:L)&gt;0,SUMIF('Grundlage Swiss DRG KVG'!D:D,B26,'Grundlage Swiss DRG KVG'!L:L),"")</f>
        <v>10254.643421279001</v>
      </c>
      <c r="M26" s="62">
        <f t="shared" si="4"/>
        <v>16379.8</v>
      </c>
      <c r="N26" s="61">
        <f t="shared" si="0"/>
        <v>16379.8</v>
      </c>
      <c r="O26" s="61">
        <f t="shared" si="1"/>
        <v>16379.8</v>
      </c>
      <c r="P26" s="40"/>
      <c r="Q26" s="40"/>
      <c r="R26" s="40"/>
      <c r="Y26" s="124">
        <f t="shared" si="2"/>
        <v>10254.643421279001</v>
      </c>
      <c r="Z26" s="23" t="str">
        <f t="shared" si="3"/>
        <v>-</v>
      </c>
    </row>
    <row r="27" spans="1:26" x14ac:dyDescent="0.2">
      <c r="A27" s="21" t="s">
        <v>326</v>
      </c>
      <c r="B27" s="21" t="s">
        <v>326</v>
      </c>
      <c r="C27" s="21" t="s">
        <v>110</v>
      </c>
      <c r="D27" s="21" t="s">
        <v>251</v>
      </c>
      <c r="E27" s="112">
        <f>IF(SUMIF('Grundlage Swiss DRG ohne Anlage'!D:D,B27,'Grundlage Swiss DRG ohne Anlage'!I:I)&gt;0,SUMIF('Grundlage Swiss DRG ohne Anlage'!D:D,B27,'Grundlage Swiss DRG ohne Anlage'!I:I),"")</f>
        <v>5319509.2593804002</v>
      </c>
      <c r="F27" s="112">
        <f>IF(SUMIF('Grundlage Swiss DRG KVG'!D:D,B27,'Grundlage Swiss DRG KVG'!G:G)&gt;0,SUMIF('Grundlage Swiss DRG KVG'!D:D,B27,'Grundlage Swiss DRG KVG'!G:G),)</f>
        <v>39544389.652484</v>
      </c>
      <c r="G27" s="112">
        <f>IF(SUMIF('Grundlage Swiss DRG KVG'!D:D,B27,'Grundlage Swiss DRG KVG'!H:H)&gt;0,SUMIF('Grundlage Swiss DRG KVG'!D:D,B27,'Grundlage Swiss DRG KVG'!H:H),)</f>
        <v>39130745.462484002</v>
      </c>
      <c r="H27" s="112">
        <f>IF(SUMIF('Grundlage Swiss DRG KVG'!D:D,B27,'Grundlage Swiss DRG KVG'!I:I)&gt;0,SUMIF('Grundlage Swiss DRG KVG'!D:D,B27,'Grundlage Swiss DRG KVG'!I:I),"")</f>
        <v>3763.9367999999999</v>
      </c>
      <c r="I27" s="112">
        <f>IF(SUMIF('Grundlage Swiss DRG KVG'!D:D,B27,'Grundlage Swiss DRG KVG'!J:J)&gt;0,SUMIF('Grundlage Swiss DRG KVG'!D:D,B27,'Grundlage Swiss DRG KVG'!J:J),"")</f>
        <v>4464</v>
      </c>
      <c r="J27" s="130">
        <f>IF(SUMIF('Grundlage Swiss DRG ohne Anlage'!D:D,B27,'Grundlage Swiss DRG ohne Anlage'!J:J)&gt;0,SUMIF('Grundlage Swiss DRG ohne Anlage'!D:D,B27,'Grundlage Swiss DRG ohne Anlage'!J:J),"")</f>
        <v>8854.2408558718998</v>
      </c>
      <c r="K27" s="130">
        <f>IF(SUMIF('Grundlage Swiss DRG KVG'!D:D,B27,'Grundlage Swiss DRG KVG'!K:K)&gt;0,SUMIF('Grundlage Swiss DRG KVG'!D:D,B27,'Grundlage Swiss DRG KVG'!K:K),"")</f>
        <v>10506.124771405001</v>
      </c>
      <c r="L27" s="130">
        <f>IF(SUMIF('Grundlage Swiss DRG KVG'!D:D,B27,'Grundlage Swiss DRG KVG'!L:L)&gt;0,SUMIF('Grundlage Swiss DRG KVG'!D:D,B27,'Grundlage Swiss DRG KVG'!L:L),"")</f>
        <v>10396.228082916999</v>
      </c>
      <c r="M27" s="62">
        <f t="shared" si="4"/>
        <v>3763.9367999999999</v>
      </c>
      <c r="N27" s="61">
        <f t="shared" si="0"/>
        <v>3763.9367999999999</v>
      </c>
      <c r="O27" s="61">
        <f t="shared" si="1"/>
        <v>3763.9367999999999</v>
      </c>
      <c r="P27" s="40"/>
      <c r="Q27" s="40"/>
      <c r="R27" s="40"/>
      <c r="Y27" s="124">
        <f t="shared" si="2"/>
        <v>10396.228082916999</v>
      </c>
      <c r="Z27" s="23" t="str">
        <f t="shared" si="3"/>
        <v>-</v>
      </c>
    </row>
    <row r="28" spans="1:26" x14ac:dyDescent="0.2">
      <c r="A28" s="21" t="s">
        <v>15</v>
      </c>
      <c r="B28" s="21" t="s">
        <v>15</v>
      </c>
      <c r="C28" s="21" t="s">
        <v>16</v>
      </c>
      <c r="D28" s="21" t="s">
        <v>17</v>
      </c>
      <c r="E28" s="112">
        <f>IF(SUMIF('Grundlage Swiss DRG ohne Anlage'!D:D,B28,'Grundlage Swiss DRG ohne Anlage'!I:I)&gt;0,SUMIF('Grundlage Swiss DRG ohne Anlage'!D:D,B28,'Grundlage Swiss DRG ohne Anlage'!I:I),"")</f>
        <v>38822239.443452001</v>
      </c>
      <c r="F28" s="112">
        <f>IF(SUMIF('Grundlage Swiss DRG KVG'!D:D,B28,'Grundlage Swiss DRG KVG'!G:G)&gt;0,SUMIF('Grundlage Swiss DRG KVG'!D:D,B28,'Grundlage Swiss DRG KVG'!G:G),)</f>
        <v>610155345.51853001</v>
      </c>
      <c r="G28" s="112">
        <f>IF(SUMIF('Grundlage Swiss DRG KVG'!D:D,B28,'Grundlage Swiss DRG KVG'!H:H)&gt;0,SUMIF('Grundlage Swiss DRG KVG'!D:D,B28,'Grundlage Swiss DRG KVG'!H:H),)</f>
        <v>597485199.38856006</v>
      </c>
      <c r="H28" s="112">
        <f>IF(SUMIF('Grundlage Swiss DRG KVG'!D:D,B28,'Grundlage Swiss DRG KVG'!I:I)&gt;0,SUMIF('Grundlage Swiss DRG KVG'!D:D,B28,'Grundlage Swiss DRG KVG'!I:I),"")</f>
        <v>55081.284</v>
      </c>
      <c r="I28" s="112">
        <f>IF(SUMIF('Grundlage Swiss DRG KVG'!D:D,B28,'Grundlage Swiss DRG KVG'!J:J)&gt;0,SUMIF('Grundlage Swiss DRG KVG'!D:D,B28,'Grundlage Swiss DRG KVG'!J:J),"")</f>
        <v>37108</v>
      </c>
      <c r="J28" s="130">
        <f>IF(SUMIF('Grundlage Swiss DRG ohne Anlage'!D:D,B28,'Grundlage Swiss DRG ohne Anlage'!J:J)&gt;0,SUMIF('Grundlage Swiss DRG ohne Anlage'!D:D,B28,'Grundlage Swiss DRG ohne Anlage'!J:J),"")</f>
        <v>9467.3303503741008</v>
      </c>
      <c r="K28" s="130">
        <f>IF(SUMIF('Grundlage Swiss DRG KVG'!D:D,B28,'Grundlage Swiss DRG KVG'!K:K)&gt;0,SUMIF('Grundlage Swiss DRG KVG'!D:D,B28,'Grundlage Swiss DRG KVG'!K:K),"")</f>
        <v>11077.362421663</v>
      </c>
      <c r="L28" s="130">
        <f>IF(SUMIF('Grundlage Swiss DRG KVG'!D:D,B28,'Grundlage Swiss DRG KVG'!L:L)&gt;0,SUMIF('Grundlage Swiss DRG KVG'!D:D,B28,'Grundlage Swiss DRG KVG'!L:L),"")</f>
        <v>10847.336082227001</v>
      </c>
      <c r="M28" s="62">
        <f t="shared" si="4"/>
        <v>55081.284</v>
      </c>
      <c r="N28" s="61">
        <f t="shared" si="0"/>
        <v>55081.284</v>
      </c>
      <c r="O28" s="61">
        <f t="shared" si="1"/>
        <v>55081.284</v>
      </c>
      <c r="P28" s="40"/>
      <c r="Q28" s="40"/>
      <c r="R28" s="40"/>
      <c r="Y28" s="124">
        <f t="shared" si="2"/>
        <v>10847.336082227001</v>
      </c>
      <c r="Z28" s="23" t="str">
        <f t="shared" si="3"/>
        <v>-</v>
      </c>
    </row>
    <row r="29" spans="1:26" x14ac:dyDescent="0.2">
      <c r="A29" s="21" t="s">
        <v>175</v>
      </c>
      <c r="B29" s="21" t="s">
        <v>175</v>
      </c>
      <c r="C29" s="21" t="s">
        <v>16</v>
      </c>
      <c r="D29" s="21" t="s">
        <v>62</v>
      </c>
      <c r="E29" s="112">
        <f>IF(SUMIF('Grundlage Swiss DRG ohne Anlage'!D:D,B29,'Grundlage Swiss DRG ohne Anlage'!I:I)&gt;0,SUMIF('Grundlage Swiss DRG ohne Anlage'!D:D,B29,'Grundlage Swiss DRG ohne Anlage'!I:I),"")</f>
        <v>59875671.970671996</v>
      </c>
      <c r="F29" s="112">
        <f>IF(SUMIF('Grundlage Swiss DRG KVG'!D:D,B29,'Grundlage Swiss DRG KVG'!G:G)&gt;0,SUMIF('Grundlage Swiss DRG KVG'!D:D,B29,'Grundlage Swiss DRG KVG'!G:G),)</f>
        <v>66080818.970671996</v>
      </c>
      <c r="G29" s="112">
        <f>IF(SUMIF('Grundlage Swiss DRG KVG'!D:D,B29,'Grundlage Swiss DRG KVG'!H:H)&gt;0,SUMIF('Grundlage Swiss DRG KVG'!D:D,B29,'Grundlage Swiss DRG KVG'!H:H),)</f>
        <v>65504855.038597003</v>
      </c>
      <c r="H29" s="112">
        <f>IF(SUMIF('Grundlage Swiss DRG KVG'!D:D,B29,'Grundlage Swiss DRG KVG'!I:I)&gt;0,SUMIF('Grundlage Swiss DRG KVG'!D:D,B29,'Grundlage Swiss DRG KVG'!I:I),"")</f>
        <v>6222.8266999999996</v>
      </c>
      <c r="I29" s="112">
        <f>IF(SUMIF('Grundlage Swiss DRG KVG'!D:D,B29,'Grundlage Swiss DRG KVG'!J:J)&gt;0,SUMIF('Grundlage Swiss DRG KVG'!D:D,B29,'Grundlage Swiss DRG KVG'!J:J),"")</f>
        <v>5699</v>
      </c>
      <c r="J29" s="130">
        <f>IF(SUMIF('Grundlage Swiss DRG ohne Anlage'!D:D,B29,'Grundlage Swiss DRG ohne Anlage'!J:J)&gt;0,SUMIF('Grundlage Swiss DRG ohne Anlage'!D:D,B29,'Grundlage Swiss DRG ohne Anlage'!J:J),"")</f>
        <v>9621.9410980338998</v>
      </c>
      <c r="K29" s="130">
        <f>IF(SUMIF('Grundlage Swiss DRG KVG'!D:D,B29,'Grundlage Swiss DRG KVG'!K:K)&gt;0,SUMIF('Grundlage Swiss DRG KVG'!D:D,B29,'Grundlage Swiss DRG KVG'!K:K),"")</f>
        <v>10619.099993685</v>
      </c>
      <c r="L29" s="130">
        <f>IF(SUMIF('Grundlage Swiss DRG KVG'!D:D,B29,'Grundlage Swiss DRG KVG'!L:L)&gt;0,SUMIF('Grundlage Swiss DRG KVG'!D:D,B29,'Grundlage Swiss DRG KVG'!L:L),"")</f>
        <v>10526.543353457</v>
      </c>
      <c r="M29" s="62">
        <f t="shared" si="4"/>
        <v>6222.8266999999996</v>
      </c>
      <c r="N29" s="61">
        <f t="shared" si="0"/>
        <v>6222.8266999999996</v>
      </c>
      <c r="O29" s="61">
        <f t="shared" si="1"/>
        <v>6222.8266999999996</v>
      </c>
      <c r="P29" s="40"/>
      <c r="Q29" s="40"/>
      <c r="R29" s="40"/>
      <c r="Y29" s="124">
        <f t="shared" si="2"/>
        <v>10526.543353457</v>
      </c>
      <c r="Z29" s="23" t="str">
        <f t="shared" si="3"/>
        <v>-</v>
      </c>
    </row>
    <row r="30" spans="1:26" x14ac:dyDescent="0.2">
      <c r="A30" s="21" t="s">
        <v>221</v>
      </c>
      <c r="B30" s="21" t="s">
        <v>221</v>
      </c>
      <c r="C30" s="21" t="s">
        <v>16</v>
      </c>
      <c r="D30" s="21" t="s">
        <v>45</v>
      </c>
      <c r="E30" s="112">
        <f>IF(SUMIF('Grundlage Swiss DRG ohne Anlage'!D:D,B30,'Grundlage Swiss DRG ohne Anlage'!I:I)&gt;0,SUMIF('Grundlage Swiss DRG ohne Anlage'!D:D,B30,'Grundlage Swiss DRG ohne Anlage'!I:I),"")</f>
        <v>91493270.686434001</v>
      </c>
      <c r="F30" s="112">
        <f>IF(SUMIF('Grundlage Swiss DRG KVG'!D:D,B30,'Grundlage Swiss DRG KVG'!G:G)&gt;0,SUMIF('Grundlage Swiss DRG KVG'!D:D,B30,'Grundlage Swiss DRG KVG'!G:G),)</f>
        <v>21728844.679297999</v>
      </c>
      <c r="G30" s="112">
        <f>IF(SUMIF('Grundlage Swiss DRG KVG'!D:D,B30,'Grundlage Swiss DRG KVG'!H:H)&gt;0,SUMIF('Grundlage Swiss DRG KVG'!D:D,B30,'Grundlage Swiss DRG KVG'!H:H),)</f>
        <v>21732089.109026998</v>
      </c>
      <c r="H30" s="112">
        <f>IF(SUMIF('Grundlage Swiss DRG KVG'!D:D,B30,'Grundlage Swiss DRG KVG'!I:I)&gt;0,SUMIF('Grundlage Swiss DRG KVG'!D:D,B30,'Grundlage Swiss DRG KVG'!I:I),"")</f>
        <v>2243.1799999999998</v>
      </c>
      <c r="I30" s="112">
        <f>IF(SUMIF('Grundlage Swiss DRG KVG'!D:D,B30,'Grundlage Swiss DRG KVG'!J:J)&gt;0,SUMIF('Grundlage Swiss DRG KVG'!D:D,B30,'Grundlage Swiss DRG KVG'!J:J),"")</f>
        <v>3127</v>
      </c>
      <c r="J30" s="130">
        <f>IF(SUMIF('Grundlage Swiss DRG ohne Anlage'!D:D,B30,'Grundlage Swiss DRG ohne Anlage'!J:J)&gt;0,SUMIF('Grundlage Swiss DRG ohne Anlage'!D:D,B30,'Grundlage Swiss DRG ohne Anlage'!J:J),"")</f>
        <v>8938.3812706560002</v>
      </c>
      <c r="K30" s="130">
        <f>IF(SUMIF('Grundlage Swiss DRG KVG'!D:D,B30,'Grundlage Swiss DRG KVG'!K:K)&gt;0,SUMIF('Grundlage Swiss DRG KVG'!D:D,B30,'Grundlage Swiss DRG KVG'!K:K),"")</f>
        <v>9686.6255402141996</v>
      </c>
      <c r="L30" s="130">
        <f>IF(SUMIF('Grundlage Swiss DRG KVG'!D:D,B30,'Grundlage Swiss DRG KVG'!L:L)&gt;0,SUMIF('Grundlage Swiss DRG KVG'!D:D,B30,'Grundlage Swiss DRG KVG'!L:L),"")</f>
        <v>9521</v>
      </c>
      <c r="M30" s="62">
        <f t="shared" si="4"/>
        <v>2243.1799999999998</v>
      </c>
      <c r="N30" s="61">
        <f t="shared" si="0"/>
        <v>2243.1799999999998</v>
      </c>
      <c r="O30" s="61">
        <f t="shared" si="1"/>
        <v>2243.1799999999998</v>
      </c>
      <c r="P30" s="40"/>
      <c r="Q30" s="40"/>
      <c r="R30" s="40"/>
      <c r="Y30" s="124">
        <f t="shared" si="2"/>
        <v>9521</v>
      </c>
      <c r="Z30" s="23" t="str">
        <f t="shared" si="3"/>
        <v>-</v>
      </c>
    </row>
    <row r="31" spans="1:26" x14ac:dyDescent="0.2">
      <c r="A31" s="21" t="s">
        <v>304</v>
      </c>
      <c r="B31" s="21" t="s">
        <v>304</v>
      </c>
      <c r="C31" s="21" t="s">
        <v>16</v>
      </c>
      <c r="D31" s="21" t="s">
        <v>251</v>
      </c>
      <c r="E31" s="112">
        <f>IF(SUMIF('Grundlage Swiss DRG ohne Anlage'!D:D,B31,'Grundlage Swiss DRG ohne Anlage'!I:I)&gt;0,SUMIF('Grundlage Swiss DRG ohne Anlage'!D:D,B31,'Grundlage Swiss DRG ohne Anlage'!I:I),"")</f>
        <v>7333234.6440300001</v>
      </c>
      <c r="F31" s="112">
        <f>IF(SUMIF('Grundlage Swiss DRG KVG'!D:D,B31,'Grundlage Swiss DRG KVG'!G:G)&gt;0,SUMIF('Grundlage Swiss DRG KVG'!D:D,B31,'Grundlage Swiss DRG KVG'!G:G),)</f>
        <v>8304716.6440300001</v>
      </c>
      <c r="G31" s="112">
        <f>IF(SUMIF('Grundlage Swiss DRG KVG'!D:D,B31,'Grundlage Swiss DRG KVG'!H:H)&gt;0,SUMIF('Grundlage Swiss DRG KVG'!D:D,B31,'Grundlage Swiss DRG KVG'!H:H),)</f>
        <v>7956196.9164143</v>
      </c>
      <c r="H31" s="112">
        <f>IF(SUMIF('Grundlage Swiss DRG KVG'!D:D,B31,'Grundlage Swiss DRG KVG'!I:I)&gt;0,SUMIF('Grundlage Swiss DRG KVG'!D:D,B31,'Grundlage Swiss DRG KVG'!I:I),"")</f>
        <v>828.85199999999998</v>
      </c>
      <c r="I31" s="112">
        <f>IF(SUMIF('Grundlage Swiss DRG KVG'!D:D,B31,'Grundlage Swiss DRG KVG'!J:J)&gt;0,SUMIF('Grundlage Swiss DRG KVG'!D:D,B31,'Grundlage Swiss DRG KVG'!J:J),"")</f>
        <v>578</v>
      </c>
      <c r="J31" s="130">
        <f>IF(SUMIF('Grundlage Swiss DRG ohne Anlage'!D:D,B31,'Grundlage Swiss DRG ohne Anlage'!J:J)&gt;0,SUMIF('Grundlage Swiss DRG ohne Anlage'!D:D,B31,'Grundlage Swiss DRG ohne Anlage'!J:J),"")</f>
        <v>8847.4596719679994</v>
      </c>
      <c r="K31" s="130">
        <f>IF(SUMIF('Grundlage Swiss DRG KVG'!D:D,B31,'Grundlage Swiss DRG KVG'!K:K)&gt;0,SUMIF('Grundlage Swiss DRG KVG'!D:D,B31,'Grundlage Swiss DRG KVG'!K:K),"")</f>
        <v>10019.541056823</v>
      </c>
      <c r="L31" s="130">
        <f>IF(SUMIF('Grundlage Swiss DRG KVG'!D:D,B31,'Grundlage Swiss DRG KVG'!L:L)&gt;0,SUMIF('Grundlage Swiss DRG KVG'!D:D,B31,'Grundlage Swiss DRG KVG'!L:L),"")</f>
        <v>9599.0561842334992</v>
      </c>
      <c r="M31" s="62">
        <f t="shared" si="4"/>
        <v>828.85199999999998</v>
      </c>
      <c r="N31" s="61">
        <f t="shared" si="0"/>
        <v>828.85199999999998</v>
      </c>
      <c r="O31" s="61">
        <f t="shared" si="1"/>
        <v>828.85199999999998</v>
      </c>
      <c r="P31" s="40"/>
      <c r="Q31" s="40"/>
      <c r="R31" s="40"/>
      <c r="Y31" s="124">
        <f t="shared" si="2"/>
        <v>9599.0561842334992</v>
      </c>
      <c r="Z31" s="23" t="str">
        <f t="shared" si="3"/>
        <v>-</v>
      </c>
    </row>
    <row r="32" spans="1:26" x14ac:dyDescent="0.2">
      <c r="A32" s="21" t="s">
        <v>73</v>
      </c>
      <c r="B32" s="21" t="s">
        <v>73</v>
      </c>
      <c r="C32" s="21" t="s">
        <v>74</v>
      </c>
      <c r="D32" s="21" t="s">
        <v>45</v>
      </c>
      <c r="E32" s="112">
        <f>IF(SUMIF('Grundlage Swiss DRG ohne Anlage'!D:D,B32,'Grundlage Swiss DRG ohne Anlage'!I:I)&gt;0,SUMIF('Grundlage Swiss DRG ohne Anlage'!D:D,B32,'Grundlage Swiss DRG ohne Anlage'!I:I),"")</f>
        <v>214084005.03073001</v>
      </c>
      <c r="F32" s="112">
        <f>IF(SUMIF('Grundlage Swiss DRG KVG'!D:D,B32,'Grundlage Swiss DRG KVG'!G:G)&gt;0,SUMIF('Grundlage Swiss DRG KVG'!D:D,B32,'Grundlage Swiss DRG KVG'!G:G),)</f>
        <v>0</v>
      </c>
      <c r="G32" s="112">
        <f>IF(SUMIF('Grundlage Swiss DRG KVG'!D:D,B32,'Grundlage Swiss DRG KVG'!H:H)&gt;0,SUMIF('Grundlage Swiss DRG KVG'!D:D,B32,'Grundlage Swiss DRG KVG'!H:H),)</f>
        <v>226121235.86072999</v>
      </c>
      <c r="H32" s="112">
        <f>IF(SUMIF('Grundlage Swiss DRG KVG'!D:D,B32,'Grundlage Swiss DRG KVG'!I:I)&gt;0,SUMIF('Grundlage Swiss DRG KVG'!D:D,B32,'Grundlage Swiss DRG KVG'!I:I),"")</f>
        <v>17856.163</v>
      </c>
      <c r="I32" s="112">
        <f>IF(SUMIF('Grundlage Swiss DRG KVG'!D:D,B32,'Grundlage Swiss DRG KVG'!J:J)&gt;0,SUMIF('Grundlage Swiss DRG KVG'!D:D,B32,'Grundlage Swiss DRG KVG'!J:J),"")</f>
        <v>16597</v>
      </c>
      <c r="J32" s="130">
        <f>IF(SUMIF('Grundlage Swiss DRG ohne Anlage'!D:D,B32,'Grundlage Swiss DRG ohne Anlage'!J:J)&gt;0,SUMIF('Grundlage Swiss DRG ohne Anlage'!D:D,B32,'Grundlage Swiss DRG ohne Anlage'!J:J),"")</f>
        <v>11989.362162001</v>
      </c>
      <c r="K32" s="130" t="str">
        <f>IF(SUMIF('Grundlage Swiss DRG KVG'!D:D,B32,'Grundlage Swiss DRG KVG'!K:K)&gt;0,SUMIF('Grundlage Swiss DRG KVG'!D:D,B32,'Grundlage Swiss DRG KVG'!K:K),"")</f>
        <v/>
      </c>
      <c r="L32" s="130">
        <f>IF(SUMIF('Grundlage Swiss DRG KVG'!D:D,B32,'Grundlage Swiss DRG KVG'!L:L)&gt;0,SUMIF('Grundlage Swiss DRG KVG'!D:D,B32,'Grundlage Swiss DRG KVG'!L:L),"")</f>
        <v>12663.484078899</v>
      </c>
      <c r="M32" s="62">
        <f t="shared" si="4"/>
        <v>17856.163</v>
      </c>
      <c r="N32" s="61" t="str">
        <f t="shared" si="0"/>
        <v>-</v>
      </c>
      <c r="O32" s="61">
        <f t="shared" si="1"/>
        <v>17856.163</v>
      </c>
      <c r="P32" s="40"/>
      <c r="Q32" s="40"/>
      <c r="R32" s="40"/>
      <c r="Y32" s="124">
        <f t="shared" si="2"/>
        <v>12663.484078899</v>
      </c>
      <c r="Z32" s="23" t="str">
        <f t="shared" si="3"/>
        <v>-</v>
      </c>
    </row>
    <row r="33" spans="1:26" x14ac:dyDescent="0.2">
      <c r="A33" s="21" t="s">
        <v>165</v>
      </c>
      <c r="B33" s="21" t="s">
        <v>165</v>
      </c>
      <c r="C33" s="21" t="s">
        <v>95</v>
      </c>
      <c r="D33" s="21" t="s">
        <v>27</v>
      </c>
      <c r="E33" s="112">
        <f>IF(SUMIF('Grundlage Swiss DRG ohne Anlage'!D:D,B33,'Grundlage Swiss DRG ohne Anlage'!I:I)&gt;0,SUMIF('Grundlage Swiss DRG ohne Anlage'!D:D,B33,'Grundlage Swiss DRG ohne Anlage'!I:I),"")</f>
        <v>55796268.152456</v>
      </c>
      <c r="F33" s="112">
        <f>IF(SUMIF('Grundlage Swiss DRG KVG'!D:D,B33,'Grundlage Swiss DRG KVG'!G:G)&gt;0,SUMIF('Grundlage Swiss DRG KVG'!D:D,B33,'Grundlage Swiss DRG KVG'!G:G),)</f>
        <v>46068911.535755001</v>
      </c>
      <c r="G33" s="112">
        <f>IF(SUMIF('Grundlage Swiss DRG KVG'!D:D,B33,'Grundlage Swiss DRG KVG'!H:H)&gt;0,SUMIF('Grundlage Swiss DRG KVG'!D:D,B33,'Grundlage Swiss DRG KVG'!H:H),)</f>
        <v>45398062.535755001</v>
      </c>
      <c r="H33" s="112">
        <f>IF(SUMIF('Grundlage Swiss DRG KVG'!D:D,B33,'Grundlage Swiss DRG KVG'!I:I)&gt;0,SUMIF('Grundlage Swiss DRG KVG'!D:D,B33,'Grundlage Swiss DRG KVG'!I:I),"")</f>
        <v>4197.174</v>
      </c>
      <c r="I33" s="112">
        <f>IF(SUMIF('Grundlage Swiss DRG KVG'!D:D,B33,'Grundlage Swiss DRG KVG'!J:J)&gt;0,SUMIF('Grundlage Swiss DRG KVG'!D:D,B33,'Grundlage Swiss DRG KVG'!J:J),"")</f>
        <v>4965</v>
      </c>
      <c r="J33" s="130">
        <f>IF(SUMIF('Grundlage Swiss DRG ohne Anlage'!D:D,B33,'Grundlage Swiss DRG ohne Anlage'!J:J)&gt;0,SUMIF('Grundlage Swiss DRG ohne Anlage'!D:D,B33,'Grundlage Swiss DRG ohne Anlage'!J:J),"")</f>
        <v>11041.436861773</v>
      </c>
      <c r="K33" s="130">
        <f>IF(SUMIF('Grundlage Swiss DRG KVG'!D:D,B33,'Grundlage Swiss DRG KVG'!K:K)&gt;0,SUMIF('Grundlage Swiss DRG KVG'!D:D,B33,'Grundlage Swiss DRG KVG'!K:K),"")</f>
        <v>10976.173857876</v>
      </c>
      <c r="L33" s="130">
        <f>IF(SUMIF('Grundlage Swiss DRG KVG'!D:D,B33,'Grundlage Swiss DRG KVG'!L:L)&gt;0,SUMIF('Grundlage Swiss DRG KVG'!D:D,B33,'Grundlage Swiss DRG KVG'!L:L),"")</f>
        <v>10816.340360384</v>
      </c>
      <c r="M33" s="62">
        <f t="shared" si="4"/>
        <v>4197.174</v>
      </c>
      <c r="N33" s="61">
        <f t="shared" si="0"/>
        <v>4197.174</v>
      </c>
      <c r="O33" s="61">
        <f t="shared" si="1"/>
        <v>4197.174</v>
      </c>
      <c r="P33" s="40"/>
      <c r="Q33" s="40"/>
      <c r="R33" s="40"/>
      <c r="Y33" s="124">
        <f t="shared" si="2"/>
        <v>10816.340360384</v>
      </c>
      <c r="Z33" s="23" t="str">
        <f t="shared" si="3"/>
        <v>-</v>
      </c>
    </row>
    <row r="34" spans="1:26" x14ac:dyDescent="0.2">
      <c r="A34" s="21" t="s">
        <v>130</v>
      </c>
      <c r="B34" s="21" t="s">
        <v>130</v>
      </c>
      <c r="C34" s="21" t="s">
        <v>131</v>
      </c>
      <c r="D34" s="21" t="s">
        <v>17</v>
      </c>
      <c r="E34" s="112">
        <f>IF(SUMIF('Grundlage Swiss DRG ohne Anlage'!D:D,B34,'Grundlage Swiss DRG ohne Anlage'!I:I)&gt;0,SUMIF('Grundlage Swiss DRG ohne Anlage'!D:D,B34,'Grundlage Swiss DRG ohne Anlage'!I:I),"")</f>
        <v>38036073.349374004</v>
      </c>
      <c r="F34" s="112">
        <f>IF(SUMIF('Grundlage Swiss DRG KVG'!D:D,B34,'Grundlage Swiss DRG KVG'!G:G)&gt;0,SUMIF('Grundlage Swiss DRG KVG'!D:D,B34,'Grundlage Swiss DRG KVG'!G:G),)</f>
        <v>0</v>
      </c>
      <c r="G34" s="112">
        <f>IF(SUMIF('Grundlage Swiss DRG KVG'!D:D,B34,'Grundlage Swiss DRG KVG'!H:H)&gt;0,SUMIF('Grundlage Swiss DRG KVG'!D:D,B34,'Grundlage Swiss DRG KVG'!H:H),)</f>
        <v>0</v>
      </c>
      <c r="H34" s="112" t="str">
        <f>IF(SUMIF('Grundlage Swiss DRG KVG'!D:D,B34,'Grundlage Swiss DRG KVG'!I:I)&gt;0,SUMIF('Grundlage Swiss DRG KVG'!D:D,B34,'Grundlage Swiss DRG KVG'!I:I),"")</f>
        <v/>
      </c>
      <c r="I34" s="112" t="str">
        <f>IF(SUMIF('Grundlage Swiss DRG KVG'!D:D,B34,'Grundlage Swiss DRG KVG'!J:J)&gt;0,SUMIF('Grundlage Swiss DRG KVG'!D:D,B34,'Grundlage Swiss DRG KVG'!J:J),"")</f>
        <v/>
      </c>
      <c r="J34" s="130">
        <f>IF(SUMIF('Grundlage Swiss DRG ohne Anlage'!D:D,B34,'Grundlage Swiss DRG ohne Anlage'!J:J)&gt;0,SUMIF('Grundlage Swiss DRG ohne Anlage'!D:D,B34,'Grundlage Swiss DRG ohne Anlage'!J:J),"")</f>
        <v>9125.5775389187002</v>
      </c>
      <c r="K34" s="130" t="str">
        <f>IF(SUMIF('Grundlage Swiss DRG KVG'!D:D,B34,'Grundlage Swiss DRG KVG'!K:K)&gt;0,SUMIF('Grundlage Swiss DRG KVG'!D:D,B34,'Grundlage Swiss DRG KVG'!K:K),"")</f>
        <v/>
      </c>
      <c r="L34" s="130" t="str">
        <f>IF(SUMIF('Grundlage Swiss DRG KVG'!D:D,B34,'Grundlage Swiss DRG KVG'!L:L)&gt;0,SUMIF('Grundlage Swiss DRG KVG'!D:D,B34,'Grundlage Swiss DRG KVG'!L:L),"")</f>
        <v/>
      </c>
      <c r="M34" s="62" t="str">
        <f t="shared" si="4"/>
        <v/>
      </c>
      <c r="N34" s="61" t="str">
        <f t="shared" si="0"/>
        <v>-</v>
      </c>
      <c r="O34" s="61" t="str">
        <f t="shared" si="1"/>
        <v>-</v>
      </c>
      <c r="P34" s="40"/>
      <c r="Q34" s="40"/>
      <c r="R34" s="40"/>
      <c r="Y34" s="124" t="str">
        <f t="shared" si="2"/>
        <v/>
      </c>
      <c r="Z34" s="23" t="str">
        <f t="shared" si="3"/>
        <v>gleich</v>
      </c>
    </row>
    <row r="35" spans="1:26" x14ac:dyDescent="0.2">
      <c r="A35" s="21" t="s">
        <v>33</v>
      </c>
      <c r="B35" s="21" t="s">
        <v>33</v>
      </c>
      <c r="C35" s="21" t="s">
        <v>34</v>
      </c>
      <c r="D35" s="21" t="s">
        <v>35</v>
      </c>
      <c r="E35" s="112">
        <f>IF(SUMIF('Grundlage Swiss DRG ohne Anlage'!D:D,B35,'Grundlage Swiss DRG ohne Anlage'!I:I)&gt;0,SUMIF('Grundlage Swiss DRG ohne Anlage'!D:D,B35,'Grundlage Swiss DRG ohne Anlage'!I:I),"")</f>
        <v>7274881.8146553999</v>
      </c>
      <c r="F35" s="112">
        <f>IF(SUMIF('Grundlage Swiss DRG KVG'!D:D,B35,'Grundlage Swiss DRG KVG'!G:G)&gt;0,SUMIF('Grundlage Swiss DRG KVG'!D:D,B35,'Grundlage Swiss DRG KVG'!G:G),)</f>
        <v>8946116.9946554005</v>
      </c>
      <c r="G35" s="112">
        <f>IF(SUMIF('Grundlage Swiss DRG KVG'!D:D,B35,'Grundlage Swiss DRG KVG'!H:H)&gt;0,SUMIF('Grundlage Swiss DRG KVG'!D:D,B35,'Grundlage Swiss DRG KVG'!H:H),)</f>
        <v>8649639.8737234008</v>
      </c>
      <c r="H35" s="112">
        <f>IF(SUMIF('Grundlage Swiss DRG KVG'!D:D,B35,'Grundlage Swiss DRG KVG'!I:I)&gt;0,SUMIF('Grundlage Swiss DRG KVG'!D:D,B35,'Grundlage Swiss DRG KVG'!I:I),"")</f>
        <v>720.1671</v>
      </c>
      <c r="I35" s="112">
        <f>IF(SUMIF('Grundlage Swiss DRG KVG'!D:D,B35,'Grundlage Swiss DRG KVG'!J:J)&gt;0,SUMIF('Grundlage Swiss DRG KVG'!D:D,B35,'Grundlage Swiss DRG KVG'!J:J),"")</f>
        <v>933</v>
      </c>
      <c r="J35" s="130">
        <f>IF(SUMIF('Grundlage Swiss DRG ohne Anlage'!D:D,B35,'Grundlage Swiss DRG ohne Anlage'!J:J)&gt;0,SUMIF('Grundlage Swiss DRG ohne Anlage'!D:D,B35,'Grundlage Swiss DRG ohne Anlage'!J:J),"")</f>
        <v>10101.658093872</v>
      </c>
      <c r="K35" s="130">
        <f>IF(SUMIF('Grundlage Swiss DRG KVG'!D:D,B35,'Grundlage Swiss DRG KVG'!K:K)&gt;0,SUMIF('Grundlage Swiss DRG KVG'!D:D,B35,'Grundlage Swiss DRG KVG'!K:K),"")</f>
        <v>12422.279488546001</v>
      </c>
      <c r="L35" s="130">
        <f>IF(SUMIF('Grundlage Swiss DRG KVG'!D:D,B35,'Grundlage Swiss DRG KVG'!L:L)&gt;0,SUMIF('Grundlage Swiss DRG KVG'!D:D,B35,'Grundlage Swiss DRG KVG'!L:L),"")</f>
        <v>12010.601253131001</v>
      </c>
      <c r="M35" s="62">
        <f t="shared" si="4"/>
        <v>720.1671</v>
      </c>
      <c r="N35" s="61">
        <f t="shared" si="0"/>
        <v>720.1671</v>
      </c>
      <c r="O35" s="61">
        <f t="shared" si="1"/>
        <v>720.1671</v>
      </c>
      <c r="P35" s="40"/>
      <c r="Q35" s="40"/>
      <c r="R35" s="40"/>
      <c r="Y35" s="124">
        <f t="shared" si="2"/>
        <v>12010.601253131001</v>
      </c>
      <c r="Z35" s="23" t="str">
        <f t="shared" si="3"/>
        <v>-</v>
      </c>
    </row>
    <row r="36" spans="1:26" x14ac:dyDescent="0.2">
      <c r="A36" s="21" t="s">
        <v>134</v>
      </c>
      <c r="B36" s="21" t="s">
        <v>134</v>
      </c>
      <c r="C36" s="21" t="s">
        <v>34</v>
      </c>
      <c r="D36" s="21" t="s">
        <v>45</v>
      </c>
      <c r="E36" s="112">
        <f>IF(SUMIF('Grundlage Swiss DRG ohne Anlage'!D:D,B36,'Grundlage Swiss DRG ohne Anlage'!I:I)&gt;0,SUMIF('Grundlage Swiss DRG ohne Anlage'!D:D,B36,'Grundlage Swiss DRG ohne Anlage'!I:I),"")</f>
        <v>149362509.04567</v>
      </c>
      <c r="F36" s="112">
        <f>IF(SUMIF('Grundlage Swiss DRG KVG'!D:D,B36,'Grundlage Swiss DRG KVG'!G:G)&gt;0,SUMIF('Grundlage Swiss DRG KVG'!D:D,B36,'Grundlage Swiss DRG KVG'!G:G),)</f>
        <v>168831029.69567001</v>
      </c>
      <c r="G36" s="112">
        <f>IF(SUMIF('Grundlage Swiss DRG KVG'!D:D,B36,'Grundlage Swiss DRG KVG'!H:H)&gt;0,SUMIF('Grundlage Swiss DRG KVG'!D:D,B36,'Grundlage Swiss DRG KVG'!H:H),)</f>
        <v>162820761.98223999</v>
      </c>
      <c r="H36" s="112">
        <f>IF(SUMIF('Grundlage Swiss DRG KVG'!D:D,B36,'Grundlage Swiss DRG KVG'!I:I)&gt;0,SUMIF('Grundlage Swiss DRG KVG'!D:D,B36,'Grundlage Swiss DRG KVG'!I:I),"")</f>
        <v>15946.502</v>
      </c>
      <c r="I36" s="112">
        <f>IF(SUMIF('Grundlage Swiss DRG KVG'!D:D,B36,'Grundlage Swiss DRG KVG'!J:J)&gt;0,SUMIF('Grundlage Swiss DRG KVG'!D:D,B36,'Grundlage Swiss DRG KVG'!J:J),"")</f>
        <v>15406</v>
      </c>
      <c r="J36" s="130">
        <f>IF(SUMIF('Grundlage Swiss DRG ohne Anlage'!D:D,B36,'Grundlage Swiss DRG ohne Anlage'!J:J)&gt;0,SUMIF('Grundlage Swiss DRG ohne Anlage'!D:D,B36,'Grundlage Swiss DRG ohne Anlage'!J:J),"")</f>
        <v>9366.4747946392999</v>
      </c>
      <c r="K36" s="130">
        <f>IF(SUMIF('Grundlage Swiss DRG KVG'!D:D,B36,'Grundlage Swiss DRG KVG'!K:K)&gt;0,SUMIF('Grundlage Swiss DRG KVG'!D:D,B36,'Grundlage Swiss DRG KVG'!K:K),"")</f>
        <v>10587.339448844001</v>
      </c>
      <c r="L36" s="130">
        <f>IF(SUMIF('Grundlage Swiss DRG KVG'!D:D,B36,'Grundlage Swiss DRG KVG'!L:L)&gt;0,SUMIF('Grundlage Swiss DRG KVG'!D:D,B36,'Grundlage Swiss DRG KVG'!L:L),"")</f>
        <v>10210.437497969</v>
      </c>
      <c r="M36" s="62">
        <f t="shared" si="4"/>
        <v>15946.502</v>
      </c>
      <c r="N36" s="61">
        <f t="shared" si="0"/>
        <v>15946.502</v>
      </c>
      <c r="O36" s="61">
        <f t="shared" si="1"/>
        <v>15946.502</v>
      </c>
      <c r="P36" s="40"/>
      <c r="Q36" s="40"/>
      <c r="R36" s="40"/>
      <c r="Y36" s="124">
        <f t="shared" si="2"/>
        <v>10210.437497969</v>
      </c>
      <c r="Z36" s="23" t="str">
        <f t="shared" si="3"/>
        <v>-</v>
      </c>
    </row>
    <row r="37" spans="1:26" x14ac:dyDescent="0.2">
      <c r="A37" s="21" t="s">
        <v>61</v>
      </c>
      <c r="B37" s="21" t="s">
        <v>61</v>
      </c>
      <c r="C37" s="21" t="s">
        <v>34</v>
      </c>
      <c r="D37" s="21" t="s">
        <v>62</v>
      </c>
      <c r="E37" s="112">
        <f>IF(SUMIF('Grundlage Swiss DRG ohne Anlage'!D:D,B37,'Grundlage Swiss DRG ohne Anlage'!I:I)&gt;0,SUMIF('Grundlage Swiss DRG ohne Anlage'!D:D,B37,'Grundlage Swiss DRG ohne Anlage'!I:I),"")</f>
        <v>13733130.550572</v>
      </c>
      <c r="F37" s="112">
        <f>IF(SUMIF('Grundlage Swiss DRG KVG'!D:D,B37,'Grundlage Swiss DRG KVG'!G:G)&gt;0,SUMIF('Grundlage Swiss DRG KVG'!D:D,B37,'Grundlage Swiss DRG KVG'!G:G),)</f>
        <v>49718647.450010002</v>
      </c>
      <c r="G37" s="112">
        <f>IF(SUMIF('Grundlage Swiss DRG KVG'!D:D,B37,'Grundlage Swiss DRG KVG'!H:H)&gt;0,SUMIF('Grundlage Swiss DRG KVG'!D:D,B37,'Grundlage Swiss DRG KVG'!H:H),)</f>
        <v>47802416.450010002</v>
      </c>
      <c r="H37" s="112">
        <f>IF(SUMIF('Grundlage Swiss DRG KVG'!D:D,B37,'Grundlage Swiss DRG KVG'!I:I)&gt;0,SUMIF('Grundlage Swiss DRG KVG'!D:D,B37,'Grundlage Swiss DRG KVG'!I:I),"")</f>
        <v>4831.6000000000004</v>
      </c>
      <c r="I37" s="112">
        <f>IF(SUMIF('Grundlage Swiss DRG KVG'!D:D,B37,'Grundlage Swiss DRG KVG'!J:J)&gt;0,SUMIF('Grundlage Swiss DRG KVG'!D:D,B37,'Grundlage Swiss DRG KVG'!J:J),"")</f>
        <v>5814</v>
      </c>
      <c r="J37" s="130">
        <f>IF(SUMIF('Grundlage Swiss DRG ohne Anlage'!D:D,B37,'Grundlage Swiss DRG ohne Anlage'!J:J)&gt;0,SUMIF('Grundlage Swiss DRG ohne Anlage'!D:D,B37,'Grundlage Swiss DRG ohne Anlage'!J:J),"")</f>
        <v>8704.2224873772993</v>
      </c>
      <c r="K37" s="130">
        <f>IF(SUMIF('Grundlage Swiss DRG KVG'!D:D,B37,'Grundlage Swiss DRG KVG'!K:K)&gt;0,SUMIF('Grundlage Swiss DRG KVG'!D:D,B37,'Grundlage Swiss DRG KVG'!K:K),"")</f>
        <v>10290.307030799</v>
      </c>
      <c r="L37" s="130">
        <f>IF(SUMIF('Grundlage Swiss DRG KVG'!D:D,B37,'Grundlage Swiss DRG KVG'!L:L)&gt;0,SUMIF('Grundlage Swiss DRG KVG'!D:D,B37,'Grundlage Swiss DRG KVG'!L:L),"")</f>
        <v>9893.7032142581993</v>
      </c>
      <c r="M37" s="62">
        <f t="shared" si="4"/>
        <v>4831.6000000000004</v>
      </c>
      <c r="N37" s="61">
        <f t="shared" si="0"/>
        <v>4831.6000000000004</v>
      </c>
      <c r="O37" s="61">
        <f t="shared" si="1"/>
        <v>4831.6000000000004</v>
      </c>
      <c r="P37" s="40"/>
      <c r="Q37" s="40"/>
      <c r="R37" s="40"/>
      <c r="Y37" s="124">
        <f t="shared" si="2"/>
        <v>9893.7032142581993</v>
      </c>
      <c r="Z37" s="23" t="str">
        <f t="shared" si="3"/>
        <v>-</v>
      </c>
    </row>
    <row r="38" spans="1:26" x14ac:dyDescent="0.2">
      <c r="A38" s="21" t="s">
        <v>181</v>
      </c>
      <c r="B38" s="21" t="s">
        <v>181</v>
      </c>
      <c r="C38" s="21" t="s">
        <v>34</v>
      </c>
      <c r="D38" s="21" t="s">
        <v>35</v>
      </c>
      <c r="E38" s="112">
        <f>IF(SUMIF('Grundlage Swiss DRG ohne Anlage'!D:D,B38,'Grundlage Swiss DRG ohne Anlage'!I:I)&gt;0,SUMIF('Grundlage Swiss DRG ohne Anlage'!D:D,B38,'Grundlage Swiss DRG ohne Anlage'!I:I),"")</f>
        <v>698566.07656150998</v>
      </c>
      <c r="F38" s="112">
        <f>IF(SUMIF('Grundlage Swiss DRG KVG'!D:D,B38,'Grundlage Swiss DRG KVG'!G:G)&gt;0,SUMIF('Grundlage Swiss DRG KVG'!D:D,B38,'Grundlage Swiss DRG KVG'!G:G),)</f>
        <v>789137.20656150999</v>
      </c>
      <c r="G38" s="112">
        <f>IF(SUMIF('Grundlage Swiss DRG KVG'!D:D,B38,'Grundlage Swiss DRG KVG'!H:H)&gt;0,SUMIF('Grundlage Swiss DRG KVG'!D:D,B38,'Grundlage Swiss DRG KVG'!H:H),)</f>
        <v>771465.32656150998</v>
      </c>
      <c r="H38" s="112">
        <f>IF(SUMIF('Grundlage Swiss DRG KVG'!D:D,B38,'Grundlage Swiss DRG KVG'!I:I)&gt;0,SUMIF('Grundlage Swiss DRG KVG'!D:D,B38,'Grundlage Swiss DRG KVG'!I:I),"")</f>
        <v>47.974600000000002</v>
      </c>
      <c r="I38" s="112">
        <f>IF(SUMIF('Grundlage Swiss DRG KVG'!D:D,B38,'Grundlage Swiss DRG KVG'!J:J)&gt;0,SUMIF('Grundlage Swiss DRG KVG'!D:D,B38,'Grundlage Swiss DRG KVG'!J:J),"")</f>
        <v>46</v>
      </c>
      <c r="J38" s="130">
        <f>IF(SUMIF('Grundlage Swiss DRG ohne Anlage'!D:D,B38,'Grundlage Swiss DRG ohne Anlage'!J:J)&gt;0,SUMIF('Grundlage Swiss DRG ohne Anlage'!D:D,B38,'Grundlage Swiss DRG ohne Anlage'!J:J),"")</f>
        <v>14561.165211623</v>
      </c>
      <c r="K38" s="130">
        <f>IF(SUMIF('Grundlage Swiss DRG KVG'!D:D,B38,'Grundlage Swiss DRG KVG'!K:K)&gt;0,SUMIF('Grundlage Swiss DRG KVG'!D:D,B38,'Grundlage Swiss DRG KVG'!K:K),"")</f>
        <v>16449.062765744999</v>
      </c>
      <c r="L38" s="130">
        <f>IF(SUMIF('Grundlage Swiss DRG KVG'!D:D,B38,'Grundlage Swiss DRG KVG'!L:L)&gt;0,SUMIF('Grundlage Swiss DRG KVG'!D:D,B38,'Grundlage Swiss DRG KVG'!L:L),"")</f>
        <v>16080.703675727</v>
      </c>
      <c r="M38" s="62">
        <f t="shared" si="4"/>
        <v>47.974600000000002</v>
      </c>
      <c r="N38" s="61">
        <f t="shared" si="0"/>
        <v>47.974600000000002</v>
      </c>
      <c r="O38" s="61">
        <f t="shared" si="1"/>
        <v>47.974600000000002</v>
      </c>
      <c r="P38" s="40"/>
      <c r="Q38" s="40"/>
      <c r="R38" s="40"/>
      <c r="Y38" s="124">
        <f t="shared" si="2"/>
        <v>16080.703675727</v>
      </c>
      <c r="Z38" s="23" t="str">
        <f t="shared" si="3"/>
        <v>-</v>
      </c>
    </row>
    <row r="39" spans="1:26" x14ac:dyDescent="0.2">
      <c r="A39" s="21" t="s">
        <v>209</v>
      </c>
      <c r="B39" s="21" t="s">
        <v>209</v>
      </c>
      <c r="C39" s="21" t="s">
        <v>34</v>
      </c>
      <c r="D39" s="21" t="s">
        <v>35</v>
      </c>
      <c r="E39" s="112">
        <f>IF(SUMIF('Grundlage Swiss DRG ohne Anlage'!D:D,B39,'Grundlage Swiss DRG ohne Anlage'!I:I)&gt;0,SUMIF('Grundlage Swiss DRG ohne Anlage'!D:D,B39,'Grundlage Swiss DRG ohne Anlage'!I:I),"")</f>
        <v>13960196.040739</v>
      </c>
      <c r="F39" s="112">
        <f>IF(SUMIF('Grundlage Swiss DRG KVG'!D:D,B39,'Grundlage Swiss DRG KVG'!G:G)&gt;0,SUMIF('Grundlage Swiss DRG KVG'!D:D,B39,'Grundlage Swiss DRG KVG'!G:G),)</f>
        <v>16116888.010739001</v>
      </c>
      <c r="G39" s="112">
        <f>IF(SUMIF('Grundlage Swiss DRG KVG'!D:D,B39,'Grundlage Swiss DRG KVG'!H:H)&gt;0,SUMIF('Grundlage Swiss DRG KVG'!D:D,B39,'Grundlage Swiss DRG KVG'!H:H),)</f>
        <v>15425282.040739</v>
      </c>
      <c r="H39" s="112">
        <f>IF(SUMIF('Grundlage Swiss DRG KVG'!D:D,B39,'Grundlage Swiss DRG KVG'!I:I)&gt;0,SUMIF('Grundlage Swiss DRG KVG'!D:D,B39,'Grundlage Swiss DRG KVG'!I:I),"")</f>
        <v>1265.4100000000001</v>
      </c>
      <c r="I39" s="112">
        <f>IF(SUMIF('Grundlage Swiss DRG KVG'!D:D,B39,'Grundlage Swiss DRG KVG'!J:J)&gt;0,SUMIF('Grundlage Swiss DRG KVG'!D:D,B39,'Grundlage Swiss DRG KVG'!J:J),"")</f>
        <v>1585</v>
      </c>
      <c r="J39" s="130">
        <f>IF(SUMIF('Grundlage Swiss DRG ohne Anlage'!D:D,B39,'Grundlage Swiss DRG ohne Anlage'!J:J)&gt;0,SUMIF('Grundlage Swiss DRG ohne Anlage'!D:D,B39,'Grundlage Swiss DRG ohne Anlage'!J:J),"")</f>
        <v>11032.152457100001</v>
      </c>
      <c r="K39" s="130">
        <f>IF(SUMIF('Grundlage Swiss DRG KVG'!D:D,B39,'Grundlage Swiss DRG KVG'!K:K)&gt;0,SUMIF('Grundlage Swiss DRG KVG'!D:D,B39,'Grundlage Swiss DRG KVG'!K:K),"")</f>
        <v>12736.494899470999</v>
      </c>
      <c r="L39" s="130">
        <f>IF(SUMIF('Grundlage Swiss DRG KVG'!D:D,B39,'Grundlage Swiss DRG KVG'!L:L)&gt;0,SUMIF('Grundlage Swiss DRG KVG'!D:D,B39,'Grundlage Swiss DRG KVG'!L:L),"")</f>
        <v>12189.947954212001</v>
      </c>
      <c r="M39" s="62">
        <f t="shared" si="4"/>
        <v>1265.4100000000001</v>
      </c>
      <c r="N39" s="61">
        <f t="shared" si="0"/>
        <v>1265.4100000000001</v>
      </c>
      <c r="O39" s="61">
        <f t="shared" si="1"/>
        <v>1265.4100000000001</v>
      </c>
      <c r="P39" s="40"/>
      <c r="Q39" s="40"/>
      <c r="R39" s="40"/>
      <c r="Y39" s="124">
        <f t="shared" si="2"/>
        <v>12189.947954212001</v>
      </c>
      <c r="Z39" s="23" t="str">
        <f t="shared" si="3"/>
        <v>-</v>
      </c>
    </row>
    <row r="40" spans="1:26" x14ac:dyDescent="0.2">
      <c r="A40" s="21" t="s">
        <v>212</v>
      </c>
      <c r="B40" s="21" t="s">
        <v>212</v>
      </c>
      <c r="C40" s="21" t="s">
        <v>34</v>
      </c>
      <c r="D40" s="21" t="s">
        <v>35</v>
      </c>
      <c r="E40" s="112">
        <f>IF(SUMIF('Grundlage Swiss DRG ohne Anlage'!D:D,B40,'Grundlage Swiss DRG ohne Anlage'!I:I)&gt;0,SUMIF('Grundlage Swiss DRG ohne Anlage'!D:D,B40,'Grundlage Swiss DRG ohne Anlage'!I:I),"")</f>
        <v>17071795.358112</v>
      </c>
      <c r="F40" s="112">
        <f>IF(SUMIF('Grundlage Swiss DRG KVG'!D:D,B40,'Grundlage Swiss DRG KVG'!G:G)&gt;0,SUMIF('Grundlage Swiss DRG KVG'!D:D,B40,'Grundlage Swiss DRG KVG'!G:G),)</f>
        <v>0</v>
      </c>
      <c r="G40" s="112">
        <f>IF(SUMIF('Grundlage Swiss DRG KVG'!D:D,B40,'Grundlage Swiss DRG KVG'!H:H)&gt;0,SUMIF('Grundlage Swiss DRG KVG'!D:D,B40,'Grundlage Swiss DRG KVG'!H:H),)</f>
        <v>81572826.736589998</v>
      </c>
      <c r="H40" s="112">
        <f>IF(SUMIF('Grundlage Swiss DRG KVG'!D:D,B40,'Grundlage Swiss DRG KVG'!I:I)&gt;0,SUMIF('Grundlage Swiss DRG KVG'!D:D,B40,'Grundlage Swiss DRG KVG'!I:I),"")</f>
        <v>7973.19</v>
      </c>
      <c r="I40" s="112">
        <f>IF(SUMIF('Grundlage Swiss DRG KVG'!D:D,B40,'Grundlage Swiss DRG KVG'!J:J)&gt;0,SUMIF('Grundlage Swiss DRG KVG'!D:D,B40,'Grundlage Swiss DRG KVG'!J:J),"")</f>
        <v>9374</v>
      </c>
      <c r="J40" s="130">
        <f>IF(SUMIF('Grundlage Swiss DRG ohne Anlage'!D:D,B40,'Grundlage Swiss DRG ohne Anlage'!J:J)&gt;0,SUMIF('Grundlage Swiss DRG ohne Anlage'!D:D,B40,'Grundlage Swiss DRG ohne Anlage'!J:J),"")</f>
        <v>10315.284204297001</v>
      </c>
      <c r="K40" s="130" t="str">
        <f>IF(SUMIF('Grundlage Swiss DRG KVG'!D:D,B40,'Grundlage Swiss DRG KVG'!K:K)&gt;0,SUMIF('Grundlage Swiss DRG KVG'!D:D,B40,'Grundlage Swiss DRG KVG'!K:K),"")</f>
        <v/>
      </c>
      <c r="L40" s="130">
        <f>IF(SUMIF('Grundlage Swiss DRG KVG'!D:D,B40,'Grundlage Swiss DRG KVG'!L:L)&gt;0,SUMIF('Grundlage Swiss DRG KVG'!D:D,B40,'Grundlage Swiss DRG KVG'!L:L),"")</f>
        <v>10230.889610882001</v>
      </c>
      <c r="M40" s="62">
        <f t="shared" si="4"/>
        <v>7973.19</v>
      </c>
      <c r="N40" s="61" t="str">
        <f t="shared" si="0"/>
        <v>-</v>
      </c>
      <c r="O40" s="61">
        <f t="shared" si="1"/>
        <v>7973.19</v>
      </c>
      <c r="P40" s="40"/>
      <c r="Q40" s="40"/>
      <c r="R40" s="40"/>
      <c r="Y40" s="124">
        <f t="shared" si="2"/>
        <v>10230.889610882001</v>
      </c>
      <c r="Z40" s="23" t="str">
        <f t="shared" si="3"/>
        <v>-</v>
      </c>
    </row>
    <row r="41" spans="1:26" x14ac:dyDescent="0.2">
      <c r="A41" s="21" t="s">
        <v>38</v>
      </c>
      <c r="B41" s="21" t="s">
        <v>38</v>
      </c>
      <c r="C41" s="21" t="s">
        <v>34</v>
      </c>
      <c r="D41" s="21" t="s">
        <v>35</v>
      </c>
      <c r="E41" s="112">
        <f>IF(SUMIF('Grundlage Swiss DRG ohne Anlage'!D:D,B41,'Grundlage Swiss DRG ohne Anlage'!I:I)&gt;0,SUMIF('Grundlage Swiss DRG ohne Anlage'!D:D,B41,'Grundlage Swiss DRG ohne Anlage'!I:I),"")</f>
        <v>15506856.20836</v>
      </c>
      <c r="F41" s="112">
        <f>IF(SUMIF('Grundlage Swiss DRG KVG'!D:D,B41,'Grundlage Swiss DRG KVG'!G:G)&gt;0,SUMIF('Grundlage Swiss DRG KVG'!D:D,B41,'Grundlage Swiss DRG KVG'!G:G),)</f>
        <v>17648800.208360001</v>
      </c>
      <c r="G41" s="112">
        <f>IF(SUMIF('Grundlage Swiss DRG KVG'!D:D,B41,'Grundlage Swiss DRG KVG'!H:H)&gt;0,SUMIF('Grundlage Swiss DRG KVG'!D:D,B41,'Grundlage Swiss DRG KVG'!H:H),)</f>
        <v>17161147.208360001</v>
      </c>
      <c r="H41" s="112">
        <f>IF(SUMIF('Grundlage Swiss DRG KVG'!D:D,B41,'Grundlage Swiss DRG KVG'!I:I)&gt;0,SUMIF('Grundlage Swiss DRG KVG'!D:D,B41,'Grundlage Swiss DRG KVG'!I:I),"")</f>
        <v>1359.16</v>
      </c>
      <c r="I41" s="112">
        <f>IF(SUMIF('Grundlage Swiss DRG KVG'!D:D,B41,'Grundlage Swiss DRG KVG'!J:J)&gt;0,SUMIF('Grundlage Swiss DRG KVG'!D:D,B41,'Grundlage Swiss DRG KVG'!J:J),"")</f>
        <v>1782</v>
      </c>
      <c r="J41" s="130">
        <f>IF(SUMIF('Grundlage Swiss DRG ohne Anlage'!D:D,B41,'Grundlage Swiss DRG ohne Anlage'!J:J)&gt;0,SUMIF('Grundlage Swiss DRG ohne Anlage'!D:D,B41,'Grundlage Swiss DRG ohne Anlage'!J:J),"")</f>
        <v>11409.146979281</v>
      </c>
      <c r="K41" s="130">
        <f>IF(SUMIF('Grundlage Swiss DRG KVG'!D:D,B41,'Grundlage Swiss DRG KVG'!K:K)&gt;0,SUMIF('Grundlage Swiss DRG KVG'!D:D,B41,'Grundlage Swiss DRG KVG'!K:K),"")</f>
        <v>12985.079172694999</v>
      </c>
      <c r="L41" s="130">
        <f>IF(SUMIF('Grundlage Swiss DRG KVG'!D:D,B41,'Grundlage Swiss DRG KVG'!L:L)&gt;0,SUMIF('Grundlage Swiss DRG KVG'!D:D,B41,'Grundlage Swiss DRG KVG'!L:L),"")</f>
        <v>12626.289184761001</v>
      </c>
      <c r="M41" s="62">
        <f t="shared" si="4"/>
        <v>1359.16</v>
      </c>
      <c r="N41" s="61">
        <f t="shared" si="0"/>
        <v>1359.16</v>
      </c>
      <c r="O41" s="61">
        <f t="shared" si="1"/>
        <v>1359.16</v>
      </c>
      <c r="P41" s="40"/>
      <c r="Q41" s="40"/>
      <c r="R41" s="40"/>
      <c r="Y41" s="124">
        <f t="shared" si="2"/>
        <v>12626.289184761001</v>
      </c>
      <c r="Z41" s="23" t="str">
        <f t="shared" si="3"/>
        <v>-</v>
      </c>
    </row>
    <row r="42" spans="1:26" x14ac:dyDescent="0.2">
      <c r="A42" s="21" t="s">
        <v>215</v>
      </c>
      <c r="B42" s="21" t="s">
        <v>215</v>
      </c>
      <c r="C42" s="21" t="s">
        <v>34</v>
      </c>
      <c r="D42" s="21" t="s">
        <v>17</v>
      </c>
      <c r="E42" s="112">
        <f>IF(SUMIF('Grundlage Swiss DRG ohne Anlage'!D:D,B42,'Grundlage Swiss DRG ohne Anlage'!I:I)&gt;0,SUMIF('Grundlage Swiss DRG ohne Anlage'!D:D,B42,'Grundlage Swiss DRG ohne Anlage'!I:I),"")</f>
        <v>22362206.374248002</v>
      </c>
      <c r="F42" s="112">
        <f>IF(SUMIF('Grundlage Swiss DRG KVG'!D:D,B42,'Grundlage Swiss DRG KVG'!G:G)&gt;0,SUMIF('Grundlage Swiss DRG KVG'!D:D,B42,'Grundlage Swiss DRG KVG'!G:G),)</f>
        <v>75177986.657823995</v>
      </c>
      <c r="G42" s="112">
        <f>IF(SUMIF('Grundlage Swiss DRG KVG'!D:D,B42,'Grundlage Swiss DRG KVG'!H:H)&gt;0,SUMIF('Grundlage Swiss DRG KVG'!D:D,B42,'Grundlage Swiss DRG KVG'!H:H),)</f>
        <v>72253884.447824001</v>
      </c>
      <c r="H42" s="112">
        <f>IF(SUMIF('Grundlage Swiss DRG KVG'!D:D,B42,'Grundlage Swiss DRG KVG'!I:I)&gt;0,SUMIF('Grundlage Swiss DRG KVG'!D:D,B42,'Grundlage Swiss DRG KVG'!I:I),"")</f>
        <v>7651.2695000000003</v>
      </c>
      <c r="I42" s="112">
        <f>IF(SUMIF('Grundlage Swiss DRG KVG'!D:D,B42,'Grundlage Swiss DRG KVG'!J:J)&gt;0,SUMIF('Grundlage Swiss DRG KVG'!D:D,B42,'Grundlage Swiss DRG KVG'!J:J),"")</f>
        <v>8846</v>
      </c>
      <c r="J42" s="130">
        <f>IF(SUMIF('Grundlage Swiss DRG ohne Anlage'!D:D,B42,'Grundlage Swiss DRG ohne Anlage'!J:J)&gt;0,SUMIF('Grundlage Swiss DRG ohne Anlage'!D:D,B42,'Grundlage Swiss DRG ohne Anlage'!J:J),"")</f>
        <v>11080.986474328</v>
      </c>
      <c r="K42" s="130">
        <f>IF(SUMIF('Grundlage Swiss DRG KVG'!D:D,B42,'Grundlage Swiss DRG KVG'!K:K)&gt;0,SUMIF('Grundlage Swiss DRG KVG'!D:D,B42,'Grundlage Swiss DRG KVG'!K:K),"")</f>
        <v>9825.5572696562995</v>
      </c>
      <c r="L42" s="130">
        <f>IF(SUMIF('Grundlage Swiss DRG KVG'!D:D,B42,'Grundlage Swiss DRG KVG'!L:L)&gt;0,SUMIF('Grundlage Swiss DRG KVG'!D:D,B42,'Grundlage Swiss DRG KVG'!L:L),"")</f>
        <v>9443.3851072458001</v>
      </c>
      <c r="M42" s="62">
        <f t="shared" si="4"/>
        <v>7651.2695000000003</v>
      </c>
      <c r="N42" s="61">
        <f t="shared" si="0"/>
        <v>7651.2695000000003</v>
      </c>
      <c r="O42" s="61">
        <f t="shared" si="1"/>
        <v>7651.2695000000003</v>
      </c>
      <c r="P42" s="40"/>
      <c r="Q42" s="40"/>
      <c r="R42" s="40"/>
      <c r="Y42" s="124">
        <f t="shared" si="2"/>
        <v>9443.3851072458001</v>
      </c>
      <c r="Z42" s="23" t="str">
        <f t="shared" si="3"/>
        <v>-</v>
      </c>
    </row>
    <row r="43" spans="1:26" x14ac:dyDescent="0.2">
      <c r="A43" s="21" t="s">
        <v>263</v>
      </c>
      <c r="B43" s="21" t="s">
        <v>263</v>
      </c>
      <c r="C43" s="21" t="s">
        <v>34</v>
      </c>
      <c r="D43" s="21" t="s">
        <v>35</v>
      </c>
      <c r="E43" s="112">
        <f>IF(SUMIF('Grundlage Swiss DRG ohne Anlage'!D:D,B43,'Grundlage Swiss DRG ohne Anlage'!I:I)&gt;0,SUMIF('Grundlage Swiss DRG ohne Anlage'!D:D,B43,'Grundlage Swiss DRG ohne Anlage'!I:I),"")</f>
        <v>10479085.803515</v>
      </c>
      <c r="F43" s="112">
        <f>IF(SUMIF('Grundlage Swiss DRG KVG'!D:D,B43,'Grundlage Swiss DRG KVG'!G:G)&gt;0,SUMIF('Grundlage Swiss DRG KVG'!D:D,B43,'Grundlage Swiss DRG KVG'!G:G),)</f>
        <v>0</v>
      </c>
      <c r="G43" s="112">
        <f>IF(SUMIF('Grundlage Swiss DRG KVG'!D:D,B43,'Grundlage Swiss DRG KVG'!H:H)&gt;0,SUMIF('Grundlage Swiss DRG KVG'!D:D,B43,'Grundlage Swiss DRG KVG'!H:H),)</f>
        <v>0</v>
      </c>
      <c r="H43" s="112" t="str">
        <f>IF(SUMIF('Grundlage Swiss DRG KVG'!D:D,B43,'Grundlage Swiss DRG KVG'!I:I)&gt;0,SUMIF('Grundlage Swiss DRG KVG'!D:D,B43,'Grundlage Swiss DRG KVG'!I:I),"")</f>
        <v/>
      </c>
      <c r="I43" s="112" t="str">
        <f>IF(SUMIF('Grundlage Swiss DRG KVG'!D:D,B43,'Grundlage Swiss DRG KVG'!J:J)&gt;0,SUMIF('Grundlage Swiss DRG KVG'!D:D,B43,'Grundlage Swiss DRG KVG'!J:J),"")</f>
        <v/>
      </c>
      <c r="J43" s="130">
        <f>IF(SUMIF('Grundlage Swiss DRG ohne Anlage'!D:D,B43,'Grundlage Swiss DRG ohne Anlage'!J:J)&gt;0,SUMIF('Grundlage Swiss DRG ohne Anlage'!D:D,B43,'Grundlage Swiss DRG ohne Anlage'!J:J),"")</f>
        <v>9198.3127378910995</v>
      </c>
      <c r="K43" s="130" t="str">
        <f>IF(SUMIF('Grundlage Swiss DRG KVG'!D:D,B43,'Grundlage Swiss DRG KVG'!K:K)&gt;0,SUMIF('Grundlage Swiss DRG KVG'!D:D,B43,'Grundlage Swiss DRG KVG'!K:K),"")</f>
        <v/>
      </c>
      <c r="L43" s="130" t="str">
        <f>IF(SUMIF('Grundlage Swiss DRG KVG'!D:D,B43,'Grundlage Swiss DRG KVG'!L:L)&gt;0,SUMIF('Grundlage Swiss DRG KVG'!D:D,B43,'Grundlage Swiss DRG KVG'!L:L),"")</f>
        <v/>
      </c>
      <c r="M43" s="62" t="str">
        <f t="shared" si="4"/>
        <v/>
      </c>
      <c r="N43" s="61" t="str">
        <f t="shared" si="0"/>
        <v>-</v>
      </c>
      <c r="O43" s="61" t="str">
        <f t="shared" si="1"/>
        <v>-</v>
      </c>
      <c r="P43" s="40"/>
      <c r="Q43" s="40"/>
      <c r="R43" s="40"/>
      <c r="Y43" s="124" t="str">
        <f t="shared" si="2"/>
        <v/>
      </c>
      <c r="Z43" s="23" t="str">
        <f t="shared" si="3"/>
        <v>gleich</v>
      </c>
    </row>
    <row r="44" spans="1:26" x14ac:dyDescent="0.2">
      <c r="A44" s="21" t="s">
        <v>317</v>
      </c>
      <c r="B44" s="21" t="s">
        <v>317</v>
      </c>
      <c r="C44" s="21" t="s">
        <v>34</v>
      </c>
      <c r="D44" s="21" t="s">
        <v>35</v>
      </c>
      <c r="E44" s="112">
        <f>IF(SUMIF('Grundlage Swiss DRG ohne Anlage'!D:D,B44,'Grundlage Swiss DRG ohne Anlage'!I:I)&gt;0,SUMIF('Grundlage Swiss DRG ohne Anlage'!D:D,B44,'Grundlage Swiss DRG ohne Anlage'!I:I),"")</f>
        <v>3810887.9188088998</v>
      </c>
      <c r="F44" s="112">
        <f>IF(SUMIF('Grundlage Swiss DRG KVG'!D:D,B44,'Grundlage Swiss DRG KVG'!G:G)&gt;0,SUMIF('Grundlage Swiss DRG KVG'!D:D,B44,'Grundlage Swiss DRG KVG'!G:G),)</f>
        <v>4626290.5864580004</v>
      </c>
      <c r="G44" s="112">
        <f>IF(SUMIF('Grundlage Swiss DRG KVG'!D:D,B44,'Grundlage Swiss DRG KVG'!H:H)&gt;0,SUMIF('Grundlage Swiss DRG KVG'!D:D,B44,'Grundlage Swiss DRG KVG'!H:H),)</f>
        <v>4460084.0164580001</v>
      </c>
      <c r="H44" s="112">
        <f>IF(SUMIF('Grundlage Swiss DRG KVG'!D:D,B44,'Grundlage Swiss DRG KVG'!I:I)&gt;0,SUMIF('Grundlage Swiss DRG KVG'!D:D,B44,'Grundlage Swiss DRG KVG'!I:I),"")</f>
        <v>363.92649999999998</v>
      </c>
      <c r="I44" s="112">
        <f>IF(SUMIF('Grundlage Swiss DRG KVG'!D:D,B44,'Grundlage Swiss DRG KVG'!J:J)&gt;0,SUMIF('Grundlage Swiss DRG KVG'!D:D,B44,'Grundlage Swiss DRG KVG'!J:J),"")</f>
        <v>516</v>
      </c>
      <c r="J44" s="130">
        <f>IF(SUMIF('Grundlage Swiss DRG ohne Anlage'!D:D,B44,'Grundlage Swiss DRG ohne Anlage'!J:J)&gt;0,SUMIF('Grundlage Swiss DRG ohne Anlage'!D:D,B44,'Grundlage Swiss DRG ohne Anlage'!J:J),"")</f>
        <v>10471.586759439</v>
      </c>
      <c r="K44" s="130">
        <f>IF(SUMIF('Grundlage Swiss DRG KVG'!D:D,B44,'Grundlage Swiss DRG KVG'!K:K)&gt;0,SUMIF('Grundlage Swiss DRG KVG'!D:D,B44,'Grundlage Swiss DRG KVG'!K:K),"")</f>
        <v>12712.156400971</v>
      </c>
      <c r="L44" s="130">
        <f>IF(SUMIF('Grundlage Swiss DRG KVG'!D:D,B44,'Grundlage Swiss DRG KVG'!L:L)&gt;0,SUMIF('Grundlage Swiss DRG KVG'!D:D,B44,'Grundlage Swiss DRG KVG'!L:L),"")</f>
        <v>12255.452725916</v>
      </c>
      <c r="M44" s="62">
        <f t="shared" si="4"/>
        <v>363.92649999999998</v>
      </c>
      <c r="N44" s="61">
        <f t="shared" si="0"/>
        <v>363.92649999999998</v>
      </c>
      <c r="O44" s="61">
        <f t="shared" si="1"/>
        <v>363.92649999999998</v>
      </c>
      <c r="P44" s="40"/>
      <c r="Q44" s="40"/>
      <c r="R44" s="40"/>
      <c r="Y44" s="125">
        <f t="shared" si="2"/>
        <v>12255.452725916</v>
      </c>
      <c r="Z44" s="23" t="str">
        <f t="shared" si="3"/>
        <v>-</v>
      </c>
    </row>
    <row r="45" spans="1:26" x14ac:dyDescent="0.2">
      <c r="A45" s="21" t="s">
        <v>320</v>
      </c>
      <c r="B45" s="21" t="s">
        <v>320</v>
      </c>
      <c r="C45" s="21" t="s">
        <v>34</v>
      </c>
      <c r="D45" s="21" t="s">
        <v>35</v>
      </c>
      <c r="E45" s="112">
        <f>IF(SUMIF('Grundlage Swiss DRG ohne Anlage'!D:D,B45,'Grundlage Swiss DRG ohne Anlage'!I:I)&gt;0,SUMIF('Grundlage Swiss DRG ohne Anlage'!D:D,B45,'Grundlage Swiss DRG ohne Anlage'!I:I),"")</f>
        <v>1094844.2394012001</v>
      </c>
      <c r="F45" s="112">
        <f>IF(SUMIF('Grundlage Swiss DRG KVG'!D:D,B45,'Grundlage Swiss DRG KVG'!G:G)&gt;0,SUMIF('Grundlage Swiss DRG KVG'!D:D,B45,'Grundlage Swiss DRG KVG'!G:G),)</f>
        <v>1276545.3822858999</v>
      </c>
      <c r="G45" s="112">
        <f>IF(SUMIF('Grundlage Swiss DRG KVG'!D:D,B45,'Grundlage Swiss DRG KVG'!H:H)&gt;0,SUMIF('Grundlage Swiss DRG KVG'!D:D,B45,'Grundlage Swiss DRG KVG'!H:H),)</f>
        <v>1264769.4222859</v>
      </c>
      <c r="H45" s="112">
        <f>IF(SUMIF('Grundlage Swiss DRG KVG'!D:D,B45,'Grundlage Swiss DRG KVG'!I:I)&gt;0,SUMIF('Grundlage Swiss DRG KVG'!D:D,B45,'Grundlage Swiss DRG KVG'!I:I),"")</f>
        <v>75.819999999999993</v>
      </c>
      <c r="I45" s="112">
        <f>IF(SUMIF('Grundlage Swiss DRG KVG'!D:D,B45,'Grundlage Swiss DRG KVG'!J:J)&gt;0,SUMIF('Grundlage Swiss DRG KVG'!D:D,B45,'Grundlage Swiss DRG KVG'!J:J),"")</f>
        <v>128</v>
      </c>
      <c r="J45" s="130">
        <f>IF(SUMIF('Grundlage Swiss DRG ohne Anlage'!D:D,B45,'Grundlage Swiss DRG ohne Anlage'!J:J)&gt;0,SUMIF('Grundlage Swiss DRG ohne Anlage'!D:D,B45,'Grundlage Swiss DRG ohne Anlage'!J:J),"")</f>
        <v>14440.045362717001</v>
      </c>
      <c r="K45" s="130">
        <f>IF(SUMIF('Grundlage Swiss DRG KVG'!D:D,B45,'Grundlage Swiss DRG KVG'!K:K)&gt;0,SUMIF('Grundlage Swiss DRG KVG'!D:D,B45,'Grundlage Swiss DRG KVG'!K:K),"")</f>
        <v>16836.525748956999</v>
      </c>
      <c r="L45" s="130">
        <f>IF(SUMIF('Grundlage Swiss DRG KVG'!D:D,B45,'Grundlage Swiss DRG KVG'!L:L)&gt;0,SUMIF('Grundlage Swiss DRG KVG'!D:D,B45,'Grundlage Swiss DRG KVG'!L:L),"")</f>
        <v>16681.211056264001</v>
      </c>
      <c r="M45" s="62">
        <f t="shared" si="4"/>
        <v>75.819999999999993</v>
      </c>
      <c r="N45" s="61">
        <f t="shared" si="0"/>
        <v>75.819999999999993</v>
      </c>
      <c r="O45" s="61">
        <f t="shared" si="1"/>
        <v>75.819999999999993</v>
      </c>
      <c r="P45" s="40"/>
      <c r="Q45" s="40"/>
      <c r="R45" s="40"/>
      <c r="Y45" s="125">
        <f t="shared" si="2"/>
        <v>16681.211056264001</v>
      </c>
      <c r="Z45" s="23" t="str">
        <f t="shared" si="3"/>
        <v>-</v>
      </c>
    </row>
    <row r="46" spans="1:26" x14ac:dyDescent="0.2">
      <c r="A46" s="21" t="s">
        <v>332</v>
      </c>
      <c r="B46" s="21" t="s">
        <v>332</v>
      </c>
      <c r="C46" s="21" t="s">
        <v>34</v>
      </c>
      <c r="D46" s="21" t="s">
        <v>35</v>
      </c>
      <c r="E46" s="112">
        <f>IF(SUMIF('Grundlage Swiss DRG ohne Anlage'!D:D,B46,'Grundlage Swiss DRG ohne Anlage'!I:I)&gt;0,SUMIF('Grundlage Swiss DRG ohne Anlage'!D:D,B46,'Grundlage Swiss DRG ohne Anlage'!I:I),"")</f>
        <v>2894008.3286227998</v>
      </c>
      <c r="F46" s="112">
        <f>IF(SUMIF('Grundlage Swiss DRG KVG'!D:D,B46,'Grundlage Swiss DRG KVG'!G:G)&gt;0,SUMIF('Grundlage Swiss DRG KVG'!D:D,B46,'Grundlage Swiss DRG KVG'!G:G),)</f>
        <v>3240655.3286227998</v>
      </c>
      <c r="G46" s="112">
        <f>IF(SUMIF('Grundlage Swiss DRG KVG'!D:D,B46,'Grundlage Swiss DRG KVG'!H:H)&gt;0,SUMIF('Grundlage Swiss DRG KVG'!D:D,B46,'Grundlage Swiss DRG KVG'!H:H),)</f>
        <v>3217509.3286227998</v>
      </c>
      <c r="H46" s="112">
        <f>IF(SUMIF('Grundlage Swiss DRG KVG'!D:D,B46,'Grundlage Swiss DRG KVG'!I:I)&gt;0,SUMIF('Grundlage Swiss DRG KVG'!D:D,B46,'Grundlage Swiss DRG KVG'!I:I),"")</f>
        <v>308.71699999999998</v>
      </c>
      <c r="I46" s="112">
        <f>IF(SUMIF('Grundlage Swiss DRG KVG'!D:D,B46,'Grundlage Swiss DRG KVG'!J:J)&gt;0,SUMIF('Grundlage Swiss DRG KVG'!D:D,B46,'Grundlage Swiss DRG KVG'!J:J),"")</f>
        <v>464</v>
      </c>
      <c r="J46" s="130">
        <f>IF(SUMIF('Grundlage Swiss DRG ohne Anlage'!D:D,B46,'Grundlage Swiss DRG ohne Anlage'!J:J)&gt;0,SUMIF('Grundlage Swiss DRG ohne Anlage'!D:D,B46,'Grundlage Swiss DRG ohne Anlage'!J:J),"")</f>
        <v>9374.3082778816006</v>
      </c>
      <c r="K46" s="130">
        <f>IF(SUMIF('Grundlage Swiss DRG KVG'!D:D,B46,'Grundlage Swiss DRG KVG'!K:K)&gt;0,SUMIF('Grundlage Swiss DRG KVG'!D:D,B46,'Grundlage Swiss DRG KVG'!K:K),"")</f>
        <v>10497.171612262</v>
      </c>
      <c r="L46" s="130">
        <f>IF(SUMIF('Grundlage Swiss DRG KVG'!D:D,B46,'Grundlage Swiss DRG KVG'!L:L)&gt;0,SUMIF('Grundlage Swiss DRG KVG'!D:D,B46,'Grundlage Swiss DRG KVG'!L:L),"")</f>
        <v>10422.196797140001</v>
      </c>
      <c r="M46" s="62">
        <f t="shared" si="4"/>
        <v>308.71699999999998</v>
      </c>
      <c r="N46" s="61">
        <f t="shared" si="0"/>
        <v>308.71699999999998</v>
      </c>
      <c r="O46" s="61">
        <f t="shared" si="1"/>
        <v>308.71699999999998</v>
      </c>
      <c r="P46" s="40"/>
      <c r="Q46" s="40"/>
      <c r="R46" s="40"/>
      <c r="Y46" s="124">
        <f t="shared" si="2"/>
        <v>10422.196797140001</v>
      </c>
      <c r="Z46" s="23" t="str">
        <f t="shared" si="3"/>
        <v>-</v>
      </c>
    </row>
    <row r="47" spans="1:26" x14ac:dyDescent="0.2">
      <c r="A47" s="21" t="s">
        <v>83</v>
      </c>
      <c r="B47" s="21" t="s">
        <v>83</v>
      </c>
      <c r="C47" s="21" t="s">
        <v>84</v>
      </c>
      <c r="D47" s="21" t="s">
        <v>27</v>
      </c>
      <c r="E47" s="112">
        <f>IF(SUMIF('Grundlage Swiss DRG ohne Anlage'!D:D,B47,'Grundlage Swiss DRG ohne Anlage'!I:I)&gt;0,SUMIF('Grundlage Swiss DRG ohne Anlage'!D:D,B47,'Grundlage Swiss DRG ohne Anlage'!I:I),"")</f>
        <v>61037247.573937997</v>
      </c>
      <c r="F47" s="112">
        <f>IF(SUMIF('Grundlage Swiss DRG KVG'!D:D,B47,'Grundlage Swiss DRG KVG'!G:G)&gt;0,SUMIF('Grundlage Swiss DRG KVG'!D:D,B47,'Grundlage Swiss DRG KVG'!G:G),)</f>
        <v>67116233.473938003</v>
      </c>
      <c r="G47" s="112">
        <f>IF(SUMIF('Grundlage Swiss DRG KVG'!D:D,B47,'Grundlage Swiss DRG KVG'!H:H)&gt;0,SUMIF('Grundlage Swiss DRG KVG'!D:D,B47,'Grundlage Swiss DRG KVG'!H:H),)</f>
        <v>64890440.573937997</v>
      </c>
      <c r="H47" s="112">
        <f>IF(SUMIF('Grundlage Swiss DRG KVG'!D:D,B47,'Grundlage Swiss DRG KVG'!I:I)&gt;0,SUMIF('Grundlage Swiss DRG KVG'!D:D,B47,'Grundlage Swiss DRG KVG'!I:I),"")</f>
        <v>5813.8</v>
      </c>
      <c r="I47" s="112">
        <f>IF(SUMIF('Grundlage Swiss DRG KVG'!D:D,B47,'Grundlage Swiss DRG KVG'!J:J)&gt;0,SUMIF('Grundlage Swiss DRG KVG'!D:D,B47,'Grundlage Swiss DRG KVG'!J:J),"")</f>
        <v>6979</v>
      </c>
      <c r="J47" s="130">
        <f>IF(SUMIF('Grundlage Swiss DRG ohne Anlage'!D:D,B47,'Grundlage Swiss DRG ohne Anlage'!J:J)&gt;0,SUMIF('Grundlage Swiss DRG ohne Anlage'!D:D,B47,'Grundlage Swiss DRG ohne Anlage'!J:J),"")</f>
        <v>10498.683747968</v>
      </c>
      <c r="K47" s="130">
        <f>IF(SUMIF('Grundlage Swiss DRG KVG'!D:D,B47,'Grundlage Swiss DRG KVG'!K:K)&gt;0,SUMIF('Grundlage Swiss DRG KVG'!D:D,B47,'Grundlage Swiss DRG KVG'!K:K),"")</f>
        <v>11544.296926956</v>
      </c>
      <c r="L47" s="130">
        <f>IF(SUMIF('Grundlage Swiss DRG KVG'!D:D,B47,'Grundlage Swiss DRG KVG'!L:L)&gt;0,SUMIF('Grundlage Swiss DRG KVG'!D:D,B47,'Grundlage Swiss DRG KVG'!L:L),"")</f>
        <v>11161.450441008999</v>
      </c>
      <c r="M47" s="62">
        <f t="shared" si="4"/>
        <v>5813.8</v>
      </c>
      <c r="N47" s="61">
        <f t="shared" si="0"/>
        <v>5813.8</v>
      </c>
      <c r="O47" s="61">
        <f t="shared" si="1"/>
        <v>5813.8</v>
      </c>
      <c r="P47" s="40"/>
      <c r="Q47" s="40"/>
      <c r="R47" s="40"/>
      <c r="Y47" s="124">
        <f t="shared" si="2"/>
        <v>11161.450441008999</v>
      </c>
      <c r="Z47" s="23" t="str">
        <f t="shared" si="3"/>
        <v>-</v>
      </c>
    </row>
    <row r="48" spans="1:26" x14ac:dyDescent="0.2">
      <c r="A48" s="21" t="s">
        <v>168</v>
      </c>
      <c r="B48" s="21" t="s">
        <v>168</v>
      </c>
      <c r="C48" s="21" t="s">
        <v>169</v>
      </c>
      <c r="D48" s="21" t="s">
        <v>45</v>
      </c>
      <c r="E48" s="112">
        <f>IF(SUMIF('Grundlage Swiss DRG ohne Anlage'!D:D,B48,'Grundlage Swiss DRG ohne Anlage'!I:I)&gt;0,SUMIF('Grundlage Swiss DRG ohne Anlage'!D:D,B48,'Grundlage Swiss DRG ohne Anlage'!I:I),"")</f>
        <v>352846500.0535</v>
      </c>
      <c r="F48" s="112">
        <f>IF(SUMIF('Grundlage Swiss DRG KVG'!D:D,B48,'Grundlage Swiss DRG KVG'!G:G)&gt;0,SUMIF('Grundlage Swiss DRG KVG'!D:D,B48,'Grundlage Swiss DRG KVG'!G:G),)</f>
        <v>389852311.0535</v>
      </c>
      <c r="G48" s="112">
        <f>IF(SUMIF('Grundlage Swiss DRG KVG'!D:D,B48,'Grundlage Swiss DRG KVG'!H:H)&gt;0,SUMIF('Grundlage Swiss DRG KVG'!D:D,B48,'Grundlage Swiss DRG KVG'!H:H),)</f>
        <v>373900945.0535</v>
      </c>
      <c r="H48" s="112">
        <f>IF(SUMIF('Grundlage Swiss DRG KVG'!D:D,B48,'Grundlage Swiss DRG KVG'!I:I)&gt;0,SUMIF('Grundlage Swiss DRG KVG'!D:D,B48,'Grundlage Swiss DRG KVG'!I:I),"")</f>
        <v>38377.632899999997</v>
      </c>
      <c r="I48" s="112">
        <f>IF(SUMIF('Grundlage Swiss DRG KVG'!D:D,B48,'Grundlage Swiss DRG KVG'!J:J)&gt;0,SUMIF('Grundlage Swiss DRG KVG'!D:D,B48,'Grundlage Swiss DRG KVG'!J:J),"")</f>
        <v>35730</v>
      </c>
      <c r="J48" s="130">
        <f>IF(SUMIF('Grundlage Swiss DRG ohne Anlage'!D:D,B48,'Grundlage Swiss DRG ohne Anlage'!J:J)&gt;0,SUMIF('Grundlage Swiss DRG ohne Anlage'!D:D,B48,'Grundlage Swiss DRG ohne Anlage'!J:J),"")</f>
        <v>9194.0662670079</v>
      </c>
      <c r="K48" s="130">
        <f>IF(SUMIF('Grundlage Swiss DRG KVG'!D:D,B48,'Grundlage Swiss DRG KVG'!K:K)&gt;0,SUMIF('Grundlage Swiss DRG KVG'!D:D,B48,'Grundlage Swiss DRG KVG'!K:K),"")</f>
        <v>10158.320917534</v>
      </c>
      <c r="L48" s="130">
        <f>IF(SUMIF('Grundlage Swiss DRG KVG'!D:D,B48,'Grundlage Swiss DRG KVG'!L:L)&gt;0,SUMIF('Grundlage Swiss DRG KVG'!D:D,B48,'Grundlage Swiss DRG KVG'!L:L),"")</f>
        <v>9742.6786594099995</v>
      </c>
      <c r="M48" s="62">
        <f t="shared" si="4"/>
        <v>38377.632899999997</v>
      </c>
      <c r="N48" s="61">
        <f t="shared" si="0"/>
        <v>38377.632899999997</v>
      </c>
      <c r="O48" s="61">
        <f t="shared" si="1"/>
        <v>38377.632899999997</v>
      </c>
      <c r="P48" s="40"/>
      <c r="Q48" s="40"/>
      <c r="R48" s="40"/>
      <c r="Y48" s="124">
        <f t="shared" si="2"/>
        <v>9742.6786594099995</v>
      </c>
      <c r="Z48" s="23" t="str">
        <f t="shared" si="3"/>
        <v>-</v>
      </c>
    </row>
    <row r="49" spans="1:26" x14ac:dyDescent="0.2">
      <c r="A49" s="21" t="s">
        <v>250</v>
      </c>
      <c r="B49" s="21" t="s">
        <v>250</v>
      </c>
      <c r="C49" s="21" t="s">
        <v>169</v>
      </c>
      <c r="D49" s="21" t="s">
        <v>251</v>
      </c>
      <c r="E49" s="112">
        <f>IF(SUMIF('Grundlage Swiss DRG ohne Anlage'!D:D,B49,'Grundlage Swiss DRG ohne Anlage'!I:I)&gt;0,SUMIF('Grundlage Swiss DRG ohne Anlage'!D:D,B49,'Grundlage Swiss DRG ohne Anlage'!I:I),"")</f>
        <v>6867065.5074942</v>
      </c>
      <c r="F49" s="112">
        <f>IF(SUMIF('Grundlage Swiss DRG KVG'!D:D,B49,'Grundlage Swiss DRG KVG'!G:G)&gt;0,SUMIF('Grundlage Swiss DRG KVG'!D:D,B49,'Grundlage Swiss DRG KVG'!G:G),)</f>
        <v>574329352.41140997</v>
      </c>
      <c r="G49" s="112">
        <f>IF(SUMIF('Grundlage Swiss DRG KVG'!D:D,B49,'Grundlage Swiss DRG KVG'!H:H)&gt;0,SUMIF('Grundlage Swiss DRG KVG'!D:D,B49,'Grundlage Swiss DRG KVG'!H:H),)</f>
        <v>560420004.33354998</v>
      </c>
      <c r="H49" s="112">
        <f>IF(SUMIF('Grundlage Swiss DRG KVG'!D:D,B49,'Grundlage Swiss DRG KVG'!I:I)&gt;0,SUMIF('Grundlage Swiss DRG KVG'!D:D,B49,'Grundlage Swiss DRG KVG'!I:I),"")</f>
        <v>48419.294999997997</v>
      </c>
      <c r="I49" s="112">
        <f>IF(SUMIF('Grundlage Swiss DRG KVG'!D:D,B49,'Grundlage Swiss DRG KVG'!J:J)&gt;0,SUMIF('Grundlage Swiss DRG KVG'!D:D,B49,'Grundlage Swiss DRG KVG'!J:J),"")</f>
        <v>34100</v>
      </c>
      <c r="J49" s="130">
        <f>IF(SUMIF('Grundlage Swiss DRG ohne Anlage'!D:D,B49,'Grundlage Swiss DRG ohne Anlage'!J:J)&gt;0,SUMIF('Grundlage Swiss DRG ohne Anlage'!D:D,B49,'Grundlage Swiss DRG ohne Anlage'!J:J),"")</f>
        <v>13812.069762243</v>
      </c>
      <c r="K49" s="130">
        <f>IF(SUMIF('Grundlage Swiss DRG KVG'!D:D,B49,'Grundlage Swiss DRG KVG'!K:K)&gt;0,SUMIF('Grundlage Swiss DRG KVG'!D:D,B49,'Grundlage Swiss DRG KVG'!K:K),"")</f>
        <v>11861.580231836</v>
      </c>
      <c r="L49" s="130">
        <f>IF(SUMIF('Grundlage Swiss DRG KVG'!D:D,B49,'Grundlage Swiss DRG KVG'!L:L)&gt;0,SUMIF('Grundlage Swiss DRG KVG'!D:D,B49,'Grundlage Swiss DRG KVG'!L:L),"")</f>
        <v>11574.311528773</v>
      </c>
      <c r="M49" s="62">
        <f t="shared" si="4"/>
        <v>48419.294999997997</v>
      </c>
      <c r="N49" s="61">
        <f t="shared" si="0"/>
        <v>48419.294999997997</v>
      </c>
      <c r="O49" s="61">
        <f t="shared" si="1"/>
        <v>48419.294999997997</v>
      </c>
      <c r="P49" s="40"/>
      <c r="Q49" s="40"/>
      <c r="R49" s="40"/>
      <c r="Y49" s="124">
        <f t="shared" si="2"/>
        <v>11574.311528773</v>
      </c>
      <c r="Z49" s="23" t="str">
        <f t="shared" si="3"/>
        <v>-</v>
      </c>
    </row>
    <row r="50" spans="1:26" ht="10.5" x14ac:dyDescent="0.25">
      <c r="A50" s="21" t="s">
        <v>87</v>
      </c>
      <c r="B50" s="21" t="s">
        <v>87</v>
      </c>
      <c r="C50" s="21" t="s">
        <v>88</v>
      </c>
      <c r="D50" s="21" t="s">
        <v>45</v>
      </c>
      <c r="E50" s="112">
        <v>154514596</v>
      </c>
      <c r="F50" s="112">
        <f>IF(SUMIF('Grundlage Swiss DRG alle'!D:D,B50,'Grundlage Swiss DRG alle'!G:G)&gt;0,SUMIF('Grundlage Swiss DRG alle'!D:D,B50,'Grundlage Swiss DRG alle'!G:G),)</f>
        <v>0</v>
      </c>
      <c r="G50" s="112">
        <v>169214290</v>
      </c>
      <c r="H50" s="112">
        <v>15184</v>
      </c>
      <c r="I50" s="112">
        <v>13391</v>
      </c>
      <c r="J50" s="130">
        <v>11539</v>
      </c>
      <c r="K50" s="130"/>
      <c r="L50" s="130">
        <v>12637</v>
      </c>
      <c r="M50" s="62">
        <f>H50</f>
        <v>15184</v>
      </c>
      <c r="N50" s="61" t="str">
        <f>IF(F50&gt;0,H50,"-")</f>
        <v>-</v>
      </c>
      <c r="O50" s="61">
        <f>IF(G50&gt;0,H50,"-")</f>
        <v>15184</v>
      </c>
      <c r="P50" s="40"/>
      <c r="Q50" s="40"/>
      <c r="R50" s="40"/>
      <c r="S50" s="122" t="s">
        <v>650</v>
      </c>
      <c r="T50" s="123"/>
      <c r="U50" s="123"/>
      <c r="V50" s="123"/>
      <c r="W50" s="123"/>
      <c r="X50" s="123"/>
      <c r="Y50" s="124">
        <f>L50</f>
        <v>12637</v>
      </c>
      <c r="Z50" s="23" t="str">
        <f>IF(L50&gt;0,IF(K50&gt;L50,"-",IF(K50=L50,"gleich","Kontrolle")),"")</f>
        <v>Kontrolle</v>
      </c>
    </row>
    <row r="51" spans="1:26" x14ac:dyDescent="0.2">
      <c r="A51" s="21" t="s">
        <v>140</v>
      </c>
      <c r="B51" s="21" t="s">
        <v>140</v>
      </c>
      <c r="C51" s="21" t="s">
        <v>141</v>
      </c>
      <c r="D51" s="21" t="s">
        <v>17</v>
      </c>
      <c r="E51" s="112">
        <f>IF(SUMIF('Grundlage Swiss DRG ohne Anlage'!D:D,B51,'Grundlage Swiss DRG ohne Anlage'!I:I)&gt;0,SUMIF('Grundlage Swiss DRG ohne Anlage'!D:D,B51,'Grundlage Swiss DRG ohne Anlage'!I:I),"")</f>
        <v>35207382.592483997</v>
      </c>
      <c r="F51" s="112">
        <f>IF(SUMIF('Grundlage Swiss DRG KVG'!D:D,B51,'Grundlage Swiss DRG KVG'!G:G)&gt;0,SUMIF('Grundlage Swiss DRG KVG'!D:D,B51,'Grundlage Swiss DRG KVG'!G:G),)</f>
        <v>0</v>
      </c>
      <c r="G51" s="112">
        <f>IF(SUMIF('Grundlage Swiss DRG KVG'!D:D,B51,'Grundlage Swiss DRG KVG'!H:H)&gt;0,SUMIF('Grundlage Swiss DRG KVG'!D:D,B51,'Grundlage Swiss DRG KVG'!H:H),)</f>
        <v>0</v>
      </c>
      <c r="H51" s="112" t="str">
        <f>IF(SUMIF('Grundlage Swiss DRG KVG'!D:D,B51,'Grundlage Swiss DRG KVG'!I:I)&gt;0,SUMIF('Grundlage Swiss DRG KVG'!D:D,B51,'Grundlage Swiss DRG KVG'!I:I),"")</f>
        <v/>
      </c>
      <c r="I51" s="112" t="str">
        <f>IF(SUMIF('Grundlage Swiss DRG KVG'!D:D,B51,'Grundlage Swiss DRG KVG'!J:J)&gt;0,SUMIF('Grundlage Swiss DRG KVG'!D:D,B51,'Grundlage Swiss DRG KVG'!J:J),"")</f>
        <v/>
      </c>
      <c r="J51" s="130">
        <f>IF(SUMIF('Grundlage Swiss DRG ohne Anlage'!D:D,B51,'Grundlage Swiss DRG ohne Anlage'!J:J)&gt;0,SUMIF('Grundlage Swiss DRG ohne Anlage'!D:D,B51,'Grundlage Swiss DRG ohne Anlage'!J:J),"")</f>
        <v>9353.8718802302992</v>
      </c>
      <c r="K51" s="130" t="str">
        <f>IF(SUMIF('Grundlage Swiss DRG KVG'!D:D,B51,'Grundlage Swiss DRG KVG'!K:K)&gt;0,SUMIF('Grundlage Swiss DRG KVG'!D:D,B51,'Grundlage Swiss DRG KVG'!K:K),"")</f>
        <v/>
      </c>
      <c r="L51" s="130" t="str">
        <f>IF(SUMIF('Grundlage Swiss DRG KVG'!D:D,B51,'Grundlage Swiss DRG KVG'!L:L)&gt;0,SUMIF('Grundlage Swiss DRG KVG'!D:D,B51,'Grundlage Swiss DRG KVG'!L:L),"")</f>
        <v/>
      </c>
      <c r="M51" s="62" t="str">
        <f t="shared" si="4"/>
        <v/>
      </c>
      <c r="N51" s="61" t="str">
        <f t="shared" si="0"/>
        <v>-</v>
      </c>
      <c r="O51" s="61" t="str">
        <f t="shared" si="1"/>
        <v>-</v>
      </c>
      <c r="P51" s="40"/>
      <c r="Q51" s="40"/>
      <c r="R51" s="40"/>
      <c r="Y51" s="124" t="str">
        <f t="shared" si="2"/>
        <v/>
      </c>
      <c r="Z51" s="23" t="str">
        <f t="shared" si="3"/>
        <v>gleich</v>
      </c>
    </row>
    <row r="52" spans="1:26" x14ac:dyDescent="0.2">
      <c r="A52" s="21" t="s">
        <v>144</v>
      </c>
      <c r="B52" s="21" t="s">
        <v>144</v>
      </c>
      <c r="C52" s="21" t="s">
        <v>145</v>
      </c>
      <c r="D52" s="21" t="s">
        <v>17</v>
      </c>
      <c r="E52" s="112">
        <f>IF(SUMIF('Grundlage Swiss DRG ohne Anlage'!D:D,B52,'Grundlage Swiss DRG ohne Anlage'!I:I)&gt;0,SUMIF('Grundlage Swiss DRG ohne Anlage'!D:D,B52,'Grundlage Swiss DRG ohne Anlage'!I:I),"")</f>
        <v>21279538.926789999</v>
      </c>
      <c r="F52" s="112">
        <f>IF(SUMIF('Grundlage Swiss DRG KVG'!D:D,B52,'Grundlage Swiss DRG KVG'!G:G)&gt;0,SUMIF('Grundlage Swiss DRG KVG'!D:D,B52,'Grundlage Swiss DRG KVG'!G:G),)</f>
        <v>0</v>
      </c>
      <c r="G52" s="112">
        <f>IF(SUMIF('Grundlage Swiss DRG KVG'!D:D,B52,'Grundlage Swiss DRG KVG'!H:H)&gt;0,SUMIF('Grundlage Swiss DRG KVG'!D:D,B52,'Grundlage Swiss DRG KVG'!H:H),)</f>
        <v>0</v>
      </c>
      <c r="H52" s="112" t="str">
        <f>IF(SUMIF('Grundlage Swiss DRG KVG'!D:D,B52,'Grundlage Swiss DRG KVG'!I:I)&gt;0,SUMIF('Grundlage Swiss DRG KVG'!D:D,B52,'Grundlage Swiss DRG KVG'!I:I),"")</f>
        <v/>
      </c>
      <c r="I52" s="112" t="str">
        <f>IF(SUMIF('Grundlage Swiss DRG KVG'!D:D,B52,'Grundlage Swiss DRG KVG'!J:J)&gt;0,SUMIF('Grundlage Swiss DRG KVG'!D:D,B52,'Grundlage Swiss DRG KVG'!J:J),"")</f>
        <v/>
      </c>
      <c r="J52" s="130">
        <f>IF(SUMIF('Grundlage Swiss DRG ohne Anlage'!D:D,B52,'Grundlage Swiss DRG ohne Anlage'!J:J)&gt;0,SUMIF('Grundlage Swiss DRG ohne Anlage'!D:D,B52,'Grundlage Swiss DRG ohne Anlage'!J:J),"")</f>
        <v>9614.3517400004002</v>
      </c>
      <c r="K52" s="130" t="str">
        <f>IF(SUMIF('Grundlage Swiss DRG KVG'!D:D,B52,'Grundlage Swiss DRG KVG'!K:K)&gt;0,SUMIF('Grundlage Swiss DRG KVG'!D:D,B52,'Grundlage Swiss DRG KVG'!K:K),"")</f>
        <v/>
      </c>
      <c r="L52" s="130" t="str">
        <f>IF(SUMIF('Grundlage Swiss DRG KVG'!D:D,B52,'Grundlage Swiss DRG KVG'!L:L)&gt;0,SUMIF('Grundlage Swiss DRG KVG'!D:D,B52,'Grundlage Swiss DRG KVG'!L:L),"")</f>
        <v/>
      </c>
      <c r="M52" s="62" t="str">
        <f t="shared" si="4"/>
        <v/>
      </c>
      <c r="N52" s="61" t="str">
        <f t="shared" si="0"/>
        <v>-</v>
      </c>
      <c r="O52" s="61" t="str">
        <f t="shared" si="1"/>
        <v>-</v>
      </c>
      <c r="P52" s="40"/>
      <c r="Q52" s="40"/>
      <c r="R52" s="40"/>
      <c r="Y52" s="124" t="str">
        <f t="shared" si="2"/>
        <v/>
      </c>
      <c r="Z52" s="23" t="str">
        <f t="shared" si="3"/>
        <v>gleich</v>
      </c>
    </row>
    <row r="53" spans="1:26" x14ac:dyDescent="0.2">
      <c r="A53" s="21" t="s">
        <v>151</v>
      </c>
      <c r="B53" s="21" t="s">
        <v>151</v>
      </c>
      <c r="C53" s="21" t="s">
        <v>152</v>
      </c>
      <c r="D53" s="21" t="s">
        <v>27</v>
      </c>
      <c r="E53" s="112">
        <f>IF(SUMIF('Grundlage Swiss DRG ohne Anlage'!D:D,B53,'Grundlage Swiss DRG ohne Anlage'!I:I)&gt;0,SUMIF('Grundlage Swiss DRG ohne Anlage'!D:D,B53,'Grundlage Swiss DRG ohne Anlage'!I:I),"")</f>
        <v>72424320.126663998</v>
      </c>
      <c r="F53" s="112">
        <f>IF(SUMIF('Grundlage Swiss DRG KVG'!D:D,B53,'Grundlage Swiss DRG KVG'!G:G)&gt;0,SUMIF('Grundlage Swiss DRG KVG'!D:D,B53,'Grundlage Swiss DRG KVG'!G:G),)</f>
        <v>80050621.664064005</v>
      </c>
      <c r="G53" s="112">
        <f>IF(SUMIF('Grundlage Swiss DRG KVG'!D:D,B53,'Grundlage Swiss DRG KVG'!H:H)&gt;0,SUMIF('Grundlage Swiss DRG KVG'!D:D,B53,'Grundlage Swiss DRG KVG'!H:H),)</f>
        <v>79439950.598954007</v>
      </c>
      <c r="H53" s="112">
        <f>IF(SUMIF('Grundlage Swiss DRG KVG'!D:D,B53,'Grundlage Swiss DRG KVG'!I:I)&gt;0,SUMIF('Grundlage Swiss DRG KVG'!D:D,B53,'Grundlage Swiss DRG KVG'!I:I),"")</f>
        <v>7743.8275000000003</v>
      </c>
      <c r="I53" s="112">
        <f>IF(SUMIF('Grundlage Swiss DRG KVG'!D:D,B53,'Grundlage Swiss DRG KVG'!J:J)&gt;0,SUMIF('Grundlage Swiss DRG KVG'!D:D,B53,'Grundlage Swiss DRG KVG'!J:J),"")</f>
        <v>8430</v>
      </c>
      <c r="J53" s="130">
        <f>IF(SUMIF('Grundlage Swiss DRG ohne Anlage'!D:D,B53,'Grundlage Swiss DRG ohne Anlage'!J:J)&gt;0,SUMIF('Grundlage Swiss DRG ohne Anlage'!D:D,B53,'Grundlage Swiss DRG ohne Anlage'!J:J),"")</f>
        <v>9352.5223962781001</v>
      </c>
      <c r="K53" s="130">
        <f>IF(SUMIF('Grundlage Swiss DRG KVG'!D:D,B53,'Grundlage Swiss DRG KVG'!K:K)&gt;0,SUMIF('Grundlage Swiss DRG KVG'!D:D,B53,'Grundlage Swiss DRG KVG'!K:K),"")</f>
        <v>10337.345668413</v>
      </c>
      <c r="L53" s="130">
        <f>IF(SUMIF('Grundlage Swiss DRG KVG'!D:D,B53,'Grundlage Swiss DRG KVG'!L:L)&gt;0,SUMIF('Grundlage Swiss DRG KVG'!D:D,B53,'Grundlage Swiss DRG KVG'!L:L),"")</f>
        <v>10258.486594511</v>
      </c>
      <c r="M53" s="62">
        <f t="shared" si="4"/>
        <v>7743.8275000000003</v>
      </c>
      <c r="N53" s="61">
        <f t="shared" si="0"/>
        <v>7743.8275000000003</v>
      </c>
      <c r="O53" s="61">
        <f t="shared" si="1"/>
        <v>7743.8275000000003</v>
      </c>
      <c r="P53" s="40"/>
      <c r="Q53" s="40"/>
      <c r="R53" s="40"/>
      <c r="Y53" s="124">
        <f t="shared" si="2"/>
        <v>10258.486594511</v>
      </c>
      <c r="Z53" s="23" t="str">
        <f t="shared" si="3"/>
        <v>-</v>
      </c>
    </row>
    <row r="54" spans="1:26" x14ac:dyDescent="0.2">
      <c r="A54" s="21" t="s">
        <v>243</v>
      </c>
      <c r="B54" s="21" t="s">
        <v>243</v>
      </c>
      <c r="C54" s="21" t="s">
        <v>244</v>
      </c>
      <c r="D54" s="21" t="s">
        <v>45</v>
      </c>
      <c r="E54" s="112">
        <f>IF(SUMIF('Grundlage Swiss DRG ohne Anlage'!D:D,B54,'Grundlage Swiss DRG ohne Anlage'!I:I)&gt;0,SUMIF('Grundlage Swiss DRG ohne Anlage'!D:D,B54,'Grundlage Swiss DRG ohne Anlage'!I:I),"")</f>
        <v>228991971.53110999</v>
      </c>
      <c r="F54" s="112">
        <f>IF(SUMIF('Grundlage Swiss DRG KVG'!D:D,B54,'Grundlage Swiss DRG KVG'!G:G)&gt;0,SUMIF('Grundlage Swiss DRG KVG'!D:D,B54,'Grundlage Swiss DRG KVG'!G:G),)</f>
        <v>245906011.53110999</v>
      </c>
      <c r="G54" s="112">
        <f>IF(SUMIF('Grundlage Swiss DRG KVG'!D:D,B54,'Grundlage Swiss DRG KVG'!H:H)&gt;0,SUMIF('Grundlage Swiss DRG KVG'!D:D,B54,'Grundlage Swiss DRG KVG'!H:H),)</f>
        <v>245656011.53110999</v>
      </c>
      <c r="H54" s="112">
        <f>IF(SUMIF('Grundlage Swiss DRG KVG'!D:D,B54,'Grundlage Swiss DRG KVG'!I:I)&gt;0,SUMIF('Grundlage Swiss DRG KVG'!D:D,B54,'Grundlage Swiss DRG KVG'!I:I),"")</f>
        <v>23025</v>
      </c>
      <c r="I54" s="112">
        <f>IF(SUMIF('Grundlage Swiss DRG KVG'!D:D,B54,'Grundlage Swiss DRG KVG'!J:J)&gt;0,SUMIF('Grundlage Swiss DRG KVG'!D:D,B54,'Grundlage Swiss DRG KVG'!J:J),"")</f>
        <v>23572</v>
      </c>
      <c r="J54" s="130">
        <f>IF(SUMIF('Grundlage Swiss DRG ohne Anlage'!D:D,B54,'Grundlage Swiss DRG ohne Anlage'!J:J)&gt;0,SUMIF('Grundlage Swiss DRG ohne Anlage'!D:D,B54,'Grundlage Swiss DRG ohne Anlage'!J:J),"")</f>
        <v>9945.3624986365994</v>
      </c>
      <c r="K54" s="130">
        <f>IF(SUMIF('Grundlage Swiss DRG KVG'!D:D,B54,'Grundlage Swiss DRG KVG'!K:K)&gt;0,SUMIF('Grundlage Swiss DRG KVG'!D:D,B54,'Grundlage Swiss DRG KVG'!K:K),"")</f>
        <v>10679.957069755001</v>
      </c>
      <c r="L54" s="130">
        <f>IF(SUMIF('Grundlage Swiss DRG KVG'!D:D,B54,'Grundlage Swiss DRG KVG'!L:L)&gt;0,SUMIF('Grundlage Swiss DRG KVG'!D:D,B54,'Grundlage Swiss DRG KVG'!L:L),"")</f>
        <v>10669.099306454</v>
      </c>
      <c r="M54" s="62">
        <f t="shared" si="4"/>
        <v>23025</v>
      </c>
      <c r="N54" s="61">
        <f t="shared" si="0"/>
        <v>23025</v>
      </c>
      <c r="O54" s="61">
        <f t="shared" si="1"/>
        <v>23025</v>
      </c>
      <c r="P54" s="40"/>
      <c r="Q54" s="40"/>
      <c r="R54" s="40"/>
      <c r="Y54" s="124">
        <f t="shared" si="2"/>
        <v>10669.099306454</v>
      </c>
      <c r="Z54" s="23" t="str">
        <f t="shared" si="3"/>
        <v>-</v>
      </c>
    </row>
    <row r="55" spans="1:26" x14ac:dyDescent="0.2">
      <c r="A55" s="21" t="s">
        <v>227</v>
      </c>
      <c r="B55" s="21" t="s">
        <v>227</v>
      </c>
      <c r="C55" s="21" t="s">
        <v>228</v>
      </c>
      <c r="D55" s="21" t="s">
        <v>17</v>
      </c>
      <c r="E55" s="112">
        <f>IF(SUMIF('Grundlage Swiss DRG ohne Anlage'!D:D,B55,'Grundlage Swiss DRG ohne Anlage'!I:I)&gt;0,SUMIF('Grundlage Swiss DRG ohne Anlage'!D:D,B55,'Grundlage Swiss DRG ohne Anlage'!I:I),"")</f>
        <v>22201236.268490002</v>
      </c>
      <c r="F55" s="112">
        <f>IF(SUMIF('Grundlage Swiss DRG KVG'!D:D,B55,'Grundlage Swiss DRG KVG'!G:G)&gt;0,SUMIF('Grundlage Swiss DRG KVG'!D:D,B55,'Grundlage Swiss DRG KVG'!G:G),)</f>
        <v>14567278.440576</v>
      </c>
      <c r="G55" s="112">
        <f>IF(SUMIF('Grundlage Swiss DRG KVG'!D:D,B55,'Grundlage Swiss DRG KVG'!H:H)&gt;0,SUMIF('Grundlage Swiss DRG KVG'!D:D,B55,'Grundlage Swiss DRG KVG'!H:H),)</f>
        <v>14511066.849096</v>
      </c>
      <c r="H55" s="112">
        <f>IF(SUMIF('Grundlage Swiss DRG KVG'!D:D,B55,'Grundlage Swiss DRG KVG'!I:I)&gt;0,SUMIF('Grundlage Swiss DRG KVG'!D:D,B55,'Grundlage Swiss DRG KVG'!I:I),"")</f>
        <v>1577.7550000000001</v>
      </c>
      <c r="I55" s="112">
        <f>IF(SUMIF('Grundlage Swiss DRG KVG'!D:D,B55,'Grundlage Swiss DRG KVG'!J:J)&gt;0,SUMIF('Grundlage Swiss DRG KVG'!D:D,B55,'Grundlage Swiss DRG KVG'!J:J),"")</f>
        <v>1492</v>
      </c>
      <c r="J55" s="130">
        <f>IF(SUMIF('Grundlage Swiss DRG ohne Anlage'!D:D,B55,'Grundlage Swiss DRG ohne Anlage'!J:J)&gt;0,SUMIF('Grundlage Swiss DRG ohne Anlage'!D:D,B55,'Grundlage Swiss DRG ohne Anlage'!J:J),"")</f>
        <v>9489.5529979079001</v>
      </c>
      <c r="K55" s="130">
        <f>IF(SUMIF('Grundlage Swiss DRG KVG'!D:D,B55,'Grundlage Swiss DRG KVG'!K:K)&gt;0,SUMIF('Grundlage Swiss DRG KVG'!D:D,B55,'Grundlage Swiss DRG KVG'!K:K),"")</f>
        <v>9232.9154023130995</v>
      </c>
      <c r="L55" s="130">
        <f>IF(SUMIF('Grundlage Swiss DRG KVG'!D:D,B55,'Grundlage Swiss DRG KVG'!L:L)&gt;0,SUMIF('Grundlage Swiss DRG KVG'!D:D,B55,'Grundlage Swiss DRG KVG'!L:L),"")</f>
        <v>9197.2878229486996</v>
      </c>
      <c r="M55" s="62">
        <f t="shared" si="4"/>
        <v>1577.7550000000001</v>
      </c>
      <c r="N55" s="61">
        <f t="shared" si="0"/>
        <v>1577.7550000000001</v>
      </c>
      <c r="O55" s="61">
        <f t="shared" si="1"/>
        <v>1577.7550000000001</v>
      </c>
      <c r="P55" s="40"/>
      <c r="Q55" s="40"/>
      <c r="R55" s="40"/>
      <c r="Y55" s="124">
        <f t="shared" si="2"/>
        <v>9197.2878229486996</v>
      </c>
      <c r="Z55" s="23" t="str">
        <f t="shared" si="3"/>
        <v>-</v>
      </c>
    </row>
    <row r="56" spans="1:26" x14ac:dyDescent="0.2">
      <c r="A56" s="21" t="s">
        <v>231</v>
      </c>
      <c r="B56" s="21" t="s">
        <v>231</v>
      </c>
      <c r="C56" s="21" t="s">
        <v>228</v>
      </c>
      <c r="D56" s="21" t="s">
        <v>17</v>
      </c>
      <c r="E56" s="112">
        <f>IF(SUMIF('Grundlage Swiss DRG ohne Anlage'!D:D,B56,'Grundlage Swiss DRG ohne Anlage'!I:I)&gt;0,SUMIF('Grundlage Swiss DRG ohne Anlage'!D:D,B56,'Grundlage Swiss DRG ohne Anlage'!I:I),"")</f>
        <v>42254441.12274</v>
      </c>
      <c r="F56" s="112">
        <f>IF(SUMIF('Grundlage Swiss DRG KVG'!D:D,B56,'Grundlage Swiss DRG KVG'!G:G)&gt;0,SUMIF('Grundlage Swiss DRG KVG'!D:D,B56,'Grundlage Swiss DRG KVG'!G:G),)</f>
        <v>23733573.829657</v>
      </c>
      <c r="G56" s="112">
        <f>IF(SUMIF('Grundlage Swiss DRG KVG'!D:D,B56,'Grundlage Swiss DRG KVG'!H:H)&gt;0,SUMIF('Grundlage Swiss DRG KVG'!D:D,B56,'Grundlage Swiss DRG KVG'!H:H),)</f>
        <v>23288998.519498002</v>
      </c>
      <c r="H56" s="112">
        <f>IF(SUMIF('Grundlage Swiss DRG KVG'!D:D,B56,'Grundlage Swiss DRG KVG'!I:I)&gt;0,SUMIF('Grundlage Swiss DRG KVG'!D:D,B56,'Grundlage Swiss DRG KVG'!I:I),"")</f>
        <v>2519</v>
      </c>
      <c r="I56" s="112">
        <f>IF(SUMIF('Grundlage Swiss DRG KVG'!D:D,B56,'Grundlage Swiss DRG KVG'!J:J)&gt;0,SUMIF('Grundlage Swiss DRG KVG'!D:D,B56,'Grundlage Swiss DRG KVG'!J:J),"")</f>
        <v>3467</v>
      </c>
      <c r="J56" s="130">
        <f>IF(SUMIF('Grundlage Swiss DRG ohne Anlage'!D:D,B56,'Grundlage Swiss DRG ohne Anlage'!J:J)&gt;0,SUMIF('Grundlage Swiss DRG ohne Anlage'!D:D,B56,'Grundlage Swiss DRG ohne Anlage'!J:J),"")</f>
        <v>10067.355111497</v>
      </c>
      <c r="K56" s="130">
        <f>IF(SUMIF('Grundlage Swiss DRG KVG'!D:D,B56,'Grundlage Swiss DRG KVG'!K:K)&gt;0,SUMIF('Grundlage Swiss DRG KVG'!D:D,B56,'Grundlage Swiss DRG KVG'!K:K),"")</f>
        <v>9421.8236719560009</v>
      </c>
      <c r="L56" s="130">
        <f>IF(SUMIF('Grundlage Swiss DRG KVG'!D:D,B56,'Grundlage Swiss DRG KVG'!L:L)&gt;0,SUMIF('Grundlage Swiss DRG KVG'!D:D,B56,'Grundlage Swiss DRG KVG'!L:L),"")</f>
        <v>9245.3348628417007</v>
      </c>
      <c r="M56" s="62">
        <f t="shared" si="4"/>
        <v>2519</v>
      </c>
      <c r="N56" s="61">
        <f t="shared" si="0"/>
        <v>2519</v>
      </c>
      <c r="O56" s="61">
        <f t="shared" si="1"/>
        <v>2519</v>
      </c>
      <c r="P56" s="40"/>
      <c r="Q56" s="40"/>
      <c r="R56" s="40"/>
      <c r="Y56" s="124">
        <f t="shared" si="2"/>
        <v>9245.3348628417007</v>
      </c>
      <c r="Z56" s="23" t="str">
        <f t="shared" si="3"/>
        <v>-</v>
      </c>
    </row>
    <row r="57" spans="1:26" x14ac:dyDescent="0.2">
      <c r="A57" s="21" t="s">
        <v>257</v>
      </c>
      <c r="B57" s="21" t="s">
        <v>257</v>
      </c>
      <c r="C57" s="21" t="s">
        <v>228</v>
      </c>
      <c r="D57" s="21" t="s">
        <v>27</v>
      </c>
      <c r="E57" s="112">
        <f>IF(SUMIF('Grundlage Swiss DRG ohne Anlage'!D:D,B57,'Grundlage Swiss DRG ohne Anlage'!I:I)&gt;0,SUMIF('Grundlage Swiss DRG ohne Anlage'!D:D,B57,'Grundlage Swiss DRG ohne Anlage'!I:I),"")</f>
        <v>44914310.550237998</v>
      </c>
      <c r="F57" s="112">
        <f>IF(SUMIF('Grundlage Swiss DRG KVG'!D:D,B57,'Grundlage Swiss DRG KVG'!G:G)&gt;0,SUMIF('Grundlage Swiss DRG KVG'!D:D,B57,'Grundlage Swiss DRG KVG'!G:G),)</f>
        <v>59948926.609360002</v>
      </c>
      <c r="G57" s="112">
        <f>IF(SUMIF('Grundlage Swiss DRG KVG'!D:D,B57,'Grundlage Swiss DRG KVG'!H:H)&gt;0,SUMIF('Grundlage Swiss DRG KVG'!D:D,B57,'Grundlage Swiss DRG KVG'!H:H),)</f>
        <v>0</v>
      </c>
      <c r="H57" s="112">
        <f>IF(SUMIF('Grundlage Swiss DRG KVG'!D:D,B57,'Grundlage Swiss DRG KVG'!I:I)&gt;0,SUMIF('Grundlage Swiss DRG KVG'!D:D,B57,'Grundlage Swiss DRG KVG'!I:I),"")</f>
        <v>6380.9012000000002</v>
      </c>
      <c r="I57" s="112">
        <f>IF(SUMIF('Grundlage Swiss DRG KVG'!D:D,B57,'Grundlage Swiss DRG KVG'!J:J)&gt;0,SUMIF('Grundlage Swiss DRG KVG'!D:D,B57,'Grundlage Swiss DRG KVG'!J:J),"")</f>
        <v>6213</v>
      </c>
      <c r="J57" s="130">
        <f>IF(SUMIF('Grundlage Swiss DRG ohne Anlage'!D:D,B57,'Grundlage Swiss DRG ohne Anlage'!J:J)&gt;0,SUMIF('Grundlage Swiss DRG ohne Anlage'!D:D,B57,'Grundlage Swiss DRG ohne Anlage'!J:J),"")</f>
        <v>9295.9496958021009</v>
      </c>
      <c r="K57" s="130">
        <f>IF(SUMIF('Grundlage Swiss DRG KVG'!D:D,B57,'Grundlage Swiss DRG KVG'!K:K)&gt;0,SUMIF('Grundlage Swiss DRG KVG'!D:D,B57,'Grundlage Swiss DRG KVG'!K:K),"")</f>
        <v>9395.0563925609003</v>
      </c>
      <c r="L57" s="130" t="str">
        <f>IF(SUMIF('Grundlage Swiss DRG KVG'!D:D,B57,'Grundlage Swiss DRG KVG'!L:L)&gt;0,SUMIF('Grundlage Swiss DRG KVG'!D:D,B57,'Grundlage Swiss DRG KVG'!L:L),"")</f>
        <v/>
      </c>
      <c r="M57" s="62">
        <f t="shared" si="4"/>
        <v>6380.9012000000002</v>
      </c>
      <c r="N57" s="61">
        <f t="shared" si="0"/>
        <v>6380.9012000000002</v>
      </c>
      <c r="O57" s="61" t="str">
        <f t="shared" si="1"/>
        <v>-</v>
      </c>
      <c r="P57" s="40"/>
      <c r="Q57" s="40"/>
      <c r="R57" s="40"/>
      <c r="Y57" s="124" t="str">
        <f t="shared" si="2"/>
        <v/>
      </c>
      <c r="Z57" s="23" t="str">
        <f t="shared" si="3"/>
        <v>Kontrolle</v>
      </c>
    </row>
    <row r="58" spans="1:26" x14ac:dyDescent="0.2">
      <c r="A58" s="21" t="s">
        <v>260</v>
      </c>
      <c r="B58" s="21" t="s">
        <v>260</v>
      </c>
      <c r="C58" s="22" t="s">
        <v>127</v>
      </c>
      <c r="D58" s="21" t="s">
        <v>45</v>
      </c>
      <c r="E58" s="112">
        <f>IF(SUMIF('Grundlage Swiss DRG ohne Anlage'!D:D,B58,'Grundlage Swiss DRG ohne Anlage'!I:I)&gt;0,SUMIF('Grundlage Swiss DRG ohne Anlage'!D:D,B58,'Grundlage Swiss DRG ohne Anlage'!I:I),"")</f>
        <v>213486248.17778</v>
      </c>
      <c r="F58" s="112">
        <f>IF(SUMIF('Grundlage Swiss DRG KVG'!D:D,B58,'Grundlage Swiss DRG KVG'!G:G)&gt;0,SUMIF('Grundlage Swiss DRG KVG'!D:D,B58,'Grundlage Swiss DRG KVG'!G:G),)</f>
        <v>0</v>
      </c>
      <c r="G58" s="112">
        <f>IF(SUMIF('Grundlage Swiss DRG KVG'!D:D,B58,'Grundlage Swiss DRG KVG'!H:H)&gt;0,SUMIF('Grundlage Swiss DRG KVG'!D:D,B58,'Grundlage Swiss DRG KVG'!H:H),)</f>
        <v>233101999.55034</v>
      </c>
      <c r="H58" s="112">
        <f>IF(SUMIF('Grundlage Swiss DRG KVG'!D:D,B58,'Grundlage Swiss DRG KVG'!I:I)&gt;0,SUMIF('Grundlage Swiss DRG KVG'!D:D,B58,'Grundlage Swiss DRG KVG'!I:I),"")</f>
        <v>22306</v>
      </c>
      <c r="I58" s="112">
        <f>IF(SUMIF('Grundlage Swiss DRG KVG'!D:D,B58,'Grundlage Swiss DRG KVG'!J:J)&gt;0,SUMIF('Grundlage Swiss DRG KVG'!D:D,B58,'Grundlage Swiss DRG KVG'!J:J),"")</f>
        <v>24698</v>
      </c>
      <c r="J58" s="130">
        <f>IF(SUMIF('Grundlage Swiss DRG ohne Anlage'!D:D,B58,'Grundlage Swiss DRG ohne Anlage'!J:J)&gt;0,SUMIF('Grundlage Swiss DRG ohne Anlage'!D:D,B58,'Grundlage Swiss DRG ohne Anlage'!J:J),"")</f>
        <v>9570.7992548097009</v>
      </c>
      <c r="K58" s="130" t="str">
        <f>IF(SUMIF('Grundlage Swiss DRG KVG'!D:D,B58,'Grundlage Swiss DRG KVG'!K:K)&gt;0,SUMIF('Grundlage Swiss DRG KVG'!D:D,B58,'Grundlage Swiss DRG KVG'!K:K),"")</f>
        <v/>
      </c>
      <c r="L58" s="130">
        <f>IF(SUMIF('Grundlage Swiss DRG KVG'!D:D,B58,'Grundlage Swiss DRG KVG'!L:L)&gt;0,SUMIF('Grundlage Swiss DRG KVG'!D:D,B58,'Grundlage Swiss DRG KVG'!L:L),"")</f>
        <v>10450.192753085999</v>
      </c>
      <c r="M58" s="62">
        <f t="shared" si="4"/>
        <v>22306</v>
      </c>
      <c r="N58" s="61" t="str">
        <f t="shared" si="0"/>
        <v>-</v>
      </c>
      <c r="O58" s="61">
        <f t="shared" si="1"/>
        <v>22306</v>
      </c>
      <c r="P58" s="40"/>
      <c r="Q58" s="40"/>
      <c r="R58" s="40"/>
      <c r="Y58" s="124">
        <f t="shared" si="2"/>
        <v>10450.192753085999</v>
      </c>
      <c r="Z58" s="23" t="str">
        <f t="shared" si="3"/>
        <v>-</v>
      </c>
    </row>
    <row r="59" spans="1:26" x14ac:dyDescent="0.2">
      <c r="A59" s="21" t="s">
        <v>51</v>
      </c>
      <c r="B59" s="21" t="s">
        <v>51</v>
      </c>
      <c r="C59" s="21" t="s">
        <v>26</v>
      </c>
      <c r="D59" s="21" t="s">
        <v>35</v>
      </c>
      <c r="E59" s="112">
        <f>IF(SUMIF('Grundlage Swiss DRG ohne Anlage'!D:D,B59,'Grundlage Swiss DRG ohne Anlage'!I:I)&gt;0,SUMIF('Grundlage Swiss DRG ohne Anlage'!D:D,B59,'Grundlage Swiss DRG ohne Anlage'!I:I),"")</f>
        <v>59000878.249113999</v>
      </c>
      <c r="F59" s="112">
        <f>IF(SUMIF('Grundlage Swiss DRG KVG'!D:D,B59,'Grundlage Swiss DRG KVG'!G:G)&gt;0,SUMIF('Grundlage Swiss DRG KVG'!D:D,B59,'Grundlage Swiss DRG KVG'!G:G),)</f>
        <v>320382362.80914998</v>
      </c>
      <c r="G59" s="112">
        <f>IF(SUMIF('Grundlage Swiss DRG KVG'!D:D,B59,'Grundlage Swiss DRG KVG'!H:H)&gt;0,SUMIF('Grundlage Swiss DRG KVG'!D:D,B59,'Grundlage Swiss DRG KVG'!H:H),)</f>
        <v>301385981.55014002</v>
      </c>
      <c r="H59" s="112">
        <f>IF(SUMIF('Grundlage Swiss DRG KVG'!D:D,B59,'Grundlage Swiss DRG KVG'!I:I)&gt;0,SUMIF('Grundlage Swiss DRG KVG'!D:D,B59,'Grundlage Swiss DRG KVG'!I:I),"")</f>
        <v>27953</v>
      </c>
      <c r="I59" s="112">
        <f>IF(SUMIF('Grundlage Swiss DRG KVG'!D:D,B59,'Grundlage Swiss DRG KVG'!J:J)&gt;0,SUMIF('Grundlage Swiss DRG KVG'!D:D,B59,'Grundlage Swiss DRG KVG'!J:J),"")</f>
        <v>24624</v>
      </c>
      <c r="J59" s="130">
        <f>IF(SUMIF('Grundlage Swiss DRG ohne Anlage'!D:D,B59,'Grundlage Swiss DRG ohne Anlage'!J:J)&gt;0,SUMIF('Grundlage Swiss DRG ohne Anlage'!D:D,B59,'Grundlage Swiss DRG ohne Anlage'!J:J),"")</f>
        <v>10298.221270417</v>
      </c>
      <c r="K59" s="130">
        <f>IF(SUMIF('Grundlage Swiss DRG KVG'!D:D,B59,'Grundlage Swiss DRG KVG'!K:K)&gt;0,SUMIF('Grundlage Swiss DRG KVG'!D:D,B59,'Grundlage Swiss DRG KVG'!K:K),"")</f>
        <v>11461.466132764001</v>
      </c>
      <c r="L59" s="130">
        <f>IF(SUMIF('Grundlage Swiss DRG KVG'!D:D,B59,'Grundlage Swiss DRG KVG'!L:L)&gt;0,SUMIF('Grundlage Swiss DRG KVG'!D:D,B59,'Grundlage Swiss DRG KVG'!L:L),"")</f>
        <v>10781.883216476001</v>
      </c>
      <c r="M59" s="62">
        <f t="shared" si="4"/>
        <v>27953</v>
      </c>
      <c r="N59" s="61">
        <f t="shared" si="0"/>
        <v>27953</v>
      </c>
      <c r="O59" s="61">
        <f t="shared" si="1"/>
        <v>27953</v>
      </c>
      <c r="P59" s="40"/>
      <c r="Q59" s="40"/>
      <c r="R59" s="40"/>
      <c r="Y59" s="124">
        <f t="shared" si="2"/>
        <v>10781.883216476001</v>
      </c>
      <c r="Z59" s="23" t="str">
        <f t="shared" si="3"/>
        <v>-</v>
      </c>
    </row>
    <row r="60" spans="1:26" x14ac:dyDescent="0.2">
      <c r="A60" s="21" t="s">
        <v>25</v>
      </c>
      <c r="B60" s="21" t="s">
        <v>25</v>
      </c>
      <c r="C60" s="21" t="s">
        <v>26</v>
      </c>
      <c r="D60" s="21" t="s">
        <v>27</v>
      </c>
      <c r="E60" s="112">
        <f>IF(SUMIF('Grundlage Swiss DRG ohne Anlage'!D:D,B60,'Grundlage Swiss DRG ohne Anlage'!I:I)&gt;0,SUMIF('Grundlage Swiss DRG ohne Anlage'!D:D,B60,'Grundlage Swiss DRG ohne Anlage'!I:I),"")</f>
        <v>57789844.349359997</v>
      </c>
      <c r="F60" s="112">
        <f>IF(SUMIF('Grundlage Swiss DRG KVG'!D:D,B60,'Grundlage Swiss DRG KVG'!G:G)&gt;0,SUMIF('Grundlage Swiss DRG KVG'!D:D,B60,'Grundlage Swiss DRG KVG'!G:G),)</f>
        <v>0</v>
      </c>
      <c r="G60" s="112">
        <f>IF(SUMIF('Grundlage Swiss DRG KVG'!D:D,B60,'Grundlage Swiss DRG KVG'!H:H)&gt;0,SUMIF('Grundlage Swiss DRG KVG'!D:D,B60,'Grundlage Swiss DRG KVG'!H:H),)</f>
        <v>32724115.728114001</v>
      </c>
      <c r="H60" s="112">
        <f>IF(SUMIF('Grundlage Swiss DRG KVG'!D:D,B60,'Grundlage Swiss DRG KVG'!I:I)&gt;0,SUMIF('Grundlage Swiss DRG KVG'!D:D,B60,'Grundlage Swiss DRG KVG'!I:I),"")</f>
        <v>2962.6190000000001</v>
      </c>
      <c r="I60" s="112">
        <f>IF(SUMIF('Grundlage Swiss DRG KVG'!D:D,B60,'Grundlage Swiss DRG KVG'!J:J)&gt;0,SUMIF('Grundlage Swiss DRG KVG'!D:D,B60,'Grundlage Swiss DRG KVG'!J:J),"")</f>
        <v>3441</v>
      </c>
      <c r="J60" s="130">
        <f>IF(SUMIF('Grundlage Swiss DRG ohne Anlage'!D:D,B60,'Grundlage Swiss DRG ohne Anlage'!J:J)&gt;0,SUMIF('Grundlage Swiss DRG ohne Anlage'!D:D,B60,'Grundlage Swiss DRG ohne Anlage'!J:J),"")</f>
        <v>9056.6900407985995</v>
      </c>
      <c r="K60" s="130" t="str">
        <f>IF(SUMIF('Grundlage Swiss DRG KVG'!D:D,B60,'Grundlage Swiss DRG KVG'!K:K)&gt;0,SUMIF('Grundlage Swiss DRG KVG'!D:D,B60,'Grundlage Swiss DRG KVG'!K:K),"")</f>
        <v/>
      </c>
      <c r="L60" s="130">
        <f>IF(SUMIF('Grundlage Swiss DRG KVG'!D:D,B60,'Grundlage Swiss DRG KVG'!L:L)&gt;0,SUMIF('Grundlage Swiss DRG KVG'!D:D,B60,'Grundlage Swiss DRG KVG'!L:L),"")</f>
        <v>11045.671322607999</v>
      </c>
      <c r="M60" s="62">
        <f t="shared" si="4"/>
        <v>2962.6190000000001</v>
      </c>
      <c r="N60" s="61" t="str">
        <f t="shared" si="0"/>
        <v>-</v>
      </c>
      <c r="O60" s="61">
        <f t="shared" si="1"/>
        <v>2962.6190000000001</v>
      </c>
      <c r="P60" s="40"/>
      <c r="Q60" s="40"/>
      <c r="R60" s="40"/>
      <c r="Y60" s="124">
        <f t="shared" si="2"/>
        <v>11045.671322607999</v>
      </c>
      <c r="Z60" s="23" t="str">
        <f t="shared" si="3"/>
        <v>-</v>
      </c>
    </row>
    <row r="61" spans="1:26" x14ac:dyDescent="0.2">
      <c r="A61" s="21" t="s">
        <v>30</v>
      </c>
      <c r="B61" s="21" t="s">
        <v>30</v>
      </c>
      <c r="C61" s="21" t="s">
        <v>26</v>
      </c>
      <c r="D61" s="21" t="s">
        <v>17</v>
      </c>
      <c r="E61" s="112">
        <f>IF(SUMIF('Grundlage Swiss DRG ohne Anlage'!D:D,B61,'Grundlage Swiss DRG ohne Anlage'!I:I)&gt;0,SUMIF('Grundlage Swiss DRG ohne Anlage'!D:D,B61,'Grundlage Swiss DRG ohne Anlage'!I:I),"")</f>
        <v>25606351.012977</v>
      </c>
      <c r="F61" s="112">
        <f>IF(SUMIF('Grundlage Swiss DRG KVG'!D:D,B61,'Grundlage Swiss DRG KVG'!G:G)&gt;0,SUMIF('Grundlage Swiss DRG KVG'!D:D,B61,'Grundlage Swiss DRG KVG'!G:G),)</f>
        <v>24197906.376789998</v>
      </c>
      <c r="G61" s="112">
        <f>IF(SUMIF('Grundlage Swiss DRG KVG'!D:D,B61,'Grundlage Swiss DRG KVG'!H:H)&gt;0,SUMIF('Grundlage Swiss DRG KVG'!D:D,B61,'Grundlage Swiss DRG KVG'!H:H),)</f>
        <v>23933962.79679</v>
      </c>
      <c r="H61" s="112">
        <f>IF(SUMIF('Grundlage Swiss DRG KVG'!D:D,B61,'Grundlage Swiss DRG KVG'!I:I)&gt;0,SUMIF('Grundlage Swiss DRG KVG'!D:D,B61,'Grundlage Swiss DRG KVG'!I:I),"")</f>
        <v>2213.3098</v>
      </c>
      <c r="I61" s="112">
        <f>IF(SUMIF('Grundlage Swiss DRG KVG'!D:D,B61,'Grundlage Swiss DRG KVG'!J:J)&gt;0,SUMIF('Grundlage Swiss DRG KVG'!D:D,B61,'Grundlage Swiss DRG KVG'!J:J),"")</f>
        <v>2798</v>
      </c>
      <c r="J61" s="130">
        <f>IF(SUMIF('Grundlage Swiss DRG ohne Anlage'!D:D,B61,'Grundlage Swiss DRG ohne Anlage'!J:J)&gt;0,SUMIF('Grundlage Swiss DRG ohne Anlage'!D:D,B61,'Grundlage Swiss DRG ohne Anlage'!J:J),"")</f>
        <v>8584.3605905596996</v>
      </c>
      <c r="K61" s="130">
        <f>IF(SUMIF('Grundlage Swiss DRG KVG'!D:D,B61,'Grundlage Swiss DRG KVG'!K:K)&gt;0,SUMIF('Grundlage Swiss DRG KVG'!D:D,B61,'Grundlage Swiss DRG KVG'!K:K),"")</f>
        <v>10932.905270103</v>
      </c>
      <c r="L61" s="130">
        <f>IF(SUMIF('Grundlage Swiss DRG KVG'!D:D,B61,'Grundlage Swiss DRG KVG'!L:L)&gt;0,SUMIF('Grundlage Swiss DRG KVG'!D:D,B61,'Grundlage Swiss DRG KVG'!L:L),"")</f>
        <v>10813.652384673</v>
      </c>
      <c r="M61" s="62">
        <f t="shared" si="4"/>
        <v>2213.3098</v>
      </c>
      <c r="N61" s="61">
        <f t="shared" si="0"/>
        <v>2213.3098</v>
      </c>
      <c r="O61" s="61">
        <f t="shared" si="1"/>
        <v>2213.3098</v>
      </c>
      <c r="P61" s="40"/>
      <c r="Q61" s="40"/>
      <c r="R61" s="40"/>
      <c r="Y61" s="124">
        <f t="shared" si="2"/>
        <v>10813.652384673</v>
      </c>
      <c r="Z61" s="23" t="str">
        <f t="shared" si="3"/>
        <v>-</v>
      </c>
    </row>
    <row r="62" spans="1:26" ht="10.5" x14ac:dyDescent="0.25">
      <c r="A62" s="21" t="s">
        <v>48</v>
      </c>
      <c r="B62" s="21" t="s">
        <v>48</v>
      </c>
      <c r="C62" s="21" t="s">
        <v>26</v>
      </c>
      <c r="D62" s="21" t="s">
        <v>45</v>
      </c>
      <c r="E62" s="112">
        <f>IF(SUMIF('Grundlage Swiss DRG ohne Anlage'!D:D,B62,'Grundlage Swiss DRG ohne Anlage'!I:I)&gt;0,SUMIF('Grundlage Swiss DRG ohne Anlage'!D:D,B62,'Grundlage Swiss DRG ohne Anlage'!I:I),"")</f>
        <v>319067313.34599</v>
      </c>
      <c r="F62" s="112">
        <f>IF(SUMIF('Grundlage Swiss DRG KVG'!D:D,B62,'Grundlage Swiss DRG KVG'!H:H)&gt;0,SUMIF('Grundlage Swiss DRG KVG'!D:D,B62,'Grundlage Swiss DRG KVG'!H:H),)</f>
        <v>337387113.34599</v>
      </c>
      <c r="G62" s="112">
        <f>IF(SUMIF('Grundlage Swiss DRG KVG'!D:D,B62,'Grundlage Swiss DRG KVG'!G:G)&gt;0,SUMIF('Grundlage Swiss DRG KVG'!D:D,B62,'Grundlage Swiss DRG KVG'!G:G),)</f>
        <v>355258813.34599</v>
      </c>
      <c r="H62" s="112">
        <f>IF(SUMIF('Grundlage Swiss DRG KVG'!D:D,B62,'Grundlage Swiss DRG KVG'!I:I)&gt;0,SUMIF('Grundlage Swiss DRG KVG'!D:D,B62,'Grundlage Swiss DRG KVG'!I:I),"")</f>
        <v>34339.630799999999</v>
      </c>
      <c r="I62" s="112">
        <f>IF(SUMIF('Grundlage Swiss DRG KVG'!D:D,B62,'Grundlage Swiss DRG KVG'!J:J)&gt;0,SUMIF('Grundlage Swiss DRG KVG'!D:D,B62,'Grundlage Swiss DRG KVG'!J:J),"")</f>
        <v>35155</v>
      </c>
      <c r="J62" s="130">
        <f>IF(SUMIF('Grundlage Swiss DRG ohne Anlage'!D:D,B62,'Grundlage Swiss DRG ohne Anlage'!J:J)&gt;0,SUMIF('Grundlage Swiss DRG ohne Anlage'!D:D,B62,'Grundlage Swiss DRG ohne Anlage'!J:J),"")</f>
        <v>9291.5184558710007</v>
      </c>
      <c r="K62" s="130">
        <f>IF(SUMIF('Grundlage Swiss DRG KVG'!D:D,B62,'Grundlage Swiss DRG KVG'!L:L)&gt;0,SUMIF('Grundlage Swiss DRG KVG'!D:D,B62,'Grundlage Swiss DRG KVG'!L:L),"")</f>
        <v>9825.0070104420993</v>
      </c>
      <c r="L62" s="130">
        <f>IF(SUMIF('Grundlage Swiss DRG KVG'!D:D,B62,'Grundlage Swiss DRG KVG'!K:K)&gt;0,SUMIF('Grundlage Swiss DRG KVG'!D:D,B62,'Grundlage Swiss DRG KVG'!K:K),"")</f>
        <v>10345.446502179</v>
      </c>
      <c r="M62" s="62">
        <f t="shared" si="4"/>
        <v>34339.630799999999</v>
      </c>
      <c r="N62" s="61">
        <f t="shared" si="0"/>
        <v>34339.630799999999</v>
      </c>
      <c r="O62" s="61">
        <f t="shared" si="1"/>
        <v>34339.630799999999</v>
      </c>
      <c r="P62" s="40"/>
      <c r="Q62" s="40"/>
      <c r="R62" s="40"/>
      <c r="S62" s="122" t="s">
        <v>650</v>
      </c>
      <c r="T62" s="123"/>
      <c r="U62" s="123"/>
      <c r="V62" s="123"/>
      <c r="W62" s="123"/>
      <c r="X62" s="123"/>
      <c r="Y62" s="124">
        <f t="shared" si="2"/>
        <v>10345.446502179</v>
      </c>
      <c r="Z62" s="23" t="str">
        <f t="shared" si="3"/>
        <v>Kontrolle</v>
      </c>
    </row>
    <row r="63" spans="1:26" x14ac:dyDescent="0.2">
      <c r="A63" s="21" t="s">
        <v>155</v>
      </c>
      <c r="B63" s="21" t="s">
        <v>155</v>
      </c>
      <c r="C63" s="21" t="s">
        <v>156</v>
      </c>
      <c r="D63" s="21" t="s">
        <v>17</v>
      </c>
      <c r="E63" s="112">
        <f>IF(SUMIF('Grundlage Swiss DRG ohne Anlage'!D:D,B63,'Grundlage Swiss DRG ohne Anlage'!I:I)&gt;0,SUMIF('Grundlage Swiss DRG ohne Anlage'!D:D,B63,'Grundlage Swiss DRG ohne Anlage'!I:I),"")</f>
        <v>29738724.878114</v>
      </c>
      <c r="F63" s="112">
        <f>IF(SUMIF('Grundlage Swiss DRG KVG'!D:D,B63,'Grundlage Swiss DRG KVG'!G:G)&gt;0,SUMIF('Grundlage Swiss DRG KVG'!D:D,B63,'Grundlage Swiss DRG KVG'!G:G),)</f>
        <v>247450560.97613999</v>
      </c>
      <c r="G63" s="112">
        <f>IF(SUMIF('Grundlage Swiss DRG KVG'!D:D,B63,'Grundlage Swiss DRG KVG'!H:H)&gt;0,SUMIF('Grundlage Swiss DRG KVG'!D:D,B63,'Grundlage Swiss DRG KVG'!H:H),)</f>
        <v>243242145.97613999</v>
      </c>
      <c r="H63" s="112">
        <f>IF(SUMIF('Grundlage Swiss DRG KVG'!D:D,B63,'Grundlage Swiss DRG KVG'!I:I)&gt;0,SUMIF('Grundlage Swiss DRG KVG'!D:D,B63,'Grundlage Swiss DRG KVG'!I:I),"")</f>
        <v>23322</v>
      </c>
      <c r="I63" s="112">
        <f>IF(SUMIF('Grundlage Swiss DRG KVG'!D:D,B63,'Grundlage Swiss DRG KVG'!J:J)&gt;0,SUMIF('Grundlage Swiss DRG KVG'!D:D,B63,'Grundlage Swiss DRG KVG'!J:J),"")</f>
        <v>16490</v>
      </c>
      <c r="J63" s="130">
        <f>IF(SUMIF('Grundlage Swiss DRG ohne Anlage'!D:D,B63,'Grundlage Swiss DRG ohne Anlage'!J:J)&gt;0,SUMIF('Grundlage Swiss DRG ohne Anlage'!D:D,B63,'Grundlage Swiss DRG ohne Anlage'!J:J),"")</f>
        <v>10037.984930938999</v>
      </c>
      <c r="K63" s="130">
        <f>IF(SUMIF('Grundlage Swiss DRG KVG'!D:D,B63,'Grundlage Swiss DRG KVG'!K:K)&gt;0,SUMIF('Grundlage Swiss DRG KVG'!D:D,B63,'Grundlage Swiss DRG KVG'!K:K),"")</f>
        <v>10610.177556647999</v>
      </c>
      <c r="L63" s="130">
        <f>IF(SUMIF('Grundlage Swiss DRG KVG'!D:D,B63,'Grundlage Swiss DRG KVG'!L:L)&gt;0,SUMIF('Grundlage Swiss DRG KVG'!D:D,B63,'Grundlage Swiss DRG KVG'!L:L),"")</f>
        <v>10429.729267479001</v>
      </c>
      <c r="M63" s="62">
        <f t="shared" si="4"/>
        <v>23322</v>
      </c>
      <c r="N63" s="61">
        <f t="shared" si="0"/>
        <v>23322</v>
      </c>
      <c r="O63" s="61">
        <f t="shared" si="1"/>
        <v>23322</v>
      </c>
      <c r="P63" s="40"/>
      <c r="Q63" s="40"/>
      <c r="R63" s="40"/>
      <c r="Y63" s="124">
        <f t="shared" si="2"/>
        <v>10429.729267479001</v>
      </c>
      <c r="Z63" s="23" t="str">
        <f t="shared" si="3"/>
        <v>-</v>
      </c>
    </row>
    <row r="64" spans="1:26" x14ac:dyDescent="0.2">
      <c r="A64" s="21" t="s">
        <v>41</v>
      </c>
      <c r="B64" s="21" t="s">
        <v>41</v>
      </c>
      <c r="C64" s="21" t="s">
        <v>21</v>
      </c>
      <c r="D64" s="21" t="s">
        <v>27</v>
      </c>
      <c r="E64" s="112">
        <f>IF(SUMIF('Grundlage Swiss DRG ohne Anlage'!D:D,B64,'Grundlage Swiss DRG ohne Anlage'!I:I)&gt;0,SUMIF('Grundlage Swiss DRG ohne Anlage'!D:D,B64,'Grundlage Swiss DRG ohne Anlage'!I:I),"")</f>
        <v>64716644.977256998</v>
      </c>
      <c r="F64" s="112">
        <f>IF(SUMIF('Grundlage Swiss DRG KVG'!D:D,B64,'Grundlage Swiss DRG KVG'!G:G)&gt;0,SUMIF('Grundlage Swiss DRG KVG'!D:D,B64,'Grundlage Swiss DRG KVG'!G:G),)</f>
        <v>12655914.803515</v>
      </c>
      <c r="G64" s="112">
        <f>IF(SUMIF('Grundlage Swiss DRG KVG'!D:D,B64,'Grundlage Swiss DRG KVG'!H:H)&gt;0,SUMIF('Grundlage Swiss DRG KVG'!D:D,B64,'Grundlage Swiss DRG KVG'!H:H),)</f>
        <v>11741402.803515</v>
      </c>
      <c r="H64" s="112">
        <f>IF(SUMIF('Grundlage Swiss DRG KVG'!D:D,B64,'Grundlage Swiss DRG KVG'!I:I)&gt;0,SUMIF('Grundlage Swiss DRG KVG'!D:D,B64,'Grundlage Swiss DRG KVG'!I:I),"")</f>
        <v>1139.24</v>
      </c>
      <c r="I64" s="112">
        <f>IF(SUMIF('Grundlage Swiss DRG KVG'!D:D,B64,'Grundlage Swiss DRG KVG'!J:J)&gt;0,SUMIF('Grundlage Swiss DRG KVG'!D:D,B64,'Grundlage Swiss DRG KVG'!J:J),"")</f>
        <v>1542</v>
      </c>
      <c r="J64" s="130">
        <f>IF(SUMIF('Grundlage Swiss DRG ohne Anlage'!D:D,B64,'Grundlage Swiss DRG ohne Anlage'!J:J)&gt;0,SUMIF('Grundlage Swiss DRG ohne Anlage'!D:D,B64,'Grundlage Swiss DRG ohne Anlage'!J:J),"")</f>
        <v>9384.6642948458993</v>
      </c>
      <c r="K64" s="130">
        <f>IF(SUMIF('Grundlage Swiss DRG KVG'!D:D,B64,'Grundlage Swiss DRG KVG'!K:K)&gt;0,SUMIF('Grundlage Swiss DRG KVG'!D:D,B64,'Grundlage Swiss DRG KVG'!K:K),"")</f>
        <v>11109.085709346</v>
      </c>
      <c r="L64" s="130">
        <f>IF(SUMIF('Grundlage Swiss DRG KVG'!D:D,B64,'Grundlage Swiss DRG KVG'!L:L)&gt;0,SUMIF('Grundlage Swiss DRG KVG'!D:D,B64,'Grundlage Swiss DRG KVG'!L:L),"")</f>
        <v>10306.347041462001</v>
      </c>
      <c r="M64" s="62">
        <f t="shared" si="4"/>
        <v>1139.24</v>
      </c>
      <c r="N64" s="61">
        <f t="shared" si="0"/>
        <v>1139.24</v>
      </c>
      <c r="O64" s="61">
        <f t="shared" si="1"/>
        <v>1139.24</v>
      </c>
      <c r="P64" s="40"/>
      <c r="Q64" s="40"/>
      <c r="R64" s="40"/>
      <c r="Y64" s="124">
        <f t="shared" si="2"/>
        <v>10306.347041462001</v>
      </c>
      <c r="Z64" s="23" t="str">
        <f t="shared" si="3"/>
        <v>-</v>
      </c>
    </row>
    <row r="65" spans="1:26" x14ac:dyDescent="0.2">
      <c r="A65" s="21" t="s">
        <v>44</v>
      </c>
      <c r="B65" s="21" t="s">
        <v>44</v>
      </c>
      <c r="C65" s="21" t="s">
        <v>21</v>
      </c>
      <c r="D65" s="21" t="s">
        <v>45</v>
      </c>
      <c r="E65" s="112">
        <f>IF(SUMIF('Grundlage Swiss DRG ohne Anlage'!D:D,B65,'Grundlage Swiss DRG ohne Anlage'!I:I)&gt;0,SUMIF('Grundlage Swiss DRG ohne Anlage'!D:D,B65,'Grundlage Swiss DRG ohne Anlage'!I:I),"")</f>
        <v>86905450.045812994</v>
      </c>
      <c r="F65" s="112">
        <f>IF(SUMIF('Grundlage Swiss DRG KVG'!D:D,B65,'Grundlage Swiss DRG KVG'!G:G)&gt;0,SUMIF('Grundlage Swiss DRG KVG'!D:D,B65,'Grundlage Swiss DRG KVG'!G:G),)</f>
        <v>94682701.465812996</v>
      </c>
      <c r="G65" s="112">
        <f>IF(SUMIF('Grundlage Swiss DRG KVG'!D:D,B65,'Grundlage Swiss DRG KVG'!H:H)&gt;0,SUMIF('Grundlage Swiss DRG KVG'!D:D,B65,'Grundlage Swiss DRG KVG'!H:H),)</f>
        <v>86905450.045812994</v>
      </c>
      <c r="H65" s="112">
        <f>IF(SUMIF('Grundlage Swiss DRG KVG'!D:D,B65,'Grundlage Swiss DRG KVG'!I:I)&gt;0,SUMIF('Grundlage Swiss DRG KVG'!D:D,B65,'Grundlage Swiss DRG KVG'!I:I),"")</f>
        <v>8825.9207000000006</v>
      </c>
      <c r="I65" s="112">
        <f>IF(SUMIF('Grundlage Swiss DRG KVG'!D:D,B65,'Grundlage Swiss DRG KVG'!J:J)&gt;0,SUMIF('Grundlage Swiss DRG KVG'!D:D,B65,'Grundlage Swiss DRG KVG'!J:J),"")</f>
        <v>10762</v>
      </c>
      <c r="J65" s="130">
        <f>IF(SUMIF('Grundlage Swiss DRG ohne Anlage'!D:D,B65,'Grundlage Swiss DRG ohne Anlage'!J:J)&gt;0,SUMIF('Grundlage Swiss DRG ohne Anlage'!D:D,B65,'Grundlage Swiss DRG ohne Anlage'!J:J),"")</f>
        <v>9846.6157809249999</v>
      </c>
      <c r="K65" s="130">
        <f>IF(SUMIF('Grundlage Swiss DRG KVG'!D:D,B65,'Grundlage Swiss DRG KVG'!K:K)&gt;0,SUMIF('Grundlage Swiss DRG KVG'!D:D,B65,'Grundlage Swiss DRG KVG'!K:K),"")</f>
        <v>10727.798796765999</v>
      </c>
      <c r="L65" s="130">
        <f>IF(SUMIF('Grundlage Swiss DRG KVG'!D:D,B65,'Grundlage Swiss DRG KVG'!L:L)&gt;0,SUMIF('Grundlage Swiss DRG KVG'!D:D,B65,'Grundlage Swiss DRG KVG'!L:L),"")</f>
        <v>9846.6157809249999</v>
      </c>
      <c r="M65" s="62">
        <f t="shared" si="4"/>
        <v>8825.9207000000006</v>
      </c>
      <c r="N65" s="61">
        <f t="shared" si="0"/>
        <v>8825.9207000000006</v>
      </c>
      <c r="O65" s="61">
        <f t="shared" si="1"/>
        <v>8825.9207000000006</v>
      </c>
      <c r="P65" s="40"/>
      <c r="Q65" s="40"/>
      <c r="R65" s="40"/>
      <c r="Y65" s="124">
        <f t="shared" si="2"/>
        <v>9846.6157809249999</v>
      </c>
      <c r="Z65" s="23" t="str">
        <f t="shared" si="3"/>
        <v>-</v>
      </c>
    </row>
    <row r="66" spans="1:26" x14ac:dyDescent="0.2">
      <c r="A66" s="21" t="s">
        <v>58</v>
      </c>
      <c r="B66" s="21" t="s">
        <v>58</v>
      </c>
      <c r="C66" s="21" t="s">
        <v>21</v>
      </c>
      <c r="D66" s="21" t="s">
        <v>27</v>
      </c>
      <c r="E66" s="112">
        <f>IF(SUMIF('Grundlage Swiss DRG ohne Anlage'!D:D,B66,'Grundlage Swiss DRG ohne Anlage'!I:I)&gt;0,SUMIF('Grundlage Swiss DRG ohne Anlage'!D:D,B66,'Grundlage Swiss DRG ohne Anlage'!I:I),"")</f>
        <v>53473384.717370003</v>
      </c>
      <c r="F66" s="112">
        <f>IF(SUMIF('Grundlage Swiss DRG KVG'!D:D,B66,'Grundlage Swiss DRG KVG'!G:G)&gt;0,SUMIF('Grundlage Swiss DRG KVG'!D:D,B66,'Grundlage Swiss DRG KVG'!G:G),)</f>
        <v>59286578.717370003</v>
      </c>
      <c r="G66" s="112">
        <f>IF(SUMIF('Grundlage Swiss DRG KVG'!D:D,B66,'Grundlage Swiss DRG KVG'!H:H)&gt;0,SUMIF('Grundlage Swiss DRG KVG'!D:D,B66,'Grundlage Swiss DRG KVG'!H:H),)</f>
        <v>59135843.717370003</v>
      </c>
      <c r="H66" s="112">
        <f>IF(SUMIF('Grundlage Swiss DRG KVG'!D:D,B66,'Grundlage Swiss DRG KVG'!I:I)&gt;0,SUMIF('Grundlage Swiss DRG KVG'!D:D,B66,'Grundlage Swiss DRG KVG'!I:I),"")</f>
        <v>5528.4970000000003</v>
      </c>
      <c r="I66" s="112">
        <f>IF(SUMIF('Grundlage Swiss DRG KVG'!D:D,B66,'Grundlage Swiss DRG KVG'!J:J)&gt;0,SUMIF('Grundlage Swiss DRG KVG'!D:D,B66,'Grundlage Swiss DRG KVG'!J:J),"")</f>
        <v>6751</v>
      </c>
      <c r="J66" s="130">
        <f>IF(SUMIF('Grundlage Swiss DRG ohne Anlage'!D:D,B66,'Grundlage Swiss DRG ohne Anlage'!J:J)&gt;0,SUMIF('Grundlage Swiss DRG ohne Anlage'!D:D,B66,'Grundlage Swiss DRG ohne Anlage'!J:J),"")</f>
        <v>9672.3186640726999</v>
      </c>
      <c r="K66" s="130">
        <f>IF(SUMIF('Grundlage Swiss DRG KVG'!D:D,B66,'Grundlage Swiss DRG KVG'!K:K)&gt;0,SUMIF('Grundlage Swiss DRG KVG'!D:D,B66,'Grundlage Swiss DRG KVG'!K:K),"")</f>
        <v>10723.814938738</v>
      </c>
      <c r="L66" s="130">
        <f>IF(SUMIF('Grundlage Swiss DRG KVG'!D:D,B66,'Grundlage Swiss DRG KVG'!L:L)&gt;0,SUMIF('Grundlage Swiss DRG KVG'!D:D,B66,'Grundlage Swiss DRG KVG'!L:L),"")</f>
        <v>10696.549842999</v>
      </c>
      <c r="M66" s="62">
        <f t="shared" si="4"/>
        <v>5528.4970000000003</v>
      </c>
      <c r="N66" s="61">
        <f t="shared" si="0"/>
        <v>5528.4970000000003</v>
      </c>
      <c r="O66" s="61">
        <f t="shared" si="1"/>
        <v>5528.4970000000003</v>
      </c>
      <c r="P66" s="40"/>
      <c r="Q66" s="40"/>
      <c r="R66" s="40"/>
      <c r="Y66" s="124">
        <f t="shared" si="2"/>
        <v>10696.549842999</v>
      </c>
      <c r="Z66" s="23" t="str">
        <f t="shared" si="3"/>
        <v>-</v>
      </c>
    </row>
    <row r="67" spans="1:26" x14ac:dyDescent="0.2">
      <c r="A67" s="21" t="s">
        <v>80</v>
      </c>
      <c r="B67" s="21" t="s">
        <v>80</v>
      </c>
      <c r="C67" s="21" t="s">
        <v>21</v>
      </c>
      <c r="D67" s="21" t="s">
        <v>27</v>
      </c>
      <c r="E67" s="112">
        <f>IF(SUMIF('Grundlage Swiss DRG ohne Anlage'!D:D,B67,'Grundlage Swiss DRG ohne Anlage'!I:I)&gt;0,SUMIF('Grundlage Swiss DRG ohne Anlage'!D:D,B67,'Grundlage Swiss DRG ohne Anlage'!I:I),"")</f>
        <v>38138862.441129997</v>
      </c>
      <c r="F67" s="112">
        <f>IF(SUMIF('Grundlage Swiss DRG KVG'!D:D,B67,'Grundlage Swiss DRG KVG'!G:G)&gt;0,SUMIF('Grundlage Swiss DRG KVG'!D:D,B67,'Grundlage Swiss DRG KVG'!G:G),)</f>
        <v>42136025.261129998</v>
      </c>
      <c r="G67" s="112">
        <f>IF(SUMIF('Grundlage Swiss DRG KVG'!D:D,B67,'Grundlage Swiss DRG KVG'!H:H)&gt;0,SUMIF('Grundlage Swiss DRG KVG'!D:D,B67,'Grundlage Swiss DRG KVG'!H:H),)</f>
        <v>0</v>
      </c>
      <c r="H67" s="112">
        <f>IF(SUMIF('Grundlage Swiss DRG KVG'!D:D,B67,'Grundlage Swiss DRG KVG'!I:I)&gt;0,SUMIF('Grundlage Swiss DRG KVG'!D:D,B67,'Grundlage Swiss DRG KVG'!I:I),"")</f>
        <v>3977.3125</v>
      </c>
      <c r="I67" s="112">
        <f>IF(SUMIF('Grundlage Swiss DRG KVG'!D:D,B67,'Grundlage Swiss DRG KVG'!J:J)&gt;0,SUMIF('Grundlage Swiss DRG KVG'!D:D,B67,'Grundlage Swiss DRG KVG'!J:J),"")</f>
        <v>4998</v>
      </c>
      <c r="J67" s="130">
        <f>IF(SUMIF('Grundlage Swiss DRG ohne Anlage'!D:D,B67,'Grundlage Swiss DRG ohne Anlage'!J:J)&gt;0,SUMIF('Grundlage Swiss DRG ohne Anlage'!D:D,B67,'Grundlage Swiss DRG ohne Anlage'!J:J),"")</f>
        <v>9589.1038084458996</v>
      </c>
      <c r="K67" s="130">
        <f>IF(SUMIF('Grundlage Swiss DRG KVG'!D:D,B67,'Grundlage Swiss DRG KVG'!K:K)&gt;0,SUMIF('Grundlage Swiss DRG KVG'!D:D,B67,'Grundlage Swiss DRG KVG'!K:K),"")</f>
        <v>10594.094696136999</v>
      </c>
      <c r="L67" s="130" t="str">
        <f>IF(SUMIF('Grundlage Swiss DRG KVG'!D:D,B67,'Grundlage Swiss DRG KVG'!L:L)&gt;0,SUMIF('Grundlage Swiss DRG KVG'!D:D,B67,'Grundlage Swiss DRG KVG'!L:L),"")</f>
        <v/>
      </c>
      <c r="M67" s="62">
        <f t="shared" si="4"/>
        <v>3977.3125</v>
      </c>
      <c r="N67" s="61">
        <f t="shared" si="0"/>
        <v>3977.3125</v>
      </c>
      <c r="O67" s="61" t="str">
        <f t="shared" si="1"/>
        <v>-</v>
      </c>
      <c r="P67" s="40"/>
      <c r="Q67" s="40"/>
      <c r="R67" s="40"/>
      <c r="Y67" s="124" t="str">
        <f t="shared" si="2"/>
        <v/>
      </c>
      <c r="Z67" s="23" t="str">
        <f t="shared" si="3"/>
        <v>Kontrolle</v>
      </c>
    </row>
    <row r="68" spans="1:26" x14ac:dyDescent="0.2">
      <c r="A68" s="21" t="s">
        <v>91</v>
      </c>
      <c r="B68" s="21" t="s">
        <v>91</v>
      </c>
      <c r="C68" s="21" t="s">
        <v>21</v>
      </c>
      <c r="D68" s="21" t="s">
        <v>45</v>
      </c>
      <c r="E68" s="112">
        <f>IF(SUMIF('Grundlage Swiss DRG ohne Anlage'!D:D,B68,'Grundlage Swiss DRG ohne Anlage'!I:I)&gt;0,SUMIF('Grundlage Swiss DRG ohne Anlage'!D:D,B68,'Grundlage Swiss DRG ohne Anlage'!I:I),"")</f>
        <v>147215064.43494999</v>
      </c>
      <c r="F68" s="112">
        <f>IF(SUMIF('Grundlage Swiss DRG KVG'!D:D,B68,'Grundlage Swiss DRG KVG'!G:G)&gt;0,SUMIF('Grundlage Swiss DRG KVG'!D:D,B68,'Grundlage Swiss DRG KVG'!G:G),)</f>
        <v>155796852.99495</v>
      </c>
      <c r="G68" s="112">
        <f>IF(SUMIF('Grundlage Swiss DRG KVG'!D:D,B68,'Grundlage Swiss DRG KVG'!H:H)&gt;0,SUMIF('Grundlage Swiss DRG KVG'!D:D,B68,'Grundlage Swiss DRG KVG'!H:H),)</f>
        <v>0</v>
      </c>
      <c r="H68" s="112">
        <f>IF(SUMIF('Grundlage Swiss DRG KVG'!D:D,B68,'Grundlage Swiss DRG KVG'!I:I)&gt;0,SUMIF('Grundlage Swiss DRG KVG'!D:D,B68,'Grundlage Swiss DRG KVG'!I:I),"")</f>
        <v>14703.438</v>
      </c>
      <c r="I68" s="112">
        <f>IF(SUMIF('Grundlage Swiss DRG KVG'!D:D,B68,'Grundlage Swiss DRG KVG'!J:J)&gt;0,SUMIF('Grundlage Swiss DRG KVG'!D:D,B68,'Grundlage Swiss DRG KVG'!J:J),"")</f>
        <v>18182</v>
      </c>
      <c r="J68" s="130">
        <f>IF(SUMIF('Grundlage Swiss DRG ohne Anlage'!D:D,B68,'Grundlage Swiss DRG ohne Anlage'!J:J)&gt;0,SUMIF('Grundlage Swiss DRG ohne Anlage'!D:D,B68,'Grundlage Swiss DRG ohne Anlage'!J:J),"")</f>
        <v>10012.288584136</v>
      </c>
      <c r="K68" s="130">
        <f>IF(SUMIF('Grundlage Swiss DRG KVG'!D:D,B68,'Grundlage Swiss DRG KVG'!K:K)&gt;0,SUMIF('Grundlage Swiss DRG KVG'!D:D,B68,'Grundlage Swiss DRG KVG'!K:K),"")</f>
        <v>10595.94721962</v>
      </c>
      <c r="L68" s="130" t="str">
        <f>IF(SUMIF('Grundlage Swiss DRG KVG'!D:D,B68,'Grundlage Swiss DRG KVG'!L:L)&gt;0,SUMIF('Grundlage Swiss DRG KVG'!D:D,B68,'Grundlage Swiss DRG KVG'!L:L),"")</f>
        <v/>
      </c>
      <c r="M68" s="62">
        <f t="shared" si="4"/>
        <v>14703.438</v>
      </c>
      <c r="N68" s="61">
        <f t="shared" si="0"/>
        <v>14703.438</v>
      </c>
      <c r="O68" s="61" t="str">
        <f t="shared" si="1"/>
        <v>-</v>
      </c>
      <c r="P68" s="40"/>
      <c r="Q68" s="40"/>
      <c r="R68" s="40"/>
      <c r="Y68" s="124" t="str">
        <f t="shared" si="2"/>
        <v/>
      </c>
      <c r="Z68" s="23" t="str">
        <f t="shared" si="3"/>
        <v>Kontrolle</v>
      </c>
    </row>
    <row r="69" spans="1:26" x14ac:dyDescent="0.2">
      <c r="A69" s="21" t="s">
        <v>98</v>
      </c>
      <c r="B69" s="21" t="s">
        <v>98</v>
      </c>
      <c r="C69" s="21" t="s">
        <v>99</v>
      </c>
      <c r="D69" s="21" t="s">
        <v>45</v>
      </c>
      <c r="E69" s="112">
        <f>IF(SUMIF('Grundlage Swiss DRG ohne Anlage'!D:D,B69,'Grundlage Swiss DRG ohne Anlage'!I:I)&gt;0,SUMIF('Grundlage Swiss DRG ohne Anlage'!D:D,B69,'Grundlage Swiss DRG ohne Anlage'!I:I),"")</f>
        <v>264182138.17570999</v>
      </c>
      <c r="F69" s="112">
        <f>IF(SUMIF('Grundlage Swiss DRG KVG'!D:D,B69,'Grundlage Swiss DRG KVG'!G:G)&gt;0,SUMIF('Grundlage Swiss DRG KVG'!D:D,B69,'Grundlage Swiss DRG KVG'!G:G),)</f>
        <v>288924799.55571002</v>
      </c>
      <c r="G69" s="112">
        <f>IF(SUMIF('Grundlage Swiss DRG KVG'!D:D,B69,'Grundlage Swiss DRG KVG'!H:H)&gt;0,SUMIF('Grundlage Swiss DRG KVG'!D:D,B69,'Grundlage Swiss DRG KVG'!H:H),)</f>
        <v>275340785.42571002</v>
      </c>
      <c r="H69" s="112">
        <f>IF(SUMIF('Grundlage Swiss DRG KVG'!D:D,B69,'Grundlage Swiss DRG KVG'!I:I)&gt;0,SUMIF('Grundlage Swiss DRG KVG'!D:D,B69,'Grundlage Swiss DRG KVG'!I:I),"")</f>
        <v>29350.818599999999</v>
      </c>
      <c r="I69" s="112">
        <f>IF(SUMIF('Grundlage Swiss DRG KVG'!D:D,B69,'Grundlage Swiss DRG KVG'!J:J)&gt;0,SUMIF('Grundlage Swiss DRG KVG'!D:D,B69,'Grundlage Swiss DRG KVG'!J:J),"")</f>
        <v>30147</v>
      </c>
      <c r="J69" s="130">
        <f>IF(SUMIF('Grundlage Swiss DRG ohne Anlage'!D:D,B69,'Grundlage Swiss DRG ohne Anlage'!J:J)&gt;0,SUMIF('Grundlage Swiss DRG ohne Anlage'!D:D,B69,'Grundlage Swiss DRG ohne Anlage'!J:J),"")</f>
        <v>9000.8439551907995</v>
      </c>
      <c r="K69" s="130">
        <f>IF(SUMIF('Grundlage Swiss DRG KVG'!D:D,B69,'Grundlage Swiss DRG KVG'!K:K)&gt;0,SUMIF('Grundlage Swiss DRG KVG'!D:D,B69,'Grundlage Swiss DRG KVG'!K:K),"")</f>
        <v>9843.8412738414008</v>
      </c>
      <c r="L69" s="130">
        <f>IF(SUMIF('Grundlage Swiss DRG KVG'!D:D,B69,'Grundlage Swiss DRG KVG'!L:L)&gt;0,SUMIF('Grundlage Swiss DRG KVG'!D:D,B69,'Grundlage Swiss DRG KVG'!L:L),"")</f>
        <v>9381.0257621132005</v>
      </c>
      <c r="M69" s="62">
        <f t="shared" si="4"/>
        <v>29350.818599999999</v>
      </c>
      <c r="N69" s="61">
        <f t="shared" si="0"/>
        <v>29350.818599999999</v>
      </c>
      <c r="O69" s="61">
        <f t="shared" si="1"/>
        <v>29350.818599999999</v>
      </c>
      <c r="P69" s="40"/>
      <c r="Q69" s="40"/>
      <c r="R69" s="40"/>
      <c r="Y69" s="124">
        <f t="shared" si="2"/>
        <v>9381.0257621132005</v>
      </c>
      <c r="Z69" s="23" t="str">
        <f t="shared" si="3"/>
        <v>-</v>
      </c>
    </row>
    <row r="70" spans="1:26" x14ac:dyDescent="0.2">
      <c r="A70" s="21" t="s">
        <v>297</v>
      </c>
      <c r="B70" s="21" t="s">
        <v>297</v>
      </c>
      <c r="C70" s="21" t="s">
        <v>114</v>
      </c>
      <c r="D70" s="21" t="s">
        <v>45</v>
      </c>
      <c r="E70" s="112">
        <f>IF(SUMIF('Grundlage Swiss DRG ohne Anlage'!D:D,B70,'Grundlage Swiss DRG ohne Anlage'!I:I)&gt;0,SUMIF('Grundlage Swiss DRG ohne Anlage'!D:D,B70,'Grundlage Swiss DRG ohne Anlage'!I:I),"")</f>
        <v>68831659.973497003</v>
      </c>
      <c r="F70" s="112">
        <f>IF(SUMIF('Grundlage Swiss DRG KVG'!D:D,B70,'Grundlage Swiss DRG KVG'!G:G)&gt;0,SUMIF('Grundlage Swiss DRG KVG'!D:D,B70,'Grundlage Swiss DRG KVG'!G:G),)</f>
        <v>78965013.705328003</v>
      </c>
      <c r="G70" s="112">
        <f>IF(SUMIF('Grundlage Swiss DRG KVG'!D:D,B70,'Grundlage Swiss DRG KVG'!H:H)&gt;0,SUMIF('Grundlage Swiss DRG KVG'!D:D,B70,'Grundlage Swiss DRG KVG'!H:H),)</f>
        <v>0</v>
      </c>
      <c r="H70" s="112">
        <f>IF(SUMIF('Grundlage Swiss DRG KVG'!D:D,B70,'Grundlage Swiss DRG KVG'!I:I)&gt;0,SUMIF('Grundlage Swiss DRG KVG'!D:D,B70,'Grundlage Swiss DRG KVG'!I:I),"")</f>
        <v>7832</v>
      </c>
      <c r="I70" s="112">
        <f>IF(SUMIF('Grundlage Swiss DRG KVG'!D:D,B70,'Grundlage Swiss DRG KVG'!J:J)&gt;0,SUMIF('Grundlage Swiss DRG KVG'!D:D,B70,'Grundlage Swiss DRG KVG'!J:J),"")</f>
        <v>9281</v>
      </c>
      <c r="J70" s="130">
        <f>IF(SUMIF('Grundlage Swiss DRG ohne Anlage'!D:D,B70,'Grundlage Swiss DRG ohne Anlage'!J:J)&gt;0,SUMIF('Grundlage Swiss DRG ohne Anlage'!D:D,B70,'Grundlage Swiss DRG ohne Anlage'!J:J),"")</f>
        <v>8788.5163398234999</v>
      </c>
      <c r="K70" s="130">
        <f>IF(SUMIF('Grundlage Swiss DRG KVG'!D:D,B70,'Grundlage Swiss DRG KVG'!K:K)&gt;0,SUMIF('Grundlage Swiss DRG KVG'!D:D,B70,'Grundlage Swiss DRG KVG'!K:K),"")</f>
        <v>10082.356193224001</v>
      </c>
      <c r="L70" s="130" t="str">
        <f>IF(SUMIF('Grundlage Swiss DRG KVG'!D:D,B70,'Grundlage Swiss DRG KVG'!L:L)&gt;0,SUMIF('Grundlage Swiss DRG KVG'!D:D,B70,'Grundlage Swiss DRG KVG'!L:L),"")</f>
        <v/>
      </c>
      <c r="M70" s="62">
        <f t="shared" si="4"/>
        <v>7832</v>
      </c>
      <c r="N70" s="61">
        <f t="shared" si="0"/>
        <v>7832</v>
      </c>
      <c r="O70" s="61" t="str">
        <f t="shared" si="1"/>
        <v>-</v>
      </c>
      <c r="P70" s="40"/>
      <c r="Q70" s="40"/>
      <c r="R70" s="40"/>
      <c r="Y70" s="124" t="str">
        <f t="shared" si="2"/>
        <v/>
      </c>
      <c r="Z70" s="23" t="str">
        <f t="shared" si="3"/>
        <v>Kontrolle</v>
      </c>
    </row>
    <row r="71" spans="1:26" x14ac:dyDescent="0.2">
      <c r="A71" s="21" t="s">
        <v>159</v>
      </c>
      <c r="B71" s="21" t="s">
        <v>159</v>
      </c>
      <c r="C71" s="21" t="s">
        <v>70</v>
      </c>
      <c r="D71" s="21" t="s">
        <v>45</v>
      </c>
      <c r="E71" s="112">
        <f>IF(SUMIF('Grundlage Swiss DRG ohne Anlage'!D:D,B71,'Grundlage Swiss DRG ohne Anlage'!I:I)&gt;0,SUMIF('Grundlage Swiss DRG ohne Anlage'!D:D,B71,'Grundlage Swiss DRG ohne Anlage'!I:I),"")</f>
        <v>215898194.66777</v>
      </c>
      <c r="F71" s="112">
        <f>IF(SUMIF('Grundlage Swiss DRG KVG'!D:D,B71,'Grundlage Swiss DRG KVG'!G:G)&gt;0,SUMIF('Grundlage Swiss DRG KVG'!D:D,B71,'Grundlage Swiss DRG KVG'!G:G),)</f>
        <v>0</v>
      </c>
      <c r="G71" s="112">
        <f>IF(SUMIF('Grundlage Swiss DRG KVG'!D:D,B71,'Grundlage Swiss DRG KVG'!H:H)&gt;0,SUMIF('Grundlage Swiss DRG KVG'!D:D,B71,'Grundlage Swiss DRG KVG'!H:H),)</f>
        <v>0</v>
      </c>
      <c r="H71" s="112" t="str">
        <f>IF(SUMIF('Grundlage Swiss DRG KVG'!D:D,B71,'Grundlage Swiss DRG KVG'!I:I)&gt;0,SUMIF('Grundlage Swiss DRG KVG'!D:D,B71,'Grundlage Swiss DRG KVG'!I:I),"")</f>
        <v/>
      </c>
      <c r="I71" s="112" t="str">
        <f>IF(SUMIF('Grundlage Swiss DRG KVG'!D:D,B71,'Grundlage Swiss DRG KVG'!J:J)&gt;0,SUMIF('Grundlage Swiss DRG KVG'!D:D,B71,'Grundlage Swiss DRG KVG'!J:J),"")</f>
        <v/>
      </c>
      <c r="J71" s="130">
        <f>IF(SUMIF('Grundlage Swiss DRG ohne Anlage'!D:D,B71,'Grundlage Swiss DRG ohne Anlage'!J:J)&gt;0,SUMIF('Grundlage Swiss DRG ohne Anlage'!D:D,B71,'Grundlage Swiss DRG ohne Anlage'!J:J),"")</f>
        <v>9231.1524999047997</v>
      </c>
      <c r="K71" s="130" t="str">
        <f>IF(SUMIF('Grundlage Swiss DRG KVG'!D:D,B71,'Grundlage Swiss DRG KVG'!K:K)&gt;0,SUMIF('Grundlage Swiss DRG KVG'!D:D,B71,'Grundlage Swiss DRG KVG'!K:K),"")</f>
        <v/>
      </c>
      <c r="L71" s="130" t="str">
        <f>IF(SUMIF('Grundlage Swiss DRG KVG'!D:D,B71,'Grundlage Swiss DRG KVG'!L:L)&gt;0,SUMIF('Grundlage Swiss DRG KVG'!D:D,B71,'Grundlage Swiss DRG KVG'!L:L),"")</f>
        <v/>
      </c>
      <c r="M71" s="62" t="str">
        <f t="shared" si="4"/>
        <v/>
      </c>
      <c r="N71" s="61" t="str">
        <f t="shared" si="0"/>
        <v>-</v>
      </c>
      <c r="O71" s="61" t="str">
        <f t="shared" si="1"/>
        <v>-</v>
      </c>
      <c r="P71" s="40"/>
      <c r="Q71" s="40"/>
      <c r="R71" s="40"/>
      <c r="Y71" s="124" t="str">
        <f t="shared" si="2"/>
        <v/>
      </c>
      <c r="Z71" s="23" t="str">
        <f t="shared" si="3"/>
        <v>gleich</v>
      </c>
    </row>
    <row r="72" spans="1:26" x14ac:dyDescent="0.2">
      <c r="A72" s="21" t="s">
        <v>77</v>
      </c>
      <c r="B72" s="21" t="s">
        <v>77</v>
      </c>
      <c r="C72" s="21" t="s">
        <v>70</v>
      </c>
      <c r="D72" s="21" t="s">
        <v>45</v>
      </c>
      <c r="E72" s="112">
        <f>IF(SUMIF('Grundlage Swiss DRG ohne Anlage'!D:D,B72,'Grundlage Swiss DRG ohne Anlage'!I:I)&gt;0,SUMIF('Grundlage Swiss DRG ohne Anlage'!D:D,B72,'Grundlage Swiss DRG ohne Anlage'!I:I),"")</f>
        <v>221743746.97613999</v>
      </c>
      <c r="F72" s="112">
        <f>IF(SUMIF('Grundlage Swiss DRG KVG'!D:D,B72,'Grundlage Swiss DRG KVG'!G:G)&gt;0,SUMIF('Grundlage Swiss DRG KVG'!D:D,B72,'Grundlage Swiss DRG KVG'!G:G),)</f>
        <v>45645422.707497999</v>
      </c>
      <c r="G72" s="112">
        <f>IF(SUMIF('Grundlage Swiss DRG KVG'!D:D,B72,'Grundlage Swiss DRG KVG'!H:H)&gt;0,SUMIF('Grundlage Swiss DRG KVG'!D:D,B72,'Grundlage Swiss DRG KVG'!H:H),)</f>
        <v>42313618.939599</v>
      </c>
      <c r="H72" s="112">
        <f>IF(SUMIF('Grundlage Swiss DRG KVG'!D:D,B72,'Grundlage Swiss DRG KVG'!I:I)&gt;0,SUMIF('Grundlage Swiss DRG KVG'!D:D,B72,'Grundlage Swiss DRG KVG'!I:I),"")</f>
        <v>4362.7439999999997</v>
      </c>
      <c r="I72" s="112">
        <f>IF(SUMIF('Grundlage Swiss DRG KVG'!D:D,B72,'Grundlage Swiss DRG KVG'!J:J)&gt;0,SUMIF('Grundlage Swiss DRG KVG'!D:D,B72,'Grundlage Swiss DRG KVG'!J:J),"")</f>
        <v>4731</v>
      </c>
      <c r="J72" s="130">
        <f>IF(SUMIF('Grundlage Swiss DRG ohne Anlage'!D:D,B72,'Grundlage Swiss DRG ohne Anlage'!J:J)&gt;0,SUMIF('Grundlage Swiss DRG ohne Anlage'!D:D,B72,'Grundlage Swiss DRG ohne Anlage'!J:J),"")</f>
        <v>9507.9215751710999</v>
      </c>
      <c r="K72" s="130">
        <f>IF(SUMIF('Grundlage Swiss DRG KVG'!D:D,B72,'Grundlage Swiss DRG KVG'!K:K)&gt;0,SUMIF('Grundlage Swiss DRG KVG'!D:D,B72,'Grundlage Swiss DRG KVG'!K:K),"")</f>
        <v>10462.548961731</v>
      </c>
      <c r="L72" s="130">
        <f>IF(SUMIF('Grundlage Swiss DRG KVG'!D:D,B72,'Grundlage Swiss DRG KVG'!L:L)&gt;0,SUMIF('Grundlage Swiss DRG KVG'!D:D,B72,'Grundlage Swiss DRG KVG'!L:L),"")</f>
        <v>9698.8544227209004</v>
      </c>
      <c r="M72" s="62">
        <f t="shared" si="4"/>
        <v>4362.7439999999997</v>
      </c>
      <c r="N72" s="61">
        <f t="shared" si="0"/>
        <v>4362.7439999999997</v>
      </c>
      <c r="O72" s="61">
        <f t="shared" si="1"/>
        <v>4362.7439999999997</v>
      </c>
      <c r="P72" s="40"/>
      <c r="Q72" s="40"/>
      <c r="R72" s="40"/>
      <c r="Y72" s="124">
        <f t="shared" si="2"/>
        <v>9698.8544227209004</v>
      </c>
      <c r="Z72" s="23" t="str">
        <f t="shared" si="3"/>
        <v>-</v>
      </c>
    </row>
    <row r="73" spans="1:26" x14ac:dyDescent="0.2">
      <c r="A73" s="21" t="s">
        <v>224</v>
      </c>
      <c r="B73" s="21" t="s">
        <v>224</v>
      </c>
      <c r="C73" s="21" t="s">
        <v>70</v>
      </c>
      <c r="D73" s="21" t="s">
        <v>45</v>
      </c>
      <c r="E73" s="112">
        <f>IF(SUMIF('Grundlage Swiss DRG ohne Anlage'!D:D,B73,'Grundlage Swiss DRG ohne Anlage'!I:I)&gt;0,SUMIF('Grundlage Swiss DRG ohne Anlage'!D:D,B73,'Grundlage Swiss DRG ohne Anlage'!I:I),"")</f>
        <v>85469420.459544003</v>
      </c>
      <c r="F73" s="112">
        <f>IF(SUMIF('Grundlage Swiss DRG KVG'!D:D,B73,'Grundlage Swiss DRG KVG'!G:G)&gt;0,SUMIF('Grundlage Swiss DRG KVG'!D:D,B73,'Grundlage Swiss DRG KVG'!G:G),)</f>
        <v>0</v>
      </c>
      <c r="G73" s="112">
        <f>IF(SUMIF('Grundlage Swiss DRG KVG'!D:D,B73,'Grundlage Swiss DRG KVG'!H:H)&gt;0,SUMIF('Grundlage Swiss DRG KVG'!D:D,B73,'Grundlage Swiss DRG KVG'!H:H),)</f>
        <v>92493942.179544002</v>
      </c>
      <c r="H73" s="112">
        <f>IF(SUMIF('Grundlage Swiss DRG KVG'!D:D,B73,'Grundlage Swiss DRG KVG'!I:I)&gt;0,SUMIF('Grundlage Swiss DRG KVG'!D:D,B73,'Grundlage Swiss DRG KVG'!I:I),"")</f>
        <v>9152.4969999999994</v>
      </c>
      <c r="I73" s="112">
        <f>IF(SUMIF('Grundlage Swiss DRG KVG'!D:D,B73,'Grundlage Swiss DRG KVG'!J:J)&gt;0,SUMIF('Grundlage Swiss DRG KVG'!D:D,B73,'Grundlage Swiss DRG KVG'!J:J),"")</f>
        <v>10586</v>
      </c>
      <c r="J73" s="130">
        <f>IF(SUMIF('Grundlage Swiss DRG ohne Anlage'!D:D,B73,'Grundlage Swiss DRG ohne Anlage'!J:J)&gt;0,SUMIF('Grundlage Swiss DRG ohne Anlage'!D:D,B73,'Grundlage Swiss DRG ohne Anlage'!J:J),"")</f>
        <v>9338.3718628417992</v>
      </c>
      <c r="K73" s="130" t="str">
        <f>IF(SUMIF('Grundlage Swiss DRG KVG'!D:D,B73,'Grundlage Swiss DRG KVG'!K:K)&gt;0,SUMIF('Grundlage Swiss DRG KVG'!D:D,B73,'Grundlage Swiss DRG KVG'!K:K),"")</f>
        <v/>
      </c>
      <c r="L73" s="130">
        <f>IF(SUMIF('Grundlage Swiss DRG KVG'!D:D,B73,'Grundlage Swiss DRG KVG'!L:L)&gt;0,SUMIF('Grundlage Swiss DRG KVG'!D:D,B73,'Grundlage Swiss DRG KVG'!L:L),"")</f>
        <v>10105.869707419</v>
      </c>
      <c r="M73" s="62">
        <f t="shared" si="4"/>
        <v>9152.4969999999994</v>
      </c>
      <c r="N73" s="61" t="str">
        <f t="shared" si="0"/>
        <v>-</v>
      </c>
      <c r="O73" s="61">
        <f t="shared" si="1"/>
        <v>9152.4969999999994</v>
      </c>
      <c r="P73" s="40"/>
      <c r="Q73" s="40"/>
      <c r="R73" s="40"/>
      <c r="Y73" s="124">
        <f t="shared" si="2"/>
        <v>10105.869707419</v>
      </c>
      <c r="Z73" s="23" t="str">
        <f t="shared" si="3"/>
        <v>-</v>
      </c>
    </row>
    <row r="74" spans="1:26" x14ac:dyDescent="0.2">
      <c r="A74" s="21" t="s">
        <v>218</v>
      </c>
      <c r="B74" s="21" t="s">
        <v>218</v>
      </c>
      <c r="C74" s="21" t="s">
        <v>70</v>
      </c>
      <c r="D74" s="21" t="s">
        <v>45</v>
      </c>
      <c r="E74" s="112">
        <f>IF(SUMIF('Grundlage Swiss DRG ohne Anlage'!D:D,B74,'Grundlage Swiss DRG ohne Anlage'!I:I)&gt;0,SUMIF('Grundlage Swiss DRG ohne Anlage'!D:D,B74,'Grundlage Swiss DRG ohne Anlage'!I:I),"")</f>
        <v>73165238.736589998</v>
      </c>
      <c r="F74" s="112">
        <f>IF(SUMIF('Grundlage Swiss DRG KVG'!D:D,B74,'Grundlage Swiss DRG KVG'!G:G)&gt;0,SUMIF('Grundlage Swiss DRG KVG'!D:D,B74,'Grundlage Swiss DRG KVG'!G:G),)</f>
        <v>115896432.96292999</v>
      </c>
      <c r="G74" s="112">
        <f>IF(SUMIF('Grundlage Swiss DRG KVG'!D:D,B74,'Grundlage Swiss DRG KVG'!H:H)&gt;0,SUMIF('Grundlage Swiss DRG KVG'!D:D,B74,'Grundlage Swiss DRG KVG'!H:H),)</f>
        <v>110740930.34842999</v>
      </c>
      <c r="H74" s="112">
        <f>IF(SUMIF('Grundlage Swiss DRG KVG'!D:D,B74,'Grundlage Swiss DRG KVG'!I:I)&gt;0,SUMIF('Grundlage Swiss DRG KVG'!D:D,B74,'Grundlage Swiss DRG KVG'!I:I),"")</f>
        <v>10758.429599999999</v>
      </c>
      <c r="I74" s="112">
        <f>IF(SUMIF('Grundlage Swiss DRG KVG'!D:D,B74,'Grundlage Swiss DRG KVG'!J:J)&gt;0,SUMIF('Grundlage Swiss DRG KVG'!D:D,B74,'Grundlage Swiss DRG KVG'!J:J),"")</f>
        <v>11567</v>
      </c>
      <c r="J74" s="130">
        <f>IF(SUMIF('Grundlage Swiss DRG ohne Anlage'!D:D,B74,'Grundlage Swiss DRG ohne Anlage'!J:J)&gt;0,SUMIF('Grundlage Swiss DRG ohne Anlage'!D:D,B74,'Grundlage Swiss DRG ohne Anlage'!J:J),"")</f>
        <v>9176.4072769606992</v>
      </c>
      <c r="K74" s="130">
        <f>IF(SUMIF('Grundlage Swiss DRG KVG'!D:D,B74,'Grundlage Swiss DRG KVG'!K:K)&gt;0,SUMIF('Grundlage Swiss DRG KVG'!D:D,B74,'Grundlage Swiss DRG KVG'!K:K),"")</f>
        <v>10772.616196970001</v>
      </c>
      <c r="L74" s="130">
        <f>IF(SUMIF('Grundlage Swiss DRG KVG'!D:D,B74,'Grundlage Swiss DRG KVG'!L:L)&gt;0,SUMIF('Grundlage Swiss DRG KVG'!D:D,B74,'Grundlage Swiss DRG KVG'!L:L),"")</f>
        <v>10293.410327137</v>
      </c>
      <c r="M74" s="62">
        <f t="shared" si="4"/>
        <v>10758.429599999999</v>
      </c>
      <c r="N74" s="61">
        <f t="shared" si="0"/>
        <v>10758.429599999999</v>
      </c>
      <c r="O74" s="61">
        <f t="shared" si="1"/>
        <v>10758.429599999999</v>
      </c>
      <c r="P74" s="40"/>
      <c r="Q74" s="40"/>
      <c r="R74" s="40"/>
      <c r="Y74" s="124">
        <f t="shared" si="2"/>
        <v>10293.410327137</v>
      </c>
      <c r="Z74" s="23" t="str">
        <f t="shared" si="3"/>
        <v>-</v>
      </c>
    </row>
    <row r="75" spans="1:26" x14ac:dyDescent="0.2">
      <c r="A75" s="21" t="s">
        <v>162</v>
      </c>
      <c r="B75" s="21" t="s">
        <v>162</v>
      </c>
      <c r="C75" s="21" t="s">
        <v>70</v>
      </c>
      <c r="D75" s="21" t="s">
        <v>45</v>
      </c>
      <c r="E75" s="112">
        <f>IF(SUMIF('Grundlage Swiss DRG ohne Anlage'!D:D,B75,'Grundlage Swiss DRG ohne Anlage'!I:I)&gt;0,SUMIF('Grundlage Swiss DRG ohne Anlage'!D:D,B75,'Grundlage Swiss DRG ohne Anlage'!I:I),"")</f>
        <v>76890395.611015007</v>
      </c>
      <c r="F75" s="112">
        <f>IF(SUMIF('Grundlage Swiss DRG KVG'!D:D,B75,'Grundlage Swiss DRG KVG'!G:G)&gt;0,SUMIF('Grundlage Swiss DRG KVG'!D:D,B75,'Grundlage Swiss DRG KVG'!G:G),)</f>
        <v>43270584.574469</v>
      </c>
      <c r="G75" s="112">
        <f>IF(SUMIF('Grundlage Swiss DRG KVG'!D:D,B75,'Grundlage Swiss DRG KVG'!H:H)&gt;0,SUMIF('Grundlage Swiss DRG KVG'!D:D,B75,'Grundlage Swiss DRG KVG'!H:H),)</f>
        <v>43270584.574469</v>
      </c>
      <c r="H75" s="112">
        <f>IF(SUMIF('Grundlage Swiss DRG KVG'!D:D,B75,'Grundlage Swiss DRG KVG'!I:I)&gt;0,SUMIF('Grundlage Swiss DRG KVG'!D:D,B75,'Grundlage Swiss DRG KVG'!I:I),"")</f>
        <v>4176.6917000000003</v>
      </c>
      <c r="I75" s="112">
        <f>IF(SUMIF('Grundlage Swiss DRG KVG'!D:D,B75,'Grundlage Swiss DRG KVG'!J:J)&gt;0,SUMIF('Grundlage Swiss DRG KVG'!D:D,B75,'Grundlage Swiss DRG KVG'!J:J),"")</f>
        <v>4726</v>
      </c>
      <c r="J75" s="130">
        <f>IF(SUMIF('Grundlage Swiss DRG ohne Anlage'!D:D,B75,'Grundlage Swiss DRG ohne Anlage'!J:J)&gt;0,SUMIF('Grundlage Swiss DRG ohne Anlage'!D:D,B75,'Grundlage Swiss DRG ohne Anlage'!J:J),"")</f>
        <v>8910.2829409942005</v>
      </c>
      <c r="K75" s="130">
        <f>IF(SUMIF('Grundlage Swiss DRG KVG'!D:D,B75,'Grundlage Swiss DRG KVG'!K:K)&gt;0,SUMIF('Grundlage Swiss DRG KVG'!D:D,B75,'Grundlage Swiss DRG KVG'!K:K),"")</f>
        <v>10360.014021257</v>
      </c>
      <c r="L75" s="130">
        <f>IF(SUMIF('Grundlage Swiss DRG KVG'!D:D,B75,'Grundlage Swiss DRG KVG'!L:L)&gt;0,SUMIF('Grundlage Swiss DRG KVG'!D:D,B75,'Grundlage Swiss DRG KVG'!L:L),"")</f>
        <v>10360.014021257</v>
      </c>
      <c r="M75" s="62">
        <f t="shared" si="4"/>
        <v>4176.6917000000003</v>
      </c>
      <c r="N75" s="61">
        <f t="shared" ref="N75:N104" si="5">IF(F75&gt;0,H75,"-")</f>
        <v>4176.6917000000003</v>
      </c>
      <c r="O75" s="61">
        <f t="shared" ref="O75:O104" si="6">IF(G75&gt;0,H75,"-")</f>
        <v>4176.6917000000003</v>
      </c>
      <c r="P75" s="40"/>
      <c r="Q75" s="40"/>
      <c r="R75" s="40"/>
      <c r="Y75" s="124">
        <f t="shared" ref="Y75:Y104" si="7">L75</f>
        <v>10360.014021257</v>
      </c>
      <c r="Z75" s="23" t="str">
        <f t="shared" ref="Z75:Z104" si="8">IF(L75&gt;0,IF(K75&gt;L75,"-",IF(K75=L75,"gleich","Kontrolle")),"")</f>
        <v>gleich</v>
      </c>
    </row>
    <row r="76" spans="1:26" x14ac:dyDescent="0.2">
      <c r="A76" s="21" t="s">
        <v>234</v>
      </c>
      <c r="B76" s="21" t="s">
        <v>234</v>
      </c>
      <c r="C76" s="21" t="s">
        <v>70</v>
      </c>
      <c r="D76" s="21" t="s">
        <v>27</v>
      </c>
      <c r="E76" s="112">
        <f>IF(SUMIF('Grundlage Swiss DRG ohne Anlage'!D:D,B76,'Grundlage Swiss DRG ohne Anlage'!I:I)&gt;0,SUMIF('Grundlage Swiss DRG ohne Anlage'!D:D,B76,'Grundlage Swiss DRG ohne Anlage'!I:I),"")</f>
        <v>57606414.022100002</v>
      </c>
      <c r="F76" s="112">
        <f>IF(SUMIF('Grundlage Swiss DRG KVG'!D:D,B76,'Grundlage Swiss DRG KVG'!G:G)&gt;0,SUMIF('Grundlage Swiss DRG KVG'!D:D,B76,'Grundlage Swiss DRG KVG'!G:G),)</f>
        <v>69418620.022100002</v>
      </c>
      <c r="G76" s="112">
        <f>IF(SUMIF('Grundlage Swiss DRG KVG'!D:D,B76,'Grundlage Swiss DRG KVG'!H:H)&gt;0,SUMIF('Grundlage Swiss DRG KVG'!D:D,B76,'Grundlage Swiss DRG KVG'!H:H),)</f>
        <v>66251163.560275003</v>
      </c>
      <c r="H76" s="112">
        <f>IF(SUMIF('Grundlage Swiss DRG KVG'!D:D,B76,'Grundlage Swiss DRG KVG'!I:I)&gt;0,SUMIF('Grundlage Swiss DRG KVG'!D:D,B76,'Grundlage Swiss DRG KVG'!I:I),"")</f>
        <v>5622.0045</v>
      </c>
      <c r="I76" s="112">
        <f>IF(SUMIF('Grundlage Swiss DRG KVG'!D:D,B76,'Grundlage Swiss DRG KVG'!J:J)&gt;0,SUMIF('Grundlage Swiss DRG KVG'!D:D,B76,'Grundlage Swiss DRG KVG'!J:J),"")</f>
        <v>6733</v>
      </c>
      <c r="J76" s="130">
        <f>IF(SUMIF('Grundlage Swiss DRG ohne Anlage'!D:D,B76,'Grundlage Swiss DRG ohne Anlage'!J:J)&gt;0,SUMIF('Grundlage Swiss DRG ohne Anlage'!D:D,B76,'Grundlage Swiss DRG ohne Anlage'!J:J),"")</f>
        <v>10246.596925010999</v>
      </c>
      <c r="K76" s="130">
        <f>IF(SUMIF('Grundlage Swiss DRG KVG'!D:D,B76,'Grundlage Swiss DRG KVG'!K:K)&gt;0,SUMIF('Grundlage Swiss DRG KVG'!D:D,B76,'Grundlage Swiss DRG KVG'!K:K),"")</f>
        <v>12347.663546356</v>
      </c>
      <c r="L76" s="130">
        <f>IF(SUMIF('Grundlage Swiss DRG KVG'!D:D,B76,'Grundlage Swiss DRG KVG'!L:L)&gt;0,SUMIF('Grundlage Swiss DRG KVG'!D:D,B76,'Grundlage Swiss DRG KVG'!L:L),"")</f>
        <v>11784.260144272999</v>
      </c>
      <c r="M76" s="62">
        <f t="shared" si="4"/>
        <v>5622.0045</v>
      </c>
      <c r="N76" s="61">
        <f t="shared" si="5"/>
        <v>5622.0045</v>
      </c>
      <c r="O76" s="61">
        <f t="shared" si="6"/>
        <v>5622.0045</v>
      </c>
      <c r="P76" s="40"/>
      <c r="Q76" s="40"/>
      <c r="R76" s="40"/>
      <c r="Y76" s="124">
        <f t="shared" si="7"/>
        <v>11784.260144272999</v>
      </c>
      <c r="Z76" s="23" t="str">
        <f t="shared" si="8"/>
        <v>-</v>
      </c>
    </row>
    <row r="77" spans="1:26" x14ac:dyDescent="0.2">
      <c r="A77" s="21" t="s">
        <v>247</v>
      </c>
      <c r="B77" s="21" t="s">
        <v>247</v>
      </c>
      <c r="C77" s="21" t="s">
        <v>70</v>
      </c>
      <c r="D77" s="21" t="s">
        <v>45</v>
      </c>
      <c r="E77" s="112">
        <v>81894498</v>
      </c>
      <c r="F77" s="112">
        <f>IF(SUMIF('Grundlage Swiss DRG KVG'!D:D,B77,'Grundlage Swiss DRG KVG'!G:G)&gt;0,SUMIF('Grundlage Swiss DRG KVG'!D:D,B77,'Grundlage Swiss DRG KVG'!G:G),)</f>
        <v>86656951.991117999</v>
      </c>
      <c r="G77" s="112">
        <v>87353168</v>
      </c>
      <c r="H77" s="112">
        <v>8608</v>
      </c>
      <c r="I77" s="112">
        <v>10119</v>
      </c>
      <c r="J77" s="130">
        <v>9514</v>
      </c>
      <c r="K77" s="130">
        <f>IF(SUMIF('Grundlage Swiss DRG KVG'!D:D,B77,'Grundlage Swiss DRG KVG'!K:K)&gt;0,SUMIF('Grundlage Swiss DRG KVG'!D:D,B77,'Grundlage Swiss DRG KVG'!K:K),"")</f>
        <v>10066.986498671</v>
      </c>
      <c r="L77" s="130">
        <v>10148</v>
      </c>
      <c r="M77" s="62">
        <f t="shared" ref="M77:M104" si="9">H77</f>
        <v>8608</v>
      </c>
      <c r="N77" s="61">
        <f t="shared" si="5"/>
        <v>8608</v>
      </c>
      <c r="O77" s="61">
        <f t="shared" si="6"/>
        <v>8608</v>
      </c>
      <c r="P77" s="40"/>
      <c r="Q77" s="40"/>
      <c r="R77" s="40"/>
      <c r="Y77" s="124">
        <f>L77</f>
        <v>10148</v>
      </c>
      <c r="Z77" s="23" t="str">
        <f>IF(L77&gt;0,IF(K77&gt;L77,"-",IF(K77=L77,"gleich","Kontrolle")),"")</f>
        <v>Kontrolle</v>
      </c>
    </row>
    <row r="78" spans="1:26" x14ac:dyDescent="0.2">
      <c r="A78" s="21" t="s">
        <v>69</v>
      </c>
      <c r="B78" s="21" t="s">
        <v>69</v>
      </c>
      <c r="C78" s="21" t="s">
        <v>70</v>
      </c>
      <c r="D78" s="21" t="s">
        <v>45</v>
      </c>
      <c r="E78" s="112">
        <f>IF(SUMIF('Grundlage Swiss DRG ohne Anlage'!D:D,B78,'Grundlage Swiss DRG ohne Anlage'!I:I)&gt;0,SUMIF('Grundlage Swiss DRG ohne Anlage'!D:D,B78,'Grundlage Swiss DRG ohne Anlage'!I:I),"")</f>
        <v>69287268.867592007</v>
      </c>
      <c r="F78" s="112">
        <f>IF(SUMIF('Grundlage Swiss DRG KVG'!D:D,B78,'Grundlage Swiss DRG KVG'!G:G)&gt;0,SUMIF('Grundlage Swiss DRG KVG'!D:D,B78,'Grundlage Swiss DRG KVG'!G:G),)</f>
        <v>79665796.867592007</v>
      </c>
      <c r="G78" s="112">
        <f>IF(SUMIF('Grundlage Swiss DRG KVG'!D:D,B78,'Grundlage Swiss DRG KVG'!H:H)&gt;0,SUMIF('Grundlage Swiss DRG KVG'!D:D,B78,'Grundlage Swiss DRG KVG'!H:H),)</f>
        <v>74476637.867592007</v>
      </c>
      <c r="H78" s="112">
        <f>IF(SUMIF('Grundlage Swiss DRG KVG'!D:D,B78,'Grundlage Swiss DRG KVG'!I:I)&gt;0,SUMIF('Grundlage Swiss DRG KVG'!D:D,B78,'Grundlage Swiss DRG KVG'!I:I),"")</f>
        <v>7688.3627999999999</v>
      </c>
      <c r="I78" s="112">
        <f>IF(SUMIF('Grundlage Swiss DRG KVG'!D:D,B78,'Grundlage Swiss DRG KVG'!J:J)&gt;0,SUMIF('Grundlage Swiss DRG KVG'!D:D,B78,'Grundlage Swiss DRG KVG'!J:J),"")</f>
        <v>9403</v>
      </c>
      <c r="J78" s="130">
        <f>IF(SUMIF('Grundlage Swiss DRG ohne Anlage'!D:D,B78,'Grundlage Swiss DRG ohne Anlage'!J:J)&gt;0,SUMIF('Grundlage Swiss DRG ohne Anlage'!D:D,B78,'Grundlage Swiss DRG ohne Anlage'!J:J),"")</f>
        <v>9011.9666136972992</v>
      </c>
      <c r="K78" s="130">
        <f>IF(SUMIF('Grundlage Swiss DRG KVG'!D:D,B78,'Grundlage Swiss DRG KVG'!K:K)&gt;0,SUMIF('Grundlage Swiss DRG KVG'!D:D,B78,'Grundlage Swiss DRG KVG'!K:K),"")</f>
        <v>10361.867531484</v>
      </c>
      <c r="L78" s="130">
        <f>IF(SUMIF('Grundlage Swiss DRG KVG'!D:D,B78,'Grundlage Swiss DRG KVG'!L:L)&gt;0,SUMIF('Grundlage Swiss DRG KVG'!D:D,B78,'Grundlage Swiss DRG KVG'!L:L),"")</f>
        <v>9686.9307295947001</v>
      </c>
      <c r="M78" s="62">
        <f t="shared" si="9"/>
        <v>7688.3627999999999</v>
      </c>
      <c r="N78" s="61">
        <f t="shared" si="5"/>
        <v>7688.3627999999999</v>
      </c>
      <c r="O78" s="61">
        <f t="shared" si="6"/>
        <v>7688.3627999999999</v>
      </c>
      <c r="P78" s="40"/>
      <c r="Q78" s="40"/>
      <c r="R78" s="40"/>
      <c r="Y78" s="124">
        <f t="shared" si="7"/>
        <v>9686.9307295947001</v>
      </c>
      <c r="Z78" s="23" t="str">
        <f t="shared" si="8"/>
        <v>-</v>
      </c>
    </row>
    <row r="79" spans="1:26" x14ac:dyDescent="0.2">
      <c r="A79" s="21" t="s">
        <v>279</v>
      </c>
      <c r="B79" s="21" t="s">
        <v>279</v>
      </c>
      <c r="C79" s="21" t="s">
        <v>70</v>
      </c>
      <c r="D79" s="21" t="s">
        <v>45</v>
      </c>
      <c r="E79" s="112">
        <f>IF(SUMIF('Grundlage Swiss DRG ohne Anlage'!D:D,B79,'Grundlage Swiss DRG ohne Anlage'!I:I)&gt;0,SUMIF('Grundlage Swiss DRG ohne Anlage'!D:D,B79,'Grundlage Swiss DRG ohne Anlage'!I:I),"")</f>
        <v>73529735.313073993</v>
      </c>
      <c r="F79" s="112">
        <f>IF(SUMIF('Grundlage Swiss DRG KVG'!D:D,B79,'Grundlage Swiss DRG KVG'!G:G)&gt;0,SUMIF('Grundlage Swiss DRG KVG'!D:D,B79,'Grundlage Swiss DRG KVG'!G:G),)</f>
        <v>0</v>
      </c>
      <c r="G79" s="112">
        <f>IF(SUMIF('Grundlage Swiss DRG KVG'!D:D,B79,'Grundlage Swiss DRG KVG'!H:H)&gt;0,SUMIF('Grundlage Swiss DRG KVG'!D:D,B79,'Grundlage Swiss DRG KVG'!H:H),)</f>
        <v>62324054.249113999</v>
      </c>
      <c r="H79" s="112">
        <f>IF(SUMIF('Grundlage Swiss DRG KVG'!D:D,B79,'Grundlage Swiss DRG KVG'!I:I)&gt;0,SUMIF('Grundlage Swiss DRG KVG'!D:D,B79,'Grundlage Swiss DRG KVG'!I:I),"")</f>
        <v>5729.23</v>
      </c>
      <c r="I79" s="112">
        <f>IF(SUMIF('Grundlage Swiss DRG KVG'!D:D,B79,'Grundlage Swiss DRG KVG'!J:J)&gt;0,SUMIF('Grundlage Swiss DRG KVG'!D:D,B79,'Grundlage Swiss DRG KVG'!J:J),"")</f>
        <v>2834</v>
      </c>
      <c r="J79" s="130">
        <f>IF(SUMIF('Grundlage Swiss DRG ohne Anlage'!D:D,B79,'Grundlage Swiss DRG ohne Anlage'!J:J)&gt;0,SUMIF('Grundlage Swiss DRG ohne Anlage'!D:D,B79,'Grundlage Swiss DRG ohne Anlage'!J:J),"")</f>
        <v>9626.3495741735005</v>
      </c>
      <c r="K79" s="130" t="str">
        <f>IF(SUMIF('Grundlage Swiss DRG KVG'!D:D,B79,'Grundlage Swiss DRG KVG'!K:K)&gt;0,SUMIF('Grundlage Swiss DRG KVG'!D:D,B79,'Grundlage Swiss DRG KVG'!K:K),"")</f>
        <v/>
      </c>
      <c r="L79" s="130">
        <f>IF(SUMIF('Grundlage Swiss DRG KVG'!D:D,B79,'Grundlage Swiss DRG KVG'!L:L)&gt;0,SUMIF('Grundlage Swiss DRG KVG'!D:D,B79,'Grundlage Swiss DRG KVG'!L:L),"")</f>
        <v>10878.260123806</v>
      </c>
      <c r="M79" s="62">
        <f t="shared" si="9"/>
        <v>5729.23</v>
      </c>
      <c r="N79" s="61" t="str">
        <f t="shared" si="5"/>
        <v>-</v>
      </c>
      <c r="O79" s="61">
        <f t="shared" si="6"/>
        <v>5729.23</v>
      </c>
      <c r="P79" s="40"/>
      <c r="Q79" s="40"/>
      <c r="R79" s="40"/>
      <c r="Y79" s="124">
        <f t="shared" si="7"/>
        <v>10878.260123806</v>
      </c>
      <c r="Z79" s="23" t="str">
        <f t="shared" si="8"/>
        <v>-</v>
      </c>
    </row>
    <row r="80" spans="1:26" x14ac:dyDescent="0.2">
      <c r="A80" s="21" t="s">
        <v>269</v>
      </c>
      <c r="B80" s="21" t="s">
        <v>269</v>
      </c>
      <c r="C80" s="21" t="s">
        <v>70</v>
      </c>
      <c r="D80" s="21" t="s">
        <v>45</v>
      </c>
      <c r="E80" s="112">
        <f>IF(SUMIF('Grundlage Swiss DRG ohne Anlage'!D:D,B80,'Grundlage Swiss DRG ohne Anlage'!I:I)&gt;0,SUMIF('Grundlage Swiss DRG ohne Anlage'!D:D,B80,'Grundlage Swiss DRG ohne Anlage'!I:I),"")</f>
        <v>232098939.83769</v>
      </c>
      <c r="F80" s="112">
        <f>IF(SUMIF('Grundlage Swiss DRG KVG'!D:D,B80,'Grundlage Swiss DRG KVG'!G:G)&gt;0,SUMIF('Grundlage Swiss DRG KVG'!D:D,B80,'Grundlage Swiss DRG KVG'!G:G),)</f>
        <v>0</v>
      </c>
      <c r="G80" s="112">
        <f>IF(SUMIF('Grundlage Swiss DRG KVG'!D:D,B80,'Grundlage Swiss DRG KVG'!H:H)&gt;0,SUMIF('Grundlage Swiss DRG KVG'!D:D,B80,'Grundlage Swiss DRG KVG'!H:H),)</f>
        <v>247870782.83769</v>
      </c>
      <c r="H80" s="112">
        <f>IF(SUMIF('Grundlage Swiss DRG KVG'!D:D,B80,'Grundlage Swiss DRG KVG'!I:I)&gt;0,SUMIF('Grundlage Swiss DRG KVG'!D:D,B80,'Grundlage Swiss DRG KVG'!I:I),"")</f>
        <v>24416.9745</v>
      </c>
      <c r="I80" s="112">
        <f>IF(SUMIF('Grundlage Swiss DRG KVG'!D:D,B80,'Grundlage Swiss DRG KVG'!J:J)&gt;0,SUMIF('Grundlage Swiss DRG KVG'!D:D,B80,'Grundlage Swiss DRG KVG'!J:J),"")</f>
        <v>22086</v>
      </c>
      <c r="J80" s="130">
        <f>IF(SUMIF('Grundlage Swiss DRG ohne Anlage'!D:D,B80,'Grundlage Swiss DRG ohne Anlage'!J:J)&gt;0,SUMIF('Grundlage Swiss DRG ohne Anlage'!D:D,B80,'Grundlage Swiss DRG ohne Anlage'!J:J),"")</f>
        <v>9505.6387857424997</v>
      </c>
      <c r="K80" s="130" t="str">
        <f>IF(SUMIF('Grundlage Swiss DRG KVG'!D:D,B80,'Grundlage Swiss DRG KVG'!K:K)&gt;0,SUMIF('Grundlage Swiss DRG KVG'!D:D,B80,'Grundlage Swiss DRG KVG'!K:K),"")</f>
        <v/>
      </c>
      <c r="L80" s="130">
        <f>IF(SUMIF('Grundlage Swiss DRG KVG'!D:D,B80,'Grundlage Swiss DRG KVG'!L:L)&gt;0,SUMIF('Grundlage Swiss DRG KVG'!D:D,B80,'Grundlage Swiss DRG KVG'!L:L),"")</f>
        <v>10151.576430474001</v>
      </c>
      <c r="M80" s="62">
        <f t="shared" si="9"/>
        <v>24416.9745</v>
      </c>
      <c r="N80" s="61" t="str">
        <f t="shared" si="5"/>
        <v>-</v>
      </c>
      <c r="O80" s="61">
        <f t="shared" si="6"/>
        <v>24416.9745</v>
      </c>
      <c r="P80" s="40"/>
      <c r="Q80" s="40"/>
      <c r="R80" s="40"/>
      <c r="Y80" s="124">
        <f t="shared" si="7"/>
        <v>10151.576430474001</v>
      </c>
      <c r="Z80" s="23" t="str">
        <f t="shared" si="8"/>
        <v>-</v>
      </c>
    </row>
    <row r="81" spans="1:26" x14ac:dyDescent="0.2">
      <c r="A81" s="21" t="s">
        <v>344</v>
      </c>
      <c r="B81" s="21" t="s">
        <v>344</v>
      </c>
      <c r="C81" s="21" t="s">
        <v>70</v>
      </c>
      <c r="D81" s="21" t="s">
        <v>345</v>
      </c>
      <c r="E81" s="112">
        <f>IF(SUMIF('Grundlage Swiss DRG ohne Anlage'!D:D,B81,'Grundlage Swiss DRG ohne Anlage'!I:I)&gt;0,SUMIF('Grundlage Swiss DRG ohne Anlage'!D:D,B81,'Grundlage Swiss DRG ohne Anlage'!I:I),"")</f>
        <v>93680291.073999003</v>
      </c>
      <c r="F81" s="112">
        <f>IF(SUMIF('Grundlage Swiss DRG KVG'!D:D,B81,'Grundlage Swiss DRG KVG'!G:G)&gt;0,SUMIF('Grundlage Swiss DRG KVG'!D:D,B81,'Grundlage Swiss DRG KVG'!G:G),)</f>
        <v>0</v>
      </c>
      <c r="G81" s="112">
        <f>IF(SUMIF('Grundlage Swiss DRG KVG'!D:D,B81,'Grundlage Swiss DRG KVG'!H:H)&gt;0,SUMIF('Grundlage Swiss DRG KVG'!D:D,B81,'Grundlage Swiss DRG KVG'!H:H),)</f>
        <v>0</v>
      </c>
      <c r="H81" s="112" t="str">
        <f>IF(SUMIF('Grundlage Swiss DRG KVG'!D:D,B81,'Grundlage Swiss DRG KVG'!I:I)&gt;0,SUMIF('Grundlage Swiss DRG KVG'!D:D,B81,'Grundlage Swiss DRG KVG'!I:I),"")</f>
        <v/>
      </c>
      <c r="I81" s="112" t="str">
        <f>IF(SUMIF('Grundlage Swiss DRG KVG'!D:D,B81,'Grundlage Swiss DRG KVG'!J:J)&gt;0,SUMIF('Grundlage Swiss DRG KVG'!D:D,B81,'Grundlage Swiss DRG KVG'!J:J),"")</f>
        <v/>
      </c>
      <c r="J81" s="130">
        <f>IF(SUMIF('Grundlage Swiss DRG ohne Anlage'!D:D,B81,'Grundlage Swiss DRG ohne Anlage'!J:J)&gt;0,SUMIF('Grundlage Swiss DRG ohne Anlage'!D:D,B81,'Grundlage Swiss DRG ohne Anlage'!J:J),"")</f>
        <v>10382.755417787999</v>
      </c>
      <c r="K81" s="130" t="str">
        <f>IF(SUMIF('Grundlage Swiss DRG KVG'!D:D,B81,'Grundlage Swiss DRG KVG'!K:K)&gt;0,SUMIF('Grundlage Swiss DRG KVG'!D:D,B81,'Grundlage Swiss DRG KVG'!K:K),"")</f>
        <v/>
      </c>
      <c r="L81" s="130" t="str">
        <f>IF(SUMIF('Grundlage Swiss DRG KVG'!D:D,B81,'Grundlage Swiss DRG KVG'!L:L)&gt;0,SUMIF('Grundlage Swiss DRG KVG'!D:D,B81,'Grundlage Swiss DRG KVG'!L:L),"")</f>
        <v/>
      </c>
      <c r="M81" s="62" t="str">
        <f t="shared" si="9"/>
        <v/>
      </c>
      <c r="N81" s="61" t="str">
        <f t="shared" si="5"/>
        <v>-</v>
      </c>
      <c r="O81" s="61" t="str">
        <f t="shared" si="6"/>
        <v>-</v>
      </c>
      <c r="P81" s="40"/>
      <c r="Q81" s="40"/>
      <c r="R81" s="40"/>
      <c r="Y81" s="124" t="str">
        <f t="shared" si="7"/>
        <v/>
      </c>
      <c r="Z81" s="23" t="str">
        <f t="shared" si="8"/>
        <v>gleich</v>
      </c>
    </row>
    <row r="82" spans="1:26" x14ac:dyDescent="0.2">
      <c r="A82" s="21" t="s">
        <v>282</v>
      </c>
      <c r="B82" s="21" t="s">
        <v>282</v>
      </c>
      <c r="C82" s="21" t="s">
        <v>70</v>
      </c>
      <c r="D82" s="21" t="s">
        <v>62</v>
      </c>
      <c r="E82" s="112">
        <f>IF(SUMIF('Grundlage Swiss DRG ohne Anlage'!D:D,B82,'Grundlage Swiss DRG ohne Anlage'!I:I)&gt;0,SUMIF('Grundlage Swiss DRG ohne Anlage'!D:D,B82,'Grundlage Swiss DRG ohne Anlage'!I:I),"")</f>
        <v>48689514.230319001</v>
      </c>
      <c r="F82" s="112">
        <f>IF(SUMIF('Grundlage Swiss DRG KVG'!D:D,B82,'Grundlage Swiss DRG KVG'!G:G)&gt;0,SUMIF('Grundlage Swiss DRG KVG'!D:D,B82,'Grundlage Swiss DRG KVG'!G:G),)</f>
        <v>44773760.924341001</v>
      </c>
      <c r="G82" s="112">
        <f>IF(SUMIF('Grundlage Swiss DRG KVG'!D:D,B82,'Grundlage Swiss DRG KVG'!H:H)&gt;0,SUMIF('Grundlage Swiss DRG KVG'!D:D,B82,'Grundlage Swiss DRG KVG'!H:H),)</f>
        <v>44086991.463129997</v>
      </c>
      <c r="H82" s="112">
        <f>IF(SUMIF('Grundlage Swiss DRG KVG'!D:D,B82,'Grundlage Swiss DRG KVG'!I:I)&gt;0,SUMIF('Grundlage Swiss DRG KVG'!D:D,B82,'Grundlage Swiss DRG KVG'!I:I),"")</f>
        <v>4100.6532999999999</v>
      </c>
      <c r="I82" s="112">
        <f>IF(SUMIF('Grundlage Swiss DRG KVG'!D:D,B82,'Grundlage Swiss DRG KVG'!J:J)&gt;0,SUMIF('Grundlage Swiss DRG KVG'!D:D,B82,'Grundlage Swiss DRG KVG'!J:J),"")</f>
        <v>5433</v>
      </c>
      <c r="J82" s="130">
        <f>IF(SUMIF('Grundlage Swiss DRG ohne Anlage'!D:D,B82,'Grundlage Swiss DRG ohne Anlage'!J:J)&gt;0,SUMIF('Grundlage Swiss DRG ohne Anlage'!D:D,B82,'Grundlage Swiss DRG ohne Anlage'!J:J),"")</f>
        <v>8998.8413594895992</v>
      </c>
      <c r="K82" s="130">
        <f>IF(SUMIF('Grundlage Swiss DRG KVG'!D:D,B82,'Grundlage Swiss DRG KVG'!K:K)&gt;0,SUMIF('Grundlage Swiss DRG KVG'!D:D,B82,'Grundlage Swiss DRG KVG'!K:K),"")</f>
        <v>10918.689693746999</v>
      </c>
      <c r="L82" s="130">
        <f>IF(SUMIF('Grundlage Swiss DRG KVG'!D:D,B82,'Grundlage Swiss DRG KVG'!L:L)&gt;0,SUMIF('Grundlage Swiss DRG KVG'!D:D,B82,'Grundlage Swiss DRG KVG'!L:L),"")</f>
        <v>10751.21163331</v>
      </c>
      <c r="M82" s="62">
        <f t="shared" si="9"/>
        <v>4100.6532999999999</v>
      </c>
      <c r="N82" s="61">
        <f t="shared" si="5"/>
        <v>4100.6532999999999</v>
      </c>
      <c r="O82" s="61">
        <f t="shared" si="6"/>
        <v>4100.6532999999999</v>
      </c>
      <c r="P82" s="40"/>
      <c r="Q82" s="40"/>
      <c r="R82" s="40"/>
      <c r="Y82" s="124">
        <f t="shared" si="7"/>
        <v>10751.21163331</v>
      </c>
      <c r="Z82" s="23" t="str">
        <f t="shared" si="8"/>
        <v>-</v>
      </c>
    </row>
    <row r="83" spans="1:26" hidden="1" x14ac:dyDescent="0.2">
      <c r="A83" s="20" t="s">
        <v>104</v>
      </c>
      <c r="B83" s="21" t="s">
        <v>105</v>
      </c>
      <c r="C83" s="21" t="s">
        <v>66</v>
      </c>
      <c r="D83" s="21" t="s">
        <v>106</v>
      </c>
      <c r="E83" s="59" t="str">
        <f>IF(SUMIF('Grundlage Swiss DRG ohne Anlage'!D:D,B83,'Grundlage Swiss DRG ohne Anlage'!I:I)&gt;0,SUMIF('Grundlage Swiss DRG ohne Anlage'!D:D,B83,'Grundlage Swiss DRG ohne Anlage'!I:I),"")</f>
        <v/>
      </c>
      <c r="F83" s="112">
        <f>IF(SUMIF('Grundlage Swiss DRG KVG'!D:D,B83,'Grundlage Swiss DRG KVG'!G:G)&gt;0,SUMIF('Grundlage Swiss DRG KVG'!D:D,B83,'Grundlage Swiss DRG KVG'!G:G),)</f>
        <v>81868181.313073993</v>
      </c>
      <c r="G83" s="112">
        <f>IF(SUMIF('Grundlage Swiss DRG KVG'!D:D,B83,'Grundlage Swiss DRG KVG'!H:H)&gt;0,SUMIF('Grundlage Swiss DRG KVG'!D:D,B83,'Grundlage Swiss DRG KVG'!H:H),)</f>
        <v>81023783.313073993</v>
      </c>
      <c r="H83" s="112">
        <f>IF(SUMIF('Grundlage Swiss DRG KVG'!D:D,B83,'Grundlage Swiss DRG KVG'!I:I)&gt;0,SUMIF('Grundlage Swiss DRG KVG'!D:D,B83,'Grundlage Swiss DRG KVG'!I:I),"")</f>
        <v>7638.3819999999996</v>
      </c>
      <c r="I83" s="112">
        <f>IF(SUMIF('Grundlage Swiss DRG KVG'!D:D,B83,'Grundlage Swiss DRG KVG'!J:J)&gt;0,SUMIF('Grundlage Swiss DRG KVG'!D:D,B83,'Grundlage Swiss DRG KVG'!J:J),"")</f>
        <v>9225</v>
      </c>
      <c r="J83" s="130"/>
      <c r="K83" s="130">
        <f>IF(SUMIF('Grundlage Swiss DRG KVG'!D:D,B83,'Grundlage Swiss DRG KVG'!K:K)&gt;0,SUMIF('Grundlage Swiss DRG KVG'!D:D,B83,'Grundlage Swiss DRG KVG'!K:K),"")</f>
        <v>10718.000397607</v>
      </c>
      <c r="L83" s="130">
        <f>IF(SUMIF('Grundlage Swiss DRG KVG'!D:D,B83,'Grundlage Swiss DRG KVG'!L:L)&gt;0,SUMIF('Grundlage Swiss DRG KVG'!D:D,B83,'Grundlage Swiss DRG KVG'!L:L),"")</f>
        <v>10607.453687584</v>
      </c>
      <c r="M83" s="62">
        <f t="shared" si="9"/>
        <v>7638.3819999999996</v>
      </c>
      <c r="N83" s="61">
        <f t="shared" si="5"/>
        <v>7638.3819999999996</v>
      </c>
      <c r="O83" s="61">
        <f t="shared" si="6"/>
        <v>7638.3819999999996</v>
      </c>
      <c r="P83" s="40"/>
      <c r="Q83" s="40"/>
      <c r="R83" s="40"/>
      <c r="Y83" s="124">
        <f t="shared" si="7"/>
        <v>10607.453687584</v>
      </c>
      <c r="Z83" s="23" t="str">
        <f t="shared" si="8"/>
        <v>-</v>
      </c>
    </row>
    <row r="84" spans="1:26" hidden="1" x14ac:dyDescent="0.2">
      <c r="A84" s="20" t="s">
        <v>147</v>
      </c>
      <c r="B84" s="21" t="s">
        <v>148</v>
      </c>
      <c r="C84" s="21" t="s">
        <v>66</v>
      </c>
      <c r="D84" s="21" t="s">
        <v>106</v>
      </c>
      <c r="E84" s="59" t="str">
        <f>IF(SUMIF('Grundlage Swiss DRG ohne Anlage'!D:D,B84,'Grundlage Swiss DRG ohne Anlage'!I:I)&gt;0,SUMIF('Grundlage Swiss DRG ohne Anlage'!D:D,B84,'Grundlage Swiss DRG ohne Anlage'!I:I),"")</f>
        <v/>
      </c>
      <c r="F84" s="112">
        <f>IF(SUMIF('Grundlage Swiss DRG KVG'!D:D,B84,'Grundlage Swiss DRG KVG'!G:G)&gt;0,SUMIF('Grundlage Swiss DRG KVG'!D:D,B84,'Grundlage Swiss DRG KVG'!G:G),)</f>
        <v>0</v>
      </c>
      <c r="G84" s="112">
        <f>IF(SUMIF('Grundlage Swiss DRG KVG'!D:D,B84,'Grundlage Swiss DRG KVG'!H:H)&gt;0,SUMIF('Grundlage Swiss DRG KVG'!D:D,B84,'Grundlage Swiss DRG KVG'!H:H),)</f>
        <v>0</v>
      </c>
      <c r="H84" s="112" t="str">
        <f>IF(SUMIF('Grundlage Swiss DRG KVG'!D:D,B84,'Grundlage Swiss DRG KVG'!I:I)&gt;0,SUMIF('Grundlage Swiss DRG KVG'!D:D,B84,'Grundlage Swiss DRG KVG'!I:I),"")</f>
        <v/>
      </c>
      <c r="I84" s="112" t="str">
        <f>IF(SUMIF('Grundlage Swiss DRG KVG'!D:D,B84,'Grundlage Swiss DRG KVG'!J:J)&gt;0,SUMIF('Grundlage Swiss DRG KVG'!D:D,B84,'Grundlage Swiss DRG KVG'!J:J),"")</f>
        <v/>
      </c>
      <c r="J84" s="130"/>
      <c r="K84" s="130" t="str">
        <f>IF(SUMIF('Grundlage Swiss DRG KVG'!D:D,B84,'Grundlage Swiss DRG KVG'!K:K)&gt;0,SUMIF('Grundlage Swiss DRG KVG'!D:D,B84,'Grundlage Swiss DRG KVG'!K:K),"")</f>
        <v/>
      </c>
      <c r="L84" s="130" t="str">
        <f>IF(SUMIF('Grundlage Swiss DRG KVG'!D:D,B84,'Grundlage Swiss DRG KVG'!L:L)&gt;0,SUMIF('Grundlage Swiss DRG KVG'!D:D,B84,'Grundlage Swiss DRG KVG'!L:L),"")</f>
        <v/>
      </c>
      <c r="M84" s="62" t="str">
        <f t="shared" si="9"/>
        <v/>
      </c>
      <c r="N84" s="61" t="str">
        <f t="shared" si="5"/>
        <v>-</v>
      </c>
      <c r="O84" s="61" t="str">
        <f t="shared" si="6"/>
        <v>-</v>
      </c>
      <c r="P84" s="40"/>
      <c r="Q84" s="40"/>
      <c r="R84" s="40"/>
      <c r="Y84" s="124" t="str">
        <f t="shared" si="7"/>
        <v/>
      </c>
      <c r="Z84" s="23" t="str">
        <f t="shared" si="8"/>
        <v>gleich</v>
      </c>
    </row>
    <row r="85" spans="1:26" hidden="1" x14ac:dyDescent="0.2">
      <c r="A85" s="20" t="s">
        <v>183</v>
      </c>
      <c r="B85" s="21" t="s">
        <v>184</v>
      </c>
      <c r="C85" s="21" t="s">
        <v>66</v>
      </c>
      <c r="D85" s="21" t="s">
        <v>106</v>
      </c>
      <c r="E85" s="59" t="str">
        <f>IF(SUMIF('Grundlage Swiss DRG ohne Anlage'!D:D,B85,'Grundlage Swiss DRG ohne Anlage'!I:I)&gt;0,SUMIF('Grundlage Swiss DRG ohne Anlage'!D:D,B85,'Grundlage Swiss DRG ohne Anlage'!I:I),"")</f>
        <v/>
      </c>
      <c r="F85" s="112">
        <f>IF(SUMIF('Grundlage Swiss DRG KVG'!D:D,B85,'Grundlage Swiss DRG KVG'!G:G)&gt;0,SUMIF('Grundlage Swiss DRG KVG'!D:D,B85,'Grundlage Swiss DRG KVG'!G:G),)</f>
        <v>0</v>
      </c>
      <c r="G85" s="112">
        <f>IF(SUMIF('Grundlage Swiss DRG KVG'!D:D,B85,'Grundlage Swiss DRG KVG'!H:H)&gt;0,SUMIF('Grundlage Swiss DRG KVG'!D:D,B85,'Grundlage Swiss DRG KVG'!H:H),)</f>
        <v>9803003.3235879</v>
      </c>
      <c r="H85" s="112">
        <f>IF(SUMIF('Grundlage Swiss DRG KVG'!D:D,B85,'Grundlage Swiss DRG KVG'!I:I)&gt;0,SUMIF('Grundlage Swiss DRG KVG'!D:D,B85,'Grundlage Swiss DRG KVG'!I:I),"")</f>
        <v>836.09839999999997</v>
      </c>
      <c r="I85" s="112">
        <f>IF(SUMIF('Grundlage Swiss DRG KVG'!D:D,B85,'Grundlage Swiss DRG KVG'!J:J)&gt;0,SUMIF('Grundlage Swiss DRG KVG'!D:D,B85,'Grundlage Swiss DRG KVG'!J:J),"")</f>
        <v>1002</v>
      </c>
      <c r="J85" s="130"/>
      <c r="K85" s="130" t="str">
        <f>IF(SUMIF('Grundlage Swiss DRG KVG'!D:D,B85,'Grundlage Swiss DRG KVG'!K:K)&gt;0,SUMIF('Grundlage Swiss DRG KVG'!D:D,B85,'Grundlage Swiss DRG KVG'!K:K),"")</f>
        <v/>
      </c>
      <c r="L85" s="130">
        <f>IF(SUMIF('Grundlage Swiss DRG KVG'!D:D,B85,'Grundlage Swiss DRG KVG'!L:L)&gt;0,SUMIF('Grundlage Swiss DRG KVG'!D:D,B85,'Grundlage Swiss DRG KVG'!L:L),"")</f>
        <v>11724.700494090001</v>
      </c>
      <c r="M85" s="62">
        <f t="shared" si="9"/>
        <v>836.09839999999997</v>
      </c>
      <c r="N85" s="61" t="str">
        <f t="shared" si="5"/>
        <v>-</v>
      </c>
      <c r="O85" s="61">
        <f t="shared" si="6"/>
        <v>836.09839999999997</v>
      </c>
      <c r="P85" s="40"/>
      <c r="Q85" s="40"/>
      <c r="R85" s="40"/>
      <c r="Y85" s="124">
        <f t="shared" si="7"/>
        <v>11724.700494090001</v>
      </c>
      <c r="Z85" s="23" t="str">
        <f t="shared" si="8"/>
        <v>-</v>
      </c>
    </row>
    <row r="86" spans="1:26" hidden="1" x14ac:dyDescent="0.2">
      <c r="A86" s="20" t="s">
        <v>299</v>
      </c>
      <c r="B86" s="21" t="s">
        <v>300</v>
      </c>
      <c r="C86" s="21" t="s">
        <v>66</v>
      </c>
      <c r="D86" s="21" t="s">
        <v>27</v>
      </c>
      <c r="E86" s="59" t="str">
        <f>IF(SUMIF('Grundlage Swiss DRG ohne Anlage'!D:D,B86,'Grundlage Swiss DRG ohne Anlage'!I:I)&gt;0,SUMIF('Grundlage Swiss DRG ohne Anlage'!D:D,B86,'Grundlage Swiss DRG ohne Anlage'!I:I),"")</f>
        <v/>
      </c>
      <c r="F86" s="112">
        <f>IF(SUMIF('Grundlage Swiss DRG KVG'!D:D,B86,'Grundlage Swiss DRG KVG'!G:G)&gt;0,SUMIF('Grundlage Swiss DRG KVG'!D:D,B86,'Grundlage Swiss DRG KVG'!G:G),)</f>
        <v>0</v>
      </c>
      <c r="G86" s="112">
        <f>IF(SUMIF('Grundlage Swiss DRG KVG'!D:D,B86,'Grundlage Swiss DRG KVG'!H:H)&gt;0,SUMIF('Grundlage Swiss DRG KVG'!D:D,B86,'Grundlage Swiss DRG KVG'!H:H),)</f>
        <v>0</v>
      </c>
      <c r="H86" s="112" t="str">
        <f>IF(SUMIF('Grundlage Swiss DRG KVG'!D:D,B86,'Grundlage Swiss DRG KVG'!I:I)&gt;0,SUMIF('Grundlage Swiss DRG KVG'!D:D,B86,'Grundlage Swiss DRG KVG'!I:I),"")</f>
        <v/>
      </c>
      <c r="I86" s="112" t="str">
        <f>IF(SUMIF('Grundlage Swiss DRG KVG'!D:D,B86,'Grundlage Swiss DRG KVG'!J:J)&gt;0,SUMIF('Grundlage Swiss DRG KVG'!D:D,B86,'Grundlage Swiss DRG KVG'!J:J),"")</f>
        <v/>
      </c>
      <c r="J86" s="130"/>
      <c r="K86" s="130" t="str">
        <f>IF(SUMIF('Grundlage Swiss DRG KVG'!D:D,B86,'Grundlage Swiss DRG KVG'!K:K)&gt;0,SUMIF('Grundlage Swiss DRG KVG'!D:D,B86,'Grundlage Swiss DRG KVG'!K:K),"")</f>
        <v/>
      </c>
      <c r="L86" s="130" t="str">
        <f>IF(SUMIF('Grundlage Swiss DRG KVG'!D:D,B86,'Grundlage Swiss DRG KVG'!L:L)&gt;0,SUMIF('Grundlage Swiss DRG KVG'!D:D,B86,'Grundlage Swiss DRG KVG'!L:L),"")</f>
        <v/>
      </c>
      <c r="M86" s="62" t="str">
        <f t="shared" si="9"/>
        <v/>
      </c>
      <c r="N86" s="61" t="str">
        <f t="shared" si="5"/>
        <v>-</v>
      </c>
      <c r="O86" s="61" t="str">
        <f t="shared" si="6"/>
        <v>-</v>
      </c>
      <c r="P86" s="40"/>
      <c r="Q86" s="40"/>
      <c r="R86" s="40"/>
      <c r="Y86" s="124" t="str">
        <f t="shared" si="7"/>
        <v/>
      </c>
      <c r="Z86" s="23" t="str">
        <f t="shared" si="8"/>
        <v>gleich</v>
      </c>
    </row>
    <row r="87" spans="1:26" hidden="1" x14ac:dyDescent="0.2">
      <c r="A87" s="20" t="s">
        <v>307</v>
      </c>
      <c r="B87" s="21" t="s">
        <v>307</v>
      </c>
      <c r="C87" s="21" t="s">
        <v>66</v>
      </c>
      <c r="D87" s="21" t="s">
        <v>308</v>
      </c>
      <c r="E87" s="59" t="str">
        <f>IF(SUMIF('Grundlage Swiss DRG ohne Anlage'!D:D,B87,'Grundlage Swiss DRG ohne Anlage'!I:I)&gt;0,SUMIF('Grundlage Swiss DRG ohne Anlage'!D:D,B87,'Grundlage Swiss DRG ohne Anlage'!I:I),"")</f>
        <v/>
      </c>
      <c r="F87" s="112">
        <f>IF(SUMIF('Grundlage Swiss DRG KVG'!D:D,B87,'Grundlage Swiss DRG KVG'!G:G)&gt;0,SUMIF('Grundlage Swiss DRG KVG'!D:D,B87,'Grundlage Swiss DRG KVG'!G:G),)</f>
        <v>574775694.71089005</v>
      </c>
      <c r="G87" s="112">
        <f>IF(SUMIF('Grundlage Swiss DRG KVG'!D:D,B87,'Grundlage Swiss DRG KVG'!H:H)&gt;0,SUMIF('Grundlage Swiss DRG KVG'!D:D,B87,'Grundlage Swiss DRG KVG'!H:H),)</f>
        <v>569406945.12435997</v>
      </c>
      <c r="H87" s="112">
        <f>IF(SUMIF('Grundlage Swiss DRG KVG'!D:D,B87,'Grundlage Swiss DRG KVG'!I:I)&gt;0,SUMIF('Grundlage Swiss DRG KVG'!D:D,B87,'Grundlage Swiss DRG KVG'!I:I),"")</f>
        <v>51949</v>
      </c>
      <c r="I87" s="112">
        <f>IF(SUMIF('Grundlage Swiss DRG KVG'!D:D,B87,'Grundlage Swiss DRG KVG'!J:J)&gt;0,SUMIF('Grundlage Swiss DRG KVG'!D:D,B87,'Grundlage Swiss DRG KVG'!J:J),"")</f>
        <v>35121</v>
      </c>
      <c r="J87" s="130"/>
      <c r="K87" s="130">
        <f>IF(SUMIF('Grundlage Swiss DRG KVG'!D:D,B87,'Grundlage Swiss DRG KVG'!K:K)&gt;0,SUMIF('Grundlage Swiss DRG KVG'!D:D,B87,'Grundlage Swiss DRG KVG'!K:K),"")</f>
        <v>11064.230200983</v>
      </c>
      <c r="L87" s="130">
        <f>IF(SUMIF('Grundlage Swiss DRG KVG'!D:D,B87,'Grundlage Swiss DRG KVG'!L:L)&gt;0,SUMIF('Grundlage Swiss DRG KVG'!D:D,B87,'Grundlage Swiss DRG KVG'!L:L),"")</f>
        <v>10960.883657517001</v>
      </c>
      <c r="M87" s="62">
        <f t="shared" si="9"/>
        <v>51949</v>
      </c>
      <c r="N87" s="61">
        <f t="shared" si="5"/>
        <v>51949</v>
      </c>
      <c r="O87" s="61">
        <f t="shared" si="6"/>
        <v>51949</v>
      </c>
      <c r="P87" s="40"/>
      <c r="Q87" s="40"/>
      <c r="R87" s="40"/>
      <c r="Y87" s="124">
        <f t="shared" si="7"/>
        <v>10960.883657517001</v>
      </c>
      <c r="Z87" s="23" t="str">
        <f t="shared" si="8"/>
        <v>-</v>
      </c>
    </row>
    <row r="88" spans="1:26" hidden="1" x14ac:dyDescent="0.2">
      <c r="A88" s="20" t="s">
        <v>341</v>
      </c>
      <c r="B88" s="21" t="s">
        <v>341</v>
      </c>
      <c r="C88" s="21" t="s">
        <v>66</v>
      </c>
      <c r="D88" s="21" t="s">
        <v>308</v>
      </c>
      <c r="E88" s="59" t="str">
        <f>IF(SUMIF('Grundlage Swiss DRG ohne Anlage'!D:D,B88,'Grundlage Swiss DRG ohne Anlage'!I:I)&gt;0,SUMIF('Grundlage Swiss DRG ohne Anlage'!D:D,B88,'Grundlage Swiss DRG ohne Anlage'!I:I),"")</f>
        <v/>
      </c>
      <c r="F88" s="112">
        <f>IF(SUMIF('Grundlage Swiss DRG KVG'!D:D,B88,'Grundlage Swiss DRG KVG'!G:G)&gt;0,SUMIF('Grundlage Swiss DRG KVG'!D:D,B88,'Grundlage Swiss DRG KVG'!G:G),)</f>
        <v>0</v>
      </c>
      <c r="G88" s="112">
        <f>IF(SUMIF('Grundlage Swiss DRG KVG'!D:D,B88,'Grundlage Swiss DRG KVG'!H:H)&gt;0,SUMIF('Grundlage Swiss DRG KVG'!D:D,B88,'Grundlage Swiss DRG KVG'!H:H),)</f>
        <v>0</v>
      </c>
      <c r="H88" s="112" t="str">
        <f>IF(SUMIF('Grundlage Swiss DRG KVG'!D:D,B88,'Grundlage Swiss DRG KVG'!I:I)&gt;0,SUMIF('Grundlage Swiss DRG KVG'!D:D,B88,'Grundlage Swiss DRG KVG'!I:I),"")</f>
        <v/>
      </c>
      <c r="I88" s="112" t="str">
        <f>IF(SUMIF('Grundlage Swiss DRG KVG'!D:D,B88,'Grundlage Swiss DRG KVG'!J:J)&gt;0,SUMIF('Grundlage Swiss DRG KVG'!D:D,B88,'Grundlage Swiss DRG KVG'!J:J),"")</f>
        <v/>
      </c>
      <c r="J88" s="130"/>
      <c r="K88" s="130" t="str">
        <f>IF(SUMIF('Grundlage Swiss DRG KVG'!D:D,B88,'Grundlage Swiss DRG KVG'!K:K)&gt;0,SUMIF('Grundlage Swiss DRG KVG'!D:D,B88,'Grundlage Swiss DRG KVG'!K:K),"")</f>
        <v/>
      </c>
      <c r="L88" s="130" t="str">
        <f>IF(SUMIF('Grundlage Swiss DRG KVG'!D:D,B88,'Grundlage Swiss DRG KVG'!L:L)&gt;0,SUMIF('Grundlage Swiss DRG KVG'!D:D,B88,'Grundlage Swiss DRG KVG'!L:L),"")</f>
        <v/>
      </c>
      <c r="M88" s="62" t="str">
        <f t="shared" si="9"/>
        <v/>
      </c>
      <c r="N88" s="61" t="str">
        <f t="shared" si="5"/>
        <v>-</v>
      </c>
      <c r="O88" s="61" t="str">
        <f t="shared" si="6"/>
        <v>-</v>
      </c>
      <c r="P88" s="40"/>
      <c r="Q88" s="40"/>
      <c r="R88" s="40"/>
      <c r="Y88" s="124" t="str">
        <f t="shared" si="7"/>
        <v/>
      </c>
      <c r="Z88" s="23" t="str">
        <f t="shared" si="8"/>
        <v>gleich</v>
      </c>
    </row>
    <row r="89" spans="1:26" hidden="1" x14ac:dyDescent="0.2">
      <c r="A89" s="20" t="s">
        <v>196</v>
      </c>
      <c r="B89" s="21" t="s">
        <v>197</v>
      </c>
      <c r="C89" s="21" t="s">
        <v>55</v>
      </c>
      <c r="D89" s="21" t="s">
        <v>106</v>
      </c>
      <c r="E89" s="59" t="str">
        <f>IF(SUMIF('Grundlage Swiss DRG ohne Anlage'!D:D,B89,'Grundlage Swiss DRG ohne Anlage'!I:I)&gt;0,SUMIF('Grundlage Swiss DRG ohne Anlage'!D:D,B89,'Grundlage Swiss DRG ohne Anlage'!I:I),"")</f>
        <v/>
      </c>
      <c r="F89" s="112">
        <f>IF(SUMIF('Grundlage Swiss DRG KVG'!D:D,B89,'Grundlage Swiss DRG KVG'!G:G)&gt;0,SUMIF('Grundlage Swiss DRG KVG'!D:D,B89,'Grundlage Swiss DRG KVG'!G:G),)</f>
        <v>45151980.019373998</v>
      </c>
      <c r="G89" s="112">
        <f>IF(SUMIF('Grundlage Swiss DRG KVG'!D:D,B89,'Grundlage Swiss DRG KVG'!H:H)&gt;0,SUMIF('Grundlage Swiss DRG KVG'!D:D,B89,'Grundlage Swiss DRG KVG'!H:H),)</f>
        <v>42496471.489373997</v>
      </c>
      <c r="H89" s="112">
        <f>IF(SUMIF('Grundlage Swiss DRG KVG'!D:D,B89,'Grundlage Swiss DRG KVG'!I:I)&gt;0,SUMIF('Grundlage Swiss DRG KVG'!D:D,B89,'Grundlage Swiss DRG KVG'!I:I),"")</f>
        <v>4168.0730000000003</v>
      </c>
      <c r="I89" s="112">
        <f>IF(SUMIF('Grundlage Swiss DRG KVG'!D:D,B89,'Grundlage Swiss DRG KVG'!J:J)&gt;0,SUMIF('Grundlage Swiss DRG KVG'!D:D,B89,'Grundlage Swiss DRG KVG'!J:J),"")</f>
        <v>4513</v>
      </c>
      <c r="J89" s="130"/>
      <c r="K89" s="130">
        <f>IF(SUMIF('Grundlage Swiss DRG KVG'!D:D,B89,'Grundlage Swiss DRG KVG'!K:K)&gt;0,SUMIF('Grundlage Swiss DRG KVG'!D:D,B89,'Grundlage Swiss DRG KVG'!K:K),"")</f>
        <v>10832.818911611001</v>
      </c>
      <c r="L89" s="130">
        <f>IF(SUMIF('Grundlage Swiss DRG KVG'!D:D,B89,'Grundlage Swiss DRG KVG'!L:L)&gt;0,SUMIF('Grundlage Swiss DRG KVG'!D:D,B89,'Grundlage Swiss DRG KVG'!L:L),"")</f>
        <v>10195.711900769</v>
      </c>
      <c r="M89" s="62">
        <f t="shared" si="9"/>
        <v>4168.0730000000003</v>
      </c>
      <c r="N89" s="61">
        <f t="shared" si="5"/>
        <v>4168.0730000000003</v>
      </c>
      <c r="O89" s="61">
        <f t="shared" si="6"/>
        <v>4168.0730000000003</v>
      </c>
      <c r="P89" s="40"/>
      <c r="Q89" s="40"/>
      <c r="R89" s="40"/>
      <c r="Y89" s="124">
        <f t="shared" si="7"/>
        <v>10195.711900769</v>
      </c>
      <c r="Z89" s="23" t="str">
        <f t="shared" si="8"/>
        <v>-</v>
      </c>
    </row>
    <row r="90" spans="1:26" hidden="1" x14ac:dyDescent="0.2">
      <c r="A90" s="20" t="s">
        <v>190</v>
      </c>
      <c r="B90" s="21" t="s">
        <v>191</v>
      </c>
      <c r="C90" s="21" t="s">
        <v>55</v>
      </c>
      <c r="D90" s="21" t="s">
        <v>106</v>
      </c>
      <c r="E90" s="59" t="str">
        <f>IF(SUMIF('Grundlage Swiss DRG ohne Anlage'!D:D,B90,'Grundlage Swiss DRG ohne Anlage'!I:I)&gt;0,SUMIF('Grundlage Swiss DRG ohne Anlage'!D:D,B90,'Grundlage Swiss DRG ohne Anlage'!I:I),"")</f>
        <v/>
      </c>
      <c r="F90" s="112">
        <f>IF(SUMIF('Grundlage Swiss DRG KVG'!D:D,B90,'Grundlage Swiss DRG KVG'!G:G)&gt;0,SUMIF('Grundlage Swiss DRG KVG'!D:D,B90,'Grundlage Swiss DRG KVG'!G:G),)</f>
        <v>0</v>
      </c>
      <c r="G90" s="112">
        <f>IF(SUMIF('Grundlage Swiss DRG KVG'!D:D,B90,'Grundlage Swiss DRG KVG'!H:H)&gt;0,SUMIF('Grundlage Swiss DRG KVG'!D:D,B90,'Grundlage Swiss DRG KVG'!H:H),)</f>
        <v>0</v>
      </c>
      <c r="H90" s="112" t="str">
        <f>IF(SUMIF('Grundlage Swiss DRG KVG'!D:D,B90,'Grundlage Swiss DRG KVG'!I:I)&gt;0,SUMIF('Grundlage Swiss DRG KVG'!D:D,B90,'Grundlage Swiss DRG KVG'!I:I),"")</f>
        <v/>
      </c>
      <c r="I90" s="112" t="str">
        <f>IF(SUMIF('Grundlage Swiss DRG KVG'!D:D,B90,'Grundlage Swiss DRG KVG'!J:J)&gt;0,SUMIF('Grundlage Swiss DRG KVG'!D:D,B90,'Grundlage Swiss DRG KVG'!J:J),"")</f>
        <v/>
      </c>
      <c r="J90" s="130"/>
      <c r="K90" s="130" t="str">
        <f>IF(SUMIF('Grundlage Swiss DRG KVG'!D:D,B90,'Grundlage Swiss DRG KVG'!K:K)&gt;0,SUMIF('Grundlage Swiss DRG KVG'!D:D,B90,'Grundlage Swiss DRG KVG'!K:K),"")</f>
        <v/>
      </c>
      <c r="L90" s="130" t="str">
        <f>IF(SUMIF('Grundlage Swiss DRG KVG'!D:D,B90,'Grundlage Swiss DRG KVG'!L:L)&gt;0,SUMIF('Grundlage Swiss DRG KVG'!D:D,B90,'Grundlage Swiss DRG KVG'!L:L),"")</f>
        <v/>
      </c>
      <c r="M90" s="62" t="str">
        <f t="shared" si="9"/>
        <v/>
      </c>
      <c r="N90" s="61" t="str">
        <f t="shared" si="5"/>
        <v>-</v>
      </c>
      <c r="O90" s="61" t="str">
        <f t="shared" si="6"/>
        <v>-</v>
      </c>
      <c r="P90" s="40"/>
      <c r="Q90" s="40"/>
      <c r="R90" s="40"/>
      <c r="Y90" s="124" t="str">
        <f t="shared" si="7"/>
        <v/>
      </c>
      <c r="Z90" s="23" t="str">
        <f t="shared" si="8"/>
        <v>gleich</v>
      </c>
    </row>
    <row r="91" spans="1:26" hidden="1" x14ac:dyDescent="0.2">
      <c r="A91" s="20" t="s">
        <v>199</v>
      </c>
      <c r="B91" s="21" t="s">
        <v>200</v>
      </c>
      <c r="C91" s="21" t="s">
        <v>55</v>
      </c>
      <c r="D91" s="21" t="s">
        <v>188</v>
      </c>
      <c r="E91" s="59" t="str">
        <f>IF(SUMIF('Grundlage Swiss DRG ohne Anlage'!D:D,B91,'Grundlage Swiss DRG ohne Anlage'!I:I)&gt;0,SUMIF('Grundlage Swiss DRG ohne Anlage'!D:D,B91,'Grundlage Swiss DRG ohne Anlage'!I:I),"")</f>
        <v/>
      </c>
      <c r="F91" s="112">
        <f>IF(SUMIF('Grundlage Swiss DRG KVG'!D:D,B91,'Grundlage Swiss DRG KVG'!G:G)&gt;0,SUMIF('Grundlage Swiss DRG KVG'!D:D,B91,'Grundlage Swiss DRG KVG'!G:G),)</f>
        <v>0</v>
      </c>
      <c r="G91" s="112">
        <f>IF(SUMIF('Grundlage Swiss DRG KVG'!D:D,B91,'Grundlage Swiss DRG KVG'!H:H)&gt;0,SUMIF('Grundlage Swiss DRG KVG'!D:D,B91,'Grundlage Swiss DRG KVG'!H:H),)</f>
        <v>0</v>
      </c>
      <c r="H91" s="112" t="str">
        <f>IF(SUMIF('Grundlage Swiss DRG KVG'!D:D,B91,'Grundlage Swiss DRG KVG'!I:I)&gt;0,SUMIF('Grundlage Swiss DRG KVG'!D:D,B91,'Grundlage Swiss DRG KVG'!I:I),"")</f>
        <v/>
      </c>
      <c r="I91" s="112" t="str">
        <f>IF(SUMIF('Grundlage Swiss DRG KVG'!D:D,B91,'Grundlage Swiss DRG KVG'!J:J)&gt;0,SUMIF('Grundlage Swiss DRG KVG'!D:D,B91,'Grundlage Swiss DRG KVG'!J:J),"")</f>
        <v/>
      </c>
      <c r="J91" s="130"/>
      <c r="K91" s="130" t="str">
        <f>IF(SUMIF('Grundlage Swiss DRG KVG'!D:D,B91,'Grundlage Swiss DRG KVG'!K:K)&gt;0,SUMIF('Grundlage Swiss DRG KVG'!D:D,B91,'Grundlage Swiss DRG KVG'!K:K),"")</f>
        <v/>
      </c>
      <c r="L91" s="130" t="str">
        <f>IF(SUMIF('Grundlage Swiss DRG KVG'!D:D,B91,'Grundlage Swiss DRG KVG'!L:L)&gt;0,SUMIF('Grundlage Swiss DRG KVG'!D:D,B91,'Grundlage Swiss DRG KVG'!L:L),"")</f>
        <v/>
      </c>
      <c r="M91" s="62" t="str">
        <f t="shared" si="9"/>
        <v/>
      </c>
      <c r="N91" s="61" t="str">
        <f t="shared" si="5"/>
        <v>-</v>
      </c>
      <c r="O91" s="61" t="str">
        <f t="shared" si="6"/>
        <v>-</v>
      </c>
      <c r="P91" s="40"/>
      <c r="Q91" s="40"/>
      <c r="R91" s="40"/>
      <c r="Y91" s="124" t="str">
        <f t="shared" si="7"/>
        <v/>
      </c>
      <c r="Z91" s="23" t="str">
        <f t="shared" si="8"/>
        <v>gleich</v>
      </c>
    </row>
    <row r="92" spans="1:26" hidden="1" x14ac:dyDescent="0.2">
      <c r="A92" s="20" t="s">
        <v>323</v>
      </c>
      <c r="B92" s="21" t="s">
        <v>323</v>
      </c>
      <c r="C92" s="21" t="s">
        <v>55</v>
      </c>
      <c r="D92" s="21" t="s">
        <v>251</v>
      </c>
      <c r="E92" s="59" t="str">
        <f>IF(SUMIF('Grundlage Swiss DRG ohne Anlage'!D:D,B92,'Grundlage Swiss DRG ohne Anlage'!I:I)&gt;0,SUMIF('Grundlage Swiss DRG ohne Anlage'!D:D,B92,'Grundlage Swiss DRG ohne Anlage'!I:I),"")</f>
        <v/>
      </c>
      <c r="F92" s="112">
        <f>IF(SUMIF('Grundlage Swiss DRG KVG'!D:D,B92,'Grundlage Swiss DRG KVG'!G:G)&gt;0,SUMIF('Grundlage Swiss DRG KVG'!D:D,B92,'Grundlage Swiss DRG KVG'!G:G),)</f>
        <v>135645665.11285001</v>
      </c>
      <c r="G92" s="112">
        <f>IF(SUMIF('Grundlage Swiss DRG KVG'!D:D,B92,'Grundlage Swiss DRG KVG'!H:H)&gt;0,SUMIF('Grundlage Swiss DRG KVG'!D:D,B92,'Grundlage Swiss DRG KVG'!H:H),)</f>
        <v>0</v>
      </c>
      <c r="H92" s="112">
        <f>IF(SUMIF('Grundlage Swiss DRG KVG'!D:D,B92,'Grundlage Swiss DRG KVG'!I:I)&gt;0,SUMIF('Grundlage Swiss DRG KVG'!D:D,B92,'Grundlage Swiss DRG KVG'!I:I),"")</f>
        <v>13595.97</v>
      </c>
      <c r="I92" s="112">
        <f>IF(SUMIF('Grundlage Swiss DRG KVG'!D:D,B92,'Grundlage Swiss DRG KVG'!J:J)&gt;0,SUMIF('Grundlage Swiss DRG KVG'!D:D,B92,'Grundlage Swiss DRG KVG'!J:J),"")</f>
        <v>14454</v>
      </c>
      <c r="J92" s="130"/>
      <c r="K92" s="130">
        <f>IF(SUMIF('Grundlage Swiss DRG KVG'!D:D,B92,'Grundlage Swiss DRG KVG'!K:K)&gt;0,SUMIF('Grundlage Swiss DRG KVG'!D:D,B92,'Grundlage Swiss DRG KVG'!K:K),"")</f>
        <v>9976.9023550988004</v>
      </c>
      <c r="L92" s="130" t="str">
        <f>IF(SUMIF('Grundlage Swiss DRG KVG'!D:D,B92,'Grundlage Swiss DRG KVG'!L:L)&gt;0,SUMIF('Grundlage Swiss DRG KVG'!D:D,B92,'Grundlage Swiss DRG KVG'!L:L),"")</f>
        <v/>
      </c>
      <c r="M92" s="62">
        <f t="shared" si="9"/>
        <v>13595.97</v>
      </c>
      <c r="N92" s="61">
        <f t="shared" si="5"/>
        <v>13595.97</v>
      </c>
      <c r="O92" s="61" t="str">
        <f t="shared" si="6"/>
        <v>-</v>
      </c>
      <c r="P92" s="40"/>
      <c r="Q92" s="40"/>
      <c r="R92" s="40"/>
      <c r="Y92" s="124" t="str">
        <f t="shared" si="7"/>
        <v/>
      </c>
      <c r="Z92" s="23" t="str">
        <f t="shared" si="8"/>
        <v>Kontrolle</v>
      </c>
    </row>
    <row r="93" spans="1:26" hidden="1" x14ac:dyDescent="0.2">
      <c r="A93" s="21" t="s">
        <v>284</v>
      </c>
      <c r="B93" s="21" t="s">
        <v>285</v>
      </c>
      <c r="C93" s="21" t="s">
        <v>55</v>
      </c>
      <c r="D93" s="21" t="s">
        <v>188</v>
      </c>
      <c r="E93" s="59" t="str">
        <f>IF(SUMIF('Grundlage Swiss DRG ohne Anlage'!D:D,B93,'Grundlage Swiss DRG ohne Anlage'!I:I)&gt;0,SUMIF('Grundlage Swiss DRG ohne Anlage'!D:D,B93,'Grundlage Swiss DRG ohne Anlage'!I:I),"")</f>
        <v/>
      </c>
      <c r="F93" s="112">
        <f>IF(SUMIF('Grundlage Swiss DRG KVG'!D:D,B93,'Grundlage Swiss DRG KVG'!G:G)&gt;0,SUMIF('Grundlage Swiss DRG KVG'!D:D,B93,'Grundlage Swiss DRG KVG'!G:G),)</f>
        <v>0</v>
      </c>
      <c r="G93" s="112">
        <f>IF(SUMIF('Grundlage Swiss DRG KVG'!D:D,B93,'Grundlage Swiss DRG KVG'!H:H)&gt;0,SUMIF('Grundlage Swiss DRG KVG'!D:D,B93,'Grundlage Swiss DRG KVG'!H:H),)</f>
        <v>0</v>
      </c>
      <c r="H93" s="112" t="str">
        <f>IF(SUMIF('Grundlage Swiss DRG KVG'!D:D,B93,'Grundlage Swiss DRG KVG'!I:I)&gt;0,SUMIF('Grundlage Swiss DRG KVG'!D:D,B93,'Grundlage Swiss DRG KVG'!I:I),"")</f>
        <v/>
      </c>
      <c r="I93" s="112" t="str">
        <f>IF(SUMIF('Grundlage Swiss DRG KVG'!D:D,B93,'Grundlage Swiss DRG KVG'!J:J)&gt;0,SUMIF('Grundlage Swiss DRG KVG'!D:D,B93,'Grundlage Swiss DRG KVG'!J:J),"")</f>
        <v/>
      </c>
      <c r="J93" s="130"/>
      <c r="K93" s="130" t="str">
        <f>IF(SUMIF('Grundlage Swiss DRG KVG'!D:D,B93,'Grundlage Swiss DRG KVG'!K:K)&gt;0,SUMIF('Grundlage Swiss DRG KVG'!D:D,B93,'Grundlage Swiss DRG KVG'!K:K),"")</f>
        <v/>
      </c>
      <c r="L93" s="130" t="str">
        <f>IF(SUMIF('Grundlage Swiss DRG KVG'!D:D,B93,'Grundlage Swiss DRG KVG'!L:L)&gt;0,SUMIF('Grundlage Swiss DRG KVG'!D:D,B93,'Grundlage Swiss DRG KVG'!L:L),"")</f>
        <v/>
      </c>
      <c r="M93" s="62" t="str">
        <f t="shared" si="9"/>
        <v/>
      </c>
      <c r="N93" s="61" t="str">
        <f t="shared" si="5"/>
        <v>-</v>
      </c>
      <c r="O93" s="61" t="str">
        <f t="shared" si="6"/>
        <v>-</v>
      </c>
      <c r="P93" s="40"/>
      <c r="Q93" s="40"/>
      <c r="R93" s="40"/>
      <c r="Y93" s="124" t="str">
        <f t="shared" si="7"/>
        <v/>
      </c>
      <c r="Z93" s="23" t="str">
        <f t="shared" si="8"/>
        <v>gleich</v>
      </c>
    </row>
    <row r="94" spans="1:26" hidden="1" x14ac:dyDescent="0.2">
      <c r="A94" s="21" t="s">
        <v>335</v>
      </c>
      <c r="B94" s="21" t="s">
        <v>335</v>
      </c>
      <c r="C94" s="21" t="s">
        <v>16</v>
      </c>
      <c r="D94" s="21" t="s">
        <v>308</v>
      </c>
      <c r="E94" s="59" t="str">
        <f>IF(SUMIF('Grundlage Swiss DRG ohne Anlage'!D:D,B94,'Grundlage Swiss DRG ohne Anlage'!I:I)&gt;0,SUMIF('Grundlage Swiss DRG ohne Anlage'!D:D,B94,'Grundlage Swiss DRG ohne Anlage'!I:I),"")</f>
        <v/>
      </c>
      <c r="F94" s="112">
        <f>IF(SUMIF('Grundlage Swiss DRG KVG'!D:D,B94,'Grundlage Swiss DRG KVG'!G:G)&gt;0,SUMIF('Grundlage Swiss DRG KVG'!D:D,B94,'Grundlage Swiss DRG KVG'!G:G),)</f>
        <v>0</v>
      </c>
      <c r="G94" s="112">
        <f>IF(SUMIF('Grundlage Swiss DRG KVG'!D:D,B94,'Grundlage Swiss DRG KVG'!H:H)&gt;0,SUMIF('Grundlage Swiss DRG KVG'!D:D,B94,'Grundlage Swiss DRG KVG'!H:H),)</f>
        <v>0</v>
      </c>
      <c r="H94" s="112" t="str">
        <f>IF(SUMIF('Grundlage Swiss DRG KVG'!D:D,B94,'Grundlage Swiss DRG KVG'!I:I)&gt;0,SUMIF('Grundlage Swiss DRG KVG'!D:D,B94,'Grundlage Swiss DRG KVG'!I:I),"")</f>
        <v/>
      </c>
      <c r="I94" s="112" t="str">
        <f>IF(SUMIF('Grundlage Swiss DRG KVG'!D:D,B94,'Grundlage Swiss DRG KVG'!J:J)&gt;0,SUMIF('Grundlage Swiss DRG KVG'!D:D,B94,'Grundlage Swiss DRG KVG'!J:J),"")</f>
        <v/>
      </c>
      <c r="J94" s="130"/>
      <c r="K94" s="130" t="str">
        <f>IF(SUMIF('Grundlage Swiss DRG KVG'!D:D,B94,'Grundlage Swiss DRG KVG'!K:K)&gt;0,SUMIF('Grundlage Swiss DRG KVG'!D:D,B94,'Grundlage Swiss DRG KVG'!K:K),"")</f>
        <v/>
      </c>
      <c r="L94" s="130" t="str">
        <f>IF(SUMIF('Grundlage Swiss DRG KVG'!D:D,B94,'Grundlage Swiss DRG KVG'!L:L)&gt;0,SUMIF('Grundlage Swiss DRG KVG'!D:D,B94,'Grundlage Swiss DRG KVG'!L:L),"")</f>
        <v/>
      </c>
      <c r="M94" s="62" t="str">
        <f t="shared" si="9"/>
        <v/>
      </c>
      <c r="N94" s="61" t="str">
        <f t="shared" si="5"/>
        <v>-</v>
      </c>
      <c r="O94" s="61" t="str">
        <f t="shared" si="6"/>
        <v>-</v>
      </c>
      <c r="P94" s="40"/>
      <c r="Q94" s="40"/>
      <c r="R94" s="40"/>
      <c r="Y94" s="124" t="str">
        <f t="shared" si="7"/>
        <v/>
      </c>
      <c r="Z94" s="23" t="str">
        <f t="shared" si="8"/>
        <v>gleich</v>
      </c>
    </row>
    <row r="95" spans="1:26" hidden="1" x14ac:dyDescent="0.2">
      <c r="A95" s="21" t="s">
        <v>287</v>
      </c>
      <c r="B95" s="21" t="s">
        <v>288</v>
      </c>
      <c r="C95" s="21" t="s">
        <v>16</v>
      </c>
      <c r="D95" s="21" t="s">
        <v>188</v>
      </c>
      <c r="E95" s="59" t="str">
        <f>IF(SUMIF('Grundlage Swiss DRG ohne Anlage'!D:D,B95,'Grundlage Swiss DRG ohne Anlage'!I:I)&gt;0,SUMIF('Grundlage Swiss DRG ohne Anlage'!D:D,B95,'Grundlage Swiss DRG ohne Anlage'!I:I),"")</f>
        <v/>
      </c>
      <c r="F95" s="112">
        <f>IF(SUMIF('Grundlage Swiss DRG KVG'!D:D,B95,'Grundlage Swiss DRG KVG'!G:G)&gt;0,SUMIF('Grundlage Swiss DRG KVG'!D:D,B95,'Grundlage Swiss DRG KVG'!G:G),)</f>
        <v>0</v>
      </c>
      <c r="G95" s="112">
        <f>IF(SUMIF('Grundlage Swiss DRG KVG'!D:D,B95,'Grundlage Swiss DRG KVG'!H:H)&gt;0,SUMIF('Grundlage Swiss DRG KVG'!D:D,B95,'Grundlage Swiss DRG KVG'!H:H),)</f>
        <v>0</v>
      </c>
      <c r="H95" s="112" t="str">
        <f>IF(SUMIF('Grundlage Swiss DRG KVG'!D:D,B95,'Grundlage Swiss DRG KVG'!I:I)&gt;0,SUMIF('Grundlage Swiss DRG KVG'!D:D,B95,'Grundlage Swiss DRG KVG'!I:I),"")</f>
        <v/>
      </c>
      <c r="I95" s="112" t="str">
        <f>IF(SUMIF('Grundlage Swiss DRG KVG'!D:D,B95,'Grundlage Swiss DRG KVG'!J:J)&gt;0,SUMIF('Grundlage Swiss DRG KVG'!D:D,B95,'Grundlage Swiss DRG KVG'!J:J),"")</f>
        <v/>
      </c>
      <c r="J95" s="130"/>
      <c r="K95" s="130" t="str">
        <f>IF(SUMIF('Grundlage Swiss DRG KVG'!D:D,B95,'Grundlage Swiss DRG KVG'!K:K)&gt;0,SUMIF('Grundlage Swiss DRG KVG'!D:D,B95,'Grundlage Swiss DRG KVG'!K:K),"")</f>
        <v/>
      </c>
      <c r="L95" s="130" t="str">
        <f>IF(SUMIF('Grundlage Swiss DRG KVG'!D:D,B95,'Grundlage Swiss DRG KVG'!L:L)&gt;0,SUMIF('Grundlage Swiss DRG KVG'!D:D,B95,'Grundlage Swiss DRG KVG'!L:L),"")</f>
        <v/>
      </c>
      <c r="M95" s="62" t="str">
        <f t="shared" si="9"/>
        <v/>
      </c>
      <c r="N95" s="61" t="str">
        <f t="shared" si="5"/>
        <v>-</v>
      </c>
      <c r="O95" s="61" t="str">
        <f t="shared" si="6"/>
        <v>-</v>
      </c>
      <c r="P95" s="40"/>
      <c r="Q95" s="40"/>
      <c r="R95" s="40"/>
      <c r="Y95" s="124" t="str">
        <f t="shared" si="7"/>
        <v/>
      </c>
      <c r="Z95" s="23" t="str">
        <f t="shared" si="8"/>
        <v>gleich</v>
      </c>
    </row>
    <row r="96" spans="1:26" hidden="1" x14ac:dyDescent="0.2">
      <c r="A96" s="21" t="s">
        <v>314</v>
      </c>
      <c r="B96" s="21" t="s">
        <v>314</v>
      </c>
      <c r="C96" s="21" t="s">
        <v>95</v>
      </c>
      <c r="D96" s="21" t="s">
        <v>308</v>
      </c>
      <c r="E96" s="59" t="str">
        <f>IF(SUMIF('Grundlage Swiss DRG ohne Anlage'!D:D,B96,'Grundlage Swiss DRG ohne Anlage'!I:I)&gt;0,SUMIF('Grundlage Swiss DRG ohne Anlage'!D:D,B96,'Grundlage Swiss DRG ohne Anlage'!I:I),"")</f>
        <v/>
      </c>
      <c r="F96" s="112">
        <f>IF(SUMIF('Grundlage Swiss DRG KVG'!D:D,B96,'Grundlage Swiss DRG KVG'!G:G)&gt;0,SUMIF('Grundlage Swiss DRG KVG'!D:D,B96,'Grundlage Swiss DRG KVG'!G:G),)</f>
        <v>0</v>
      </c>
      <c r="G96" s="112">
        <f>IF(SUMIF('Grundlage Swiss DRG KVG'!D:D,B96,'Grundlage Swiss DRG KVG'!H:H)&gt;0,SUMIF('Grundlage Swiss DRG KVG'!D:D,B96,'Grundlage Swiss DRG KVG'!H:H),)</f>
        <v>0</v>
      </c>
      <c r="H96" s="112" t="str">
        <f>IF(SUMIF('Grundlage Swiss DRG KVG'!D:D,B96,'Grundlage Swiss DRG KVG'!I:I)&gt;0,SUMIF('Grundlage Swiss DRG KVG'!D:D,B96,'Grundlage Swiss DRG KVG'!I:I),"")</f>
        <v/>
      </c>
      <c r="I96" s="112" t="str">
        <f>IF(SUMIF('Grundlage Swiss DRG KVG'!D:D,B96,'Grundlage Swiss DRG KVG'!J:J)&gt;0,SUMIF('Grundlage Swiss DRG KVG'!D:D,B96,'Grundlage Swiss DRG KVG'!J:J),"")</f>
        <v/>
      </c>
      <c r="J96" s="130"/>
      <c r="K96" s="130" t="str">
        <f>IF(SUMIF('Grundlage Swiss DRG KVG'!D:D,B96,'Grundlage Swiss DRG KVG'!K:K)&gt;0,SUMIF('Grundlage Swiss DRG KVG'!D:D,B96,'Grundlage Swiss DRG KVG'!K:K),"")</f>
        <v/>
      </c>
      <c r="L96" s="130" t="str">
        <f>IF(SUMIF('Grundlage Swiss DRG KVG'!D:D,B96,'Grundlage Swiss DRG KVG'!L:L)&gt;0,SUMIF('Grundlage Swiss DRG KVG'!D:D,B96,'Grundlage Swiss DRG KVG'!L:L),"")</f>
        <v/>
      </c>
      <c r="M96" s="62" t="str">
        <f t="shared" si="9"/>
        <v/>
      </c>
      <c r="N96" s="61" t="str">
        <f t="shared" si="5"/>
        <v>-</v>
      </c>
      <c r="O96" s="61" t="str">
        <f t="shared" si="6"/>
        <v>-</v>
      </c>
      <c r="P96" s="40"/>
      <c r="Q96" s="40"/>
      <c r="R96" s="40"/>
      <c r="Y96" s="124" t="str">
        <f t="shared" si="7"/>
        <v/>
      </c>
      <c r="Z96" s="23" t="str">
        <f t="shared" si="8"/>
        <v>gleich</v>
      </c>
    </row>
    <row r="97" spans="1:26" hidden="1" x14ac:dyDescent="0.2">
      <c r="A97" s="21" t="s">
        <v>186</v>
      </c>
      <c r="B97" s="21" t="s">
        <v>187</v>
      </c>
      <c r="C97" s="21" t="s">
        <v>34</v>
      </c>
      <c r="D97" s="21" t="s">
        <v>188</v>
      </c>
      <c r="E97" s="59" t="str">
        <f>IF(SUMIF('Grundlage Swiss DRG ohne Anlage'!D:D,B97,'Grundlage Swiss DRG ohne Anlage'!I:I)&gt;0,SUMIF('Grundlage Swiss DRG ohne Anlage'!D:D,B97,'Grundlage Swiss DRG ohne Anlage'!I:I),"")</f>
        <v/>
      </c>
      <c r="F97" s="112">
        <f>IF(SUMIF('Grundlage Swiss DRG KVG'!D:D,B97,'Grundlage Swiss DRG KVG'!G:G)&gt;0,SUMIF('Grundlage Swiss DRG KVG'!D:D,B97,'Grundlage Swiss DRG KVG'!G:G),)</f>
        <v>0</v>
      </c>
      <c r="G97" s="112">
        <f>IF(SUMIF('Grundlage Swiss DRG KVG'!D:D,B97,'Grundlage Swiss DRG KVG'!H:H)&gt;0,SUMIF('Grundlage Swiss DRG KVG'!D:D,B97,'Grundlage Swiss DRG KVG'!H:H),)</f>
        <v>0</v>
      </c>
      <c r="H97" s="112" t="str">
        <f>IF(SUMIF('Grundlage Swiss DRG KVG'!D:D,B97,'Grundlage Swiss DRG KVG'!I:I)&gt;0,SUMIF('Grundlage Swiss DRG KVG'!D:D,B97,'Grundlage Swiss DRG KVG'!I:I),"")</f>
        <v/>
      </c>
      <c r="I97" s="112" t="str">
        <f>IF(SUMIF('Grundlage Swiss DRG KVG'!D:D,B97,'Grundlage Swiss DRG KVG'!J:J)&gt;0,SUMIF('Grundlage Swiss DRG KVG'!D:D,B97,'Grundlage Swiss DRG KVG'!J:J),"")</f>
        <v/>
      </c>
      <c r="J97" s="130"/>
      <c r="K97" s="130" t="str">
        <f>IF(SUMIF('Grundlage Swiss DRG KVG'!D:D,B97,'Grundlage Swiss DRG KVG'!K:K)&gt;0,SUMIF('Grundlage Swiss DRG KVG'!D:D,B97,'Grundlage Swiss DRG KVG'!K:K),"")</f>
        <v/>
      </c>
      <c r="L97" s="130" t="str">
        <f>IF(SUMIF('Grundlage Swiss DRG KVG'!D:D,B97,'Grundlage Swiss DRG KVG'!L:L)&gt;0,SUMIF('Grundlage Swiss DRG KVG'!D:D,B97,'Grundlage Swiss DRG KVG'!L:L),"")</f>
        <v/>
      </c>
      <c r="M97" s="62" t="str">
        <f t="shared" si="9"/>
        <v/>
      </c>
      <c r="N97" s="61" t="str">
        <f t="shared" si="5"/>
        <v>-</v>
      </c>
      <c r="O97" s="61" t="str">
        <f t="shared" si="6"/>
        <v>-</v>
      </c>
      <c r="P97" s="40"/>
      <c r="Q97" s="40"/>
      <c r="R97" s="40"/>
      <c r="Y97" s="124" t="str">
        <f t="shared" si="7"/>
        <v/>
      </c>
      <c r="Z97" s="23" t="str">
        <f t="shared" si="8"/>
        <v>gleich</v>
      </c>
    </row>
    <row r="98" spans="1:26" hidden="1" x14ac:dyDescent="0.2">
      <c r="A98" s="21" t="s">
        <v>171</v>
      </c>
      <c r="B98" s="21" t="s">
        <v>172</v>
      </c>
      <c r="C98" s="21" t="s">
        <v>169</v>
      </c>
      <c r="D98" s="21" t="s">
        <v>106</v>
      </c>
      <c r="E98" s="59" t="str">
        <f>IF(SUMIF('Grundlage Swiss DRG ohne Anlage'!D:D,B98,'Grundlage Swiss DRG ohne Anlage'!I:I)&gt;0,SUMIF('Grundlage Swiss DRG ohne Anlage'!D:D,B98,'Grundlage Swiss DRG ohne Anlage'!I:I),"")</f>
        <v/>
      </c>
      <c r="F98" s="112">
        <f>IF(SUMIF('Grundlage Swiss DRG KVG'!D:D,B98,'Grundlage Swiss DRG KVG'!G:G)&gt;0,SUMIF('Grundlage Swiss DRG KVG'!D:D,B98,'Grundlage Swiss DRG KVG'!G:G),)</f>
        <v>0</v>
      </c>
      <c r="G98" s="112">
        <f>IF(SUMIF('Grundlage Swiss DRG KVG'!D:D,B98,'Grundlage Swiss DRG KVG'!H:H)&gt;0,SUMIF('Grundlage Swiss DRG KVG'!D:D,B98,'Grundlage Swiss DRG KVG'!H:H),)</f>
        <v>0</v>
      </c>
      <c r="H98" s="112" t="str">
        <f>IF(SUMIF('Grundlage Swiss DRG KVG'!D:D,B98,'Grundlage Swiss DRG KVG'!I:I)&gt;0,SUMIF('Grundlage Swiss DRG KVG'!D:D,B98,'Grundlage Swiss DRG KVG'!I:I),"")</f>
        <v/>
      </c>
      <c r="I98" s="112" t="str">
        <f>IF(SUMIF('Grundlage Swiss DRG KVG'!D:D,B98,'Grundlage Swiss DRG KVG'!J:J)&gt;0,SUMIF('Grundlage Swiss DRG KVG'!D:D,B98,'Grundlage Swiss DRG KVG'!J:J),"")</f>
        <v/>
      </c>
      <c r="J98" s="130"/>
      <c r="K98" s="130" t="str">
        <f>IF(SUMIF('Grundlage Swiss DRG KVG'!D:D,B98,'Grundlage Swiss DRG KVG'!K:K)&gt;0,SUMIF('Grundlage Swiss DRG KVG'!D:D,B98,'Grundlage Swiss DRG KVG'!K:K),"")</f>
        <v/>
      </c>
      <c r="L98" s="130" t="str">
        <f>IF(SUMIF('Grundlage Swiss DRG KVG'!D:D,B98,'Grundlage Swiss DRG KVG'!L:L)&gt;0,SUMIF('Grundlage Swiss DRG KVG'!D:D,B98,'Grundlage Swiss DRG KVG'!L:L),"")</f>
        <v/>
      </c>
      <c r="M98" s="62" t="str">
        <f t="shared" si="9"/>
        <v/>
      </c>
      <c r="N98" s="61" t="str">
        <f t="shared" si="5"/>
        <v>-</v>
      </c>
      <c r="O98" s="61" t="str">
        <f t="shared" si="6"/>
        <v>-</v>
      </c>
      <c r="P98" s="40"/>
      <c r="Q98" s="40"/>
      <c r="R98" s="40"/>
      <c r="Y98" s="124" t="str">
        <f t="shared" si="7"/>
        <v/>
      </c>
      <c r="Z98" s="23" t="str">
        <f t="shared" si="8"/>
        <v>gleich</v>
      </c>
    </row>
    <row r="99" spans="1:26" hidden="1" x14ac:dyDescent="0.2">
      <c r="A99" s="21" t="s">
        <v>338</v>
      </c>
      <c r="B99" s="21" t="s">
        <v>338</v>
      </c>
      <c r="C99" s="21" t="s">
        <v>228</v>
      </c>
      <c r="D99" s="21" t="s">
        <v>106</v>
      </c>
      <c r="E99" s="59" t="str">
        <f>IF(SUMIF('Grundlage Swiss DRG ohne Anlage'!D:D,B99,'Grundlage Swiss DRG ohne Anlage'!I:I)&gt;0,SUMIF('Grundlage Swiss DRG ohne Anlage'!D:D,B99,'Grundlage Swiss DRG ohne Anlage'!I:I),"")</f>
        <v/>
      </c>
      <c r="F99" s="112">
        <f>IF(SUMIF('Grundlage Swiss DRG KVG'!D:D,B99,'Grundlage Swiss DRG KVG'!G:G)&gt;0,SUMIF('Grundlage Swiss DRG KVG'!D:D,B99,'Grundlage Swiss DRG KVG'!G:G),)</f>
        <v>0</v>
      </c>
      <c r="G99" s="112">
        <f>IF(SUMIF('Grundlage Swiss DRG KVG'!D:D,B99,'Grundlage Swiss DRG KVG'!H:H)&gt;0,SUMIF('Grundlage Swiss DRG KVG'!D:D,B99,'Grundlage Swiss DRG KVG'!H:H),)</f>
        <v>54142777.380318999</v>
      </c>
      <c r="H99" s="112">
        <f>IF(SUMIF('Grundlage Swiss DRG KVG'!D:D,B99,'Grundlage Swiss DRG KVG'!I:I)&gt;0,SUMIF('Grundlage Swiss DRG KVG'!D:D,B99,'Grundlage Swiss DRG KVG'!I:I),"")</f>
        <v>5410.6425799999997</v>
      </c>
      <c r="I99" s="112">
        <f>IF(SUMIF('Grundlage Swiss DRG KVG'!D:D,B99,'Grundlage Swiss DRG KVG'!J:J)&gt;0,SUMIF('Grundlage Swiss DRG KVG'!D:D,B99,'Grundlage Swiss DRG KVG'!J:J),"")</f>
        <v>3722</v>
      </c>
      <c r="J99" s="130"/>
      <c r="K99" s="130" t="str">
        <f>IF(SUMIF('Grundlage Swiss DRG KVG'!D:D,B99,'Grundlage Swiss DRG KVG'!K:K)&gt;0,SUMIF('Grundlage Swiss DRG KVG'!D:D,B99,'Grundlage Swiss DRG KVG'!K:K),"")</f>
        <v/>
      </c>
      <c r="L99" s="130">
        <f>IF(SUMIF('Grundlage Swiss DRG KVG'!D:D,B99,'Grundlage Swiss DRG KVG'!L:L)&gt;0,SUMIF('Grundlage Swiss DRG KVG'!D:D,B99,'Grundlage Swiss DRG KVG'!L:L),"")</f>
        <v>10006.718532925001</v>
      </c>
      <c r="M99" s="62">
        <f t="shared" si="9"/>
        <v>5410.6425799999997</v>
      </c>
      <c r="N99" s="61" t="str">
        <f t="shared" si="5"/>
        <v>-</v>
      </c>
      <c r="O99" s="61">
        <f t="shared" si="6"/>
        <v>5410.6425799999997</v>
      </c>
      <c r="P99" s="40"/>
      <c r="Q99" s="40"/>
      <c r="R99" s="40"/>
      <c r="Y99" s="124">
        <f t="shared" si="7"/>
        <v>10006.718532925001</v>
      </c>
      <c r="Z99" s="23" t="str">
        <f t="shared" si="8"/>
        <v>-</v>
      </c>
    </row>
    <row r="100" spans="1:26" hidden="1" x14ac:dyDescent="0.2">
      <c r="A100" s="21" t="s">
        <v>125</v>
      </c>
      <c r="B100" s="21" t="s">
        <v>126</v>
      </c>
      <c r="C100" s="21" t="s">
        <v>127</v>
      </c>
      <c r="D100" s="21" t="s">
        <v>45</v>
      </c>
      <c r="E100" s="59" t="str">
        <f>IF(SUMIF('Grundlage Swiss DRG ohne Anlage'!D:D,B100,'Grundlage Swiss DRG ohne Anlage'!I:I)&gt;0,SUMIF('Grundlage Swiss DRG ohne Anlage'!D:D,B100,'Grundlage Swiss DRG ohne Anlage'!I:I),"")</f>
        <v/>
      </c>
      <c r="F100" s="112">
        <f>IF(SUMIF('Grundlage Swiss DRG KVG'!D:D,B100,'Grundlage Swiss DRG KVG'!G:G)&gt;0,SUMIF('Grundlage Swiss DRG KVG'!D:D,B100,'Grundlage Swiss DRG KVG'!G:G),)</f>
        <v>0</v>
      </c>
      <c r="G100" s="112">
        <f>IF(SUMIF('Grundlage Swiss DRG KVG'!D:D,B100,'Grundlage Swiss DRG KVG'!H:H)&gt;0,SUMIF('Grundlage Swiss DRG KVG'!D:D,B100,'Grundlage Swiss DRG KVG'!H:H),)</f>
        <v>0</v>
      </c>
      <c r="H100" s="112" t="str">
        <f>IF(SUMIF('Grundlage Swiss DRG KVG'!D:D,B100,'Grundlage Swiss DRG KVG'!I:I)&gt;0,SUMIF('Grundlage Swiss DRG KVG'!D:D,B100,'Grundlage Swiss DRG KVG'!I:I),"")</f>
        <v/>
      </c>
      <c r="I100" s="112" t="str">
        <f>IF(SUMIF('Grundlage Swiss DRG KVG'!D:D,B100,'Grundlage Swiss DRG KVG'!J:J)&gt;0,SUMIF('Grundlage Swiss DRG KVG'!D:D,B100,'Grundlage Swiss DRG KVG'!J:J),"")</f>
        <v/>
      </c>
      <c r="J100" s="130"/>
      <c r="K100" s="130" t="str">
        <f>IF(SUMIF('Grundlage Swiss DRG KVG'!D:D,B100,'Grundlage Swiss DRG KVG'!K:K)&gt;0,SUMIF('Grundlage Swiss DRG KVG'!D:D,B100,'Grundlage Swiss DRG KVG'!K:K),"")</f>
        <v/>
      </c>
      <c r="L100" s="130" t="str">
        <f>IF(SUMIF('Grundlage Swiss DRG KVG'!D:D,B100,'Grundlage Swiss DRG KVG'!L:L)&gt;0,SUMIF('Grundlage Swiss DRG KVG'!D:D,B100,'Grundlage Swiss DRG KVG'!L:L),"")</f>
        <v/>
      </c>
      <c r="M100" s="62" t="str">
        <f t="shared" si="9"/>
        <v/>
      </c>
      <c r="N100" s="61" t="str">
        <f t="shared" si="5"/>
        <v>-</v>
      </c>
      <c r="O100" s="61" t="str">
        <f t="shared" si="6"/>
        <v>-</v>
      </c>
      <c r="P100" s="40"/>
      <c r="Q100" s="40"/>
      <c r="R100" s="40"/>
      <c r="Y100" s="124" t="str">
        <f t="shared" si="7"/>
        <v/>
      </c>
      <c r="Z100" s="23" t="str">
        <f t="shared" si="8"/>
        <v>gleich</v>
      </c>
    </row>
    <row r="101" spans="1:26" hidden="1" x14ac:dyDescent="0.2">
      <c r="A101" s="21" t="s">
        <v>136</v>
      </c>
      <c r="B101" s="21" t="s">
        <v>137</v>
      </c>
      <c r="C101" s="21" t="s">
        <v>127</v>
      </c>
      <c r="D101" s="21" t="s">
        <v>45</v>
      </c>
      <c r="E101" s="59" t="str">
        <f>IF(SUMIF('Grundlage Swiss DRG ohne Anlage'!D:D,B101,'Grundlage Swiss DRG ohne Anlage'!I:I)&gt;0,SUMIF('Grundlage Swiss DRG ohne Anlage'!D:D,B101,'Grundlage Swiss DRG ohne Anlage'!I:I),"")</f>
        <v/>
      </c>
      <c r="F101" s="112">
        <f>IF(SUMIF('Grundlage Swiss DRG KVG'!D:D,B101,'Grundlage Swiss DRG KVG'!G:G)&gt;0,SUMIF('Grundlage Swiss DRG KVG'!D:D,B101,'Grundlage Swiss DRG KVG'!G:G),)</f>
        <v>0</v>
      </c>
      <c r="G101" s="112">
        <f>IF(SUMIF('Grundlage Swiss DRG KVG'!D:D,B101,'Grundlage Swiss DRG KVG'!H:H)&gt;0,SUMIF('Grundlage Swiss DRG KVG'!D:D,B101,'Grundlage Swiss DRG KVG'!H:H),)</f>
        <v>0</v>
      </c>
      <c r="H101" s="112" t="str">
        <f>IF(SUMIF('Grundlage Swiss DRG KVG'!D:D,B101,'Grundlage Swiss DRG KVG'!I:I)&gt;0,SUMIF('Grundlage Swiss DRG KVG'!D:D,B101,'Grundlage Swiss DRG KVG'!I:I),"")</f>
        <v/>
      </c>
      <c r="I101" s="112" t="str">
        <f>IF(SUMIF('Grundlage Swiss DRG KVG'!D:D,B101,'Grundlage Swiss DRG KVG'!J:J)&gt;0,SUMIF('Grundlage Swiss DRG KVG'!D:D,B101,'Grundlage Swiss DRG KVG'!J:J),"")</f>
        <v/>
      </c>
      <c r="J101" s="130"/>
      <c r="K101" s="130" t="str">
        <f>IF(SUMIF('Grundlage Swiss DRG KVG'!D:D,B101,'Grundlage Swiss DRG KVG'!K:K)&gt;0,SUMIF('Grundlage Swiss DRG KVG'!D:D,B101,'Grundlage Swiss DRG KVG'!K:K),"")</f>
        <v/>
      </c>
      <c r="L101" s="130" t="str">
        <f>IF(SUMIF('Grundlage Swiss DRG KVG'!D:D,B101,'Grundlage Swiss DRG KVG'!L:L)&gt;0,SUMIF('Grundlage Swiss DRG KVG'!D:D,B101,'Grundlage Swiss DRG KVG'!L:L),"")</f>
        <v/>
      </c>
      <c r="M101" s="62" t="str">
        <f t="shared" si="9"/>
        <v/>
      </c>
      <c r="N101" s="61" t="str">
        <f t="shared" si="5"/>
        <v>-</v>
      </c>
      <c r="O101" s="61" t="str">
        <f t="shared" si="6"/>
        <v>-</v>
      </c>
      <c r="P101" s="40"/>
      <c r="Q101" s="40"/>
      <c r="R101" s="40"/>
      <c r="Y101" s="124" t="str">
        <f t="shared" si="7"/>
        <v/>
      </c>
      <c r="Z101" s="23" t="str">
        <f t="shared" si="8"/>
        <v>gleich</v>
      </c>
    </row>
    <row r="102" spans="1:26" hidden="1" x14ac:dyDescent="0.2">
      <c r="A102" s="21" t="s">
        <v>311</v>
      </c>
      <c r="B102" s="21" t="s">
        <v>311</v>
      </c>
      <c r="C102" s="21" t="s">
        <v>99</v>
      </c>
      <c r="D102" s="21" t="s">
        <v>308</v>
      </c>
      <c r="E102" s="59" t="str">
        <f>IF(SUMIF('Grundlage Swiss DRG ohne Anlage'!D:D,B102,'Grundlage Swiss DRG ohne Anlage'!I:I)&gt;0,SUMIF('Grundlage Swiss DRG ohne Anlage'!D:D,B102,'Grundlage Swiss DRG ohne Anlage'!I:I),"")</f>
        <v/>
      </c>
      <c r="F102" s="112">
        <f>IF(SUMIF('Grundlage Swiss DRG KVG'!D:D,B102,'Grundlage Swiss DRG KVG'!G:G)&gt;0,SUMIF('Grundlage Swiss DRG KVG'!D:D,B102,'Grundlage Swiss DRG KVG'!G:G),)</f>
        <v>0</v>
      </c>
      <c r="G102" s="112">
        <f>IF(SUMIF('Grundlage Swiss DRG KVG'!D:D,B102,'Grundlage Swiss DRG KVG'!H:H)&gt;0,SUMIF('Grundlage Swiss DRG KVG'!D:D,B102,'Grundlage Swiss DRG KVG'!H:H),)</f>
        <v>0</v>
      </c>
      <c r="H102" s="112" t="str">
        <f>IF(SUMIF('Grundlage Swiss DRG KVG'!D:D,B102,'Grundlage Swiss DRG KVG'!I:I)&gt;0,SUMIF('Grundlage Swiss DRG KVG'!D:D,B102,'Grundlage Swiss DRG KVG'!I:I),"")</f>
        <v/>
      </c>
      <c r="I102" s="112" t="str">
        <f>IF(SUMIF('Grundlage Swiss DRG KVG'!D:D,B102,'Grundlage Swiss DRG KVG'!J:J)&gt;0,SUMIF('Grundlage Swiss DRG KVG'!D:D,B102,'Grundlage Swiss DRG KVG'!J:J),"")</f>
        <v/>
      </c>
      <c r="J102" s="130"/>
      <c r="K102" s="130" t="str">
        <f>IF(SUMIF('Grundlage Swiss DRG KVG'!D:D,B102,'Grundlage Swiss DRG KVG'!K:K)&gt;0,SUMIF('Grundlage Swiss DRG KVG'!D:D,B102,'Grundlage Swiss DRG KVG'!K:K),"")</f>
        <v/>
      </c>
      <c r="L102" s="130" t="str">
        <f>IF(SUMIF('Grundlage Swiss DRG KVG'!D:D,B102,'Grundlage Swiss DRG KVG'!L:L)&gt;0,SUMIF('Grundlage Swiss DRG KVG'!D:D,B102,'Grundlage Swiss DRG KVG'!L:L),"")</f>
        <v/>
      </c>
      <c r="M102" s="62" t="str">
        <f t="shared" si="9"/>
        <v/>
      </c>
      <c r="N102" s="61" t="str">
        <f t="shared" si="5"/>
        <v>-</v>
      </c>
      <c r="O102" s="61" t="str">
        <f t="shared" si="6"/>
        <v>-</v>
      </c>
      <c r="P102" s="40"/>
      <c r="Q102" s="40"/>
      <c r="R102" s="40"/>
      <c r="Y102" s="124" t="str">
        <f t="shared" si="7"/>
        <v/>
      </c>
      <c r="Z102" s="23" t="str">
        <f t="shared" si="8"/>
        <v>gleich</v>
      </c>
    </row>
    <row r="103" spans="1:26" hidden="1" x14ac:dyDescent="0.2">
      <c r="A103" s="21" t="s">
        <v>112</v>
      </c>
      <c r="B103" s="21" t="s">
        <v>113</v>
      </c>
      <c r="C103" s="21" t="s">
        <v>114</v>
      </c>
      <c r="D103" s="21" t="s">
        <v>106</v>
      </c>
      <c r="E103" s="59" t="str">
        <f>IF(SUMIF('Grundlage Swiss DRG ohne Anlage'!D:D,B103,'Grundlage Swiss DRG ohne Anlage'!I:I)&gt;0,SUMIF('Grundlage Swiss DRG ohne Anlage'!D:D,B103,'Grundlage Swiss DRG ohne Anlage'!I:I),"")</f>
        <v/>
      </c>
      <c r="F103" s="112">
        <f>IF(SUMIF('Grundlage Swiss DRG KVG'!D:D,B103,'Grundlage Swiss DRG KVG'!G:G)&gt;0,SUMIF('Grundlage Swiss DRG KVG'!D:D,B103,'Grundlage Swiss DRG KVG'!G:G),)</f>
        <v>0</v>
      </c>
      <c r="G103" s="112">
        <f>IF(SUMIF('Grundlage Swiss DRG KVG'!D:D,B103,'Grundlage Swiss DRG KVG'!H:H)&gt;0,SUMIF('Grundlage Swiss DRG KVG'!D:D,B103,'Grundlage Swiss DRG KVG'!H:H),)</f>
        <v>0</v>
      </c>
      <c r="H103" s="112" t="str">
        <f>IF(SUMIF('Grundlage Swiss DRG KVG'!D:D,B103,'Grundlage Swiss DRG KVG'!I:I)&gt;0,SUMIF('Grundlage Swiss DRG KVG'!D:D,B103,'Grundlage Swiss DRG KVG'!I:I),"")</f>
        <v/>
      </c>
      <c r="I103" s="112" t="str">
        <f>IF(SUMIF('Grundlage Swiss DRG KVG'!D:D,B103,'Grundlage Swiss DRG KVG'!J:J)&gt;0,SUMIF('Grundlage Swiss DRG KVG'!D:D,B103,'Grundlage Swiss DRG KVG'!J:J),"")</f>
        <v/>
      </c>
      <c r="J103" s="130"/>
      <c r="K103" s="130" t="str">
        <f>IF(SUMIF('Grundlage Swiss DRG KVG'!D:D,B103,'Grundlage Swiss DRG KVG'!K:K)&gt;0,SUMIF('Grundlage Swiss DRG KVG'!D:D,B103,'Grundlage Swiss DRG KVG'!K:K),"")</f>
        <v/>
      </c>
      <c r="L103" s="130" t="str">
        <f>IF(SUMIF('Grundlage Swiss DRG KVG'!D:D,B103,'Grundlage Swiss DRG KVG'!L:L)&gt;0,SUMIF('Grundlage Swiss DRG KVG'!D:D,B103,'Grundlage Swiss DRG KVG'!L:L),"")</f>
        <v/>
      </c>
      <c r="M103" s="62" t="str">
        <f t="shared" si="9"/>
        <v/>
      </c>
      <c r="N103" s="61" t="str">
        <f t="shared" si="5"/>
        <v>-</v>
      </c>
      <c r="O103" s="61" t="str">
        <f t="shared" si="6"/>
        <v>-</v>
      </c>
      <c r="P103" s="40"/>
      <c r="Q103" s="40"/>
      <c r="R103" s="40"/>
      <c r="Y103" s="124" t="str">
        <f t="shared" si="7"/>
        <v/>
      </c>
      <c r="Z103" s="23" t="str">
        <f t="shared" si="8"/>
        <v>gleich</v>
      </c>
    </row>
    <row r="104" spans="1:26" hidden="1" x14ac:dyDescent="0.2">
      <c r="A104" s="21" t="s">
        <v>193</v>
      </c>
      <c r="B104" s="21" t="s">
        <v>194</v>
      </c>
      <c r="C104" s="21" t="s">
        <v>114</v>
      </c>
      <c r="D104" s="21" t="s">
        <v>106</v>
      </c>
      <c r="E104" s="59" t="str">
        <f>IF(SUMIF('Grundlage Swiss DRG ohne Anlage'!D:D,B104,'Grundlage Swiss DRG ohne Anlage'!I:I)&gt;0,SUMIF('Grundlage Swiss DRG ohne Anlage'!D:D,B104,'Grundlage Swiss DRG ohne Anlage'!I:I),"")</f>
        <v/>
      </c>
      <c r="F104" s="112">
        <f>IF(SUMIF('Grundlage Swiss DRG KVG'!D:D,B104,'Grundlage Swiss DRG KVG'!G:G)&gt;0,SUMIF('Grundlage Swiss DRG KVG'!D:D,B104,'Grundlage Swiss DRG KVG'!G:G),)</f>
        <v>0</v>
      </c>
      <c r="G104" s="112">
        <f>IF(SUMIF('Grundlage Swiss DRG KVG'!D:D,B104,'Grundlage Swiss DRG KVG'!H:H)&gt;0,SUMIF('Grundlage Swiss DRG KVG'!D:D,B104,'Grundlage Swiss DRG KVG'!H:H),)</f>
        <v>0</v>
      </c>
      <c r="H104" s="112" t="str">
        <f>IF(SUMIF('Grundlage Swiss DRG KVG'!D:D,B104,'Grundlage Swiss DRG KVG'!I:I)&gt;0,SUMIF('Grundlage Swiss DRG KVG'!D:D,B104,'Grundlage Swiss DRG KVG'!I:I),"")</f>
        <v/>
      </c>
      <c r="I104" s="112" t="str">
        <f>IF(SUMIF('Grundlage Swiss DRG KVG'!D:D,B104,'Grundlage Swiss DRG KVG'!J:J)&gt;0,SUMIF('Grundlage Swiss DRG KVG'!D:D,B104,'Grundlage Swiss DRG KVG'!J:J),"")</f>
        <v/>
      </c>
      <c r="J104" s="130"/>
      <c r="K104" s="130" t="str">
        <f>IF(SUMIF('Grundlage Swiss DRG KVG'!D:D,B104,'Grundlage Swiss DRG KVG'!K:K)&gt;0,SUMIF('Grundlage Swiss DRG KVG'!D:D,B104,'Grundlage Swiss DRG KVG'!K:K),"")</f>
        <v/>
      </c>
      <c r="L104" s="130" t="str">
        <f>IF(SUMIF('Grundlage Swiss DRG KVG'!D:D,B104,'Grundlage Swiss DRG KVG'!L:L)&gt;0,SUMIF('Grundlage Swiss DRG KVG'!D:D,B104,'Grundlage Swiss DRG KVG'!L:L),"")</f>
        <v/>
      </c>
      <c r="M104" s="62" t="str">
        <f t="shared" si="9"/>
        <v/>
      </c>
      <c r="N104" s="61" t="str">
        <f t="shared" si="5"/>
        <v>-</v>
      </c>
      <c r="O104" s="61" t="str">
        <f t="shared" si="6"/>
        <v>-</v>
      </c>
      <c r="P104" s="40"/>
      <c r="Q104" s="40"/>
      <c r="R104" s="40"/>
      <c r="Y104" s="124" t="str">
        <f t="shared" si="7"/>
        <v/>
      </c>
      <c r="Z104" s="23" t="str">
        <f t="shared" si="8"/>
        <v>gleich</v>
      </c>
    </row>
    <row r="105" spans="1:26" x14ac:dyDescent="0.2">
      <c r="A105" s="42" t="s">
        <v>406</v>
      </c>
      <c r="B105" s="42"/>
      <c r="C105" s="42"/>
      <c r="D105" s="42"/>
      <c r="E105" s="43">
        <f>SUM(E11:E104)</f>
        <v>6078092630.8371401</v>
      </c>
      <c r="F105" s="43">
        <f>SUM(F11:F104)</f>
        <v>6408737498.3015471</v>
      </c>
      <c r="G105" s="43">
        <f>SUM(G11:G104)</f>
        <v>7014485335.0203266</v>
      </c>
      <c r="H105" s="43">
        <f>SUM(H11:H104)</f>
        <v>717322.31387999794</v>
      </c>
      <c r="I105" s="43">
        <f>SUM(I11:I104)</f>
        <v>690326</v>
      </c>
      <c r="J105" s="63">
        <f>E105/M105</f>
        <v>8473.3076236827546</v>
      </c>
      <c r="K105" s="63">
        <f>F105/N105</f>
        <v>10706.230005977803</v>
      </c>
      <c r="L105" s="63">
        <f>G105/O105</f>
        <v>10535.750980463719</v>
      </c>
      <c r="M105" s="62">
        <f>SUM(M11:M104)</f>
        <v>717322.31387999794</v>
      </c>
      <c r="N105" s="61">
        <f>SUM(N11:N104)</f>
        <v>598598.89939999802</v>
      </c>
      <c r="O105" s="61">
        <f>SUM(O11:O104)</f>
        <v>665779.34007999802</v>
      </c>
      <c r="P105" s="62"/>
      <c r="Q105" s="62"/>
      <c r="R105" s="62"/>
      <c r="S105" s="39"/>
      <c r="Y105" s="124"/>
    </row>
    <row r="106" spans="1:26" ht="33.75" customHeight="1" x14ac:dyDescent="0.2">
      <c r="F106" s="28"/>
      <c r="G106" s="28"/>
      <c r="M106" s="62"/>
      <c r="N106" s="61"/>
      <c r="O106" s="61"/>
      <c r="P106" s="62"/>
      <c r="Q106" s="62"/>
      <c r="R106" s="62"/>
    </row>
    <row r="107" spans="1:26" ht="10.5" x14ac:dyDescent="0.25">
      <c r="A107" s="49" t="s">
        <v>407</v>
      </c>
      <c r="B107" s="49"/>
      <c r="C107" s="49"/>
      <c r="D107" s="49"/>
      <c r="E107" s="147"/>
      <c r="F107" s="147"/>
      <c r="G107" s="147"/>
      <c r="H107" s="147"/>
      <c r="I107" s="147"/>
      <c r="J107" s="147">
        <f>COUNT(J11:J104)</f>
        <v>72</v>
      </c>
      <c r="K107" s="147">
        <f>COUNT(K11:K104)</f>
        <v>57</v>
      </c>
      <c r="L107" s="147">
        <f>COUNT(L11:L104)</f>
        <v>62</v>
      </c>
      <c r="M107" s="62">
        <f>K107-'Grundlage Swiss DRG KVG'!K104</f>
        <v>57</v>
      </c>
      <c r="N107" s="61">
        <f>L107-'Grundlage Swiss DRG KVG'!L104</f>
        <v>62</v>
      </c>
      <c r="O107" s="61"/>
      <c r="P107" s="62"/>
      <c r="Q107" s="62"/>
      <c r="R107" s="62"/>
    </row>
    <row r="108" spans="1:26" ht="10.5" x14ac:dyDescent="0.25">
      <c r="A108" s="44" t="s">
        <v>712</v>
      </c>
      <c r="B108" s="45"/>
      <c r="C108" s="46"/>
      <c r="D108" s="46"/>
      <c r="E108" s="46"/>
      <c r="F108" s="46"/>
      <c r="G108" s="46"/>
      <c r="H108" s="46"/>
      <c r="I108" s="46"/>
      <c r="J108" s="47">
        <f>M105</f>
        <v>717322.31387999794</v>
      </c>
      <c r="K108" s="47">
        <f>N105</f>
        <v>598598.89939999802</v>
      </c>
      <c r="L108" s="47">
        <f>O105</f>
        <v>665779.34007999802</v>
      </c>
      <c r="M108" s="62"/>
      <c r="N108" s="62"/>
      <c r="O108" s="61"/>
      <c r="P108" s="62"/>
      <c r="Q108" s="62"/>
      <c r="R108" s="62"/>
    </row>
    <row r="109" spans="1:26" ht="10.5" x14ac:dyDescent="0.25">
      <c r="A109" s="48" t="s">
        <v>350</v>
      </c>
      <c r="B109" s="49"/>
      <c r="C109" s="49"/>
      <c r="D109" s="49"/>
      <c r="E109" s="49"/>
      <c r="F109" s="49"/>
      <c r="G109" s="49"/>
      <c r="H109" s="49"/>
      <c r="I109" s="49"/>
      <c r="J109" s="50">
        <f>SMALL(J11:J104,1)</f>
        <v>8584.3605905596996</v>
      </c>
      <c r="K109" s="50">
        <f>SMALL(K11:K104,1)</f>
        <v>9232.9154023130995</v>
      </c>
      <c r="L109" s="50">
        <f>SMALL(L11:L104,1)</f>
        <v>9197.2878229486996</v>
      </c>
      <c r="M109" s="62">
        <f>K109-'Grundlage Swiss DRG KVG'!K105</f>
        <v>9232.9154023130995</v>
      </c>
      <c r="N109" s="62">
        <f>L109-'Grundlage Swiss DRG KVG'!L105</f>
        <v>9197.2878229486996</v>
      </c>
      <c r="O109" s="61"/>
      <c r="P109" s="62"/>
      <c r="Q109" s="62"/>
      <c r="R109" s="62"/>
    </row>
    <row r="110" spans="1:26" ht="10.5" x14ac:dyDescent="0.25">
      <c r="A110" s="51" t="s">
        <v>357</v>
      </c>
      <c r="B110" s="45"/>
      <c r="C110" s="46"/>
      <c r="D110" s="46"/>
      <c r="E110" s="46"/>
      <c r="F110" s="46"/>
      <c r="G110" s="46"/>
      <c r="H110" s="46"/>
      <c r="I110" s="46"/>
      <c r="J110" s="47">
        <f>QUARTILE(J11:J104,1)</f>
        <v>9171.5536652337742</v>
      </c>
      <c r="K110" s="47">
        <f>QUARTILE(K11:K104,1)</f>
        <v>10158.320917534</v>
      </c>
      <c r="L110" s="47">
        <f>QUARTILE(L11:L104,1)</f>
        <v>10049.533923212501</v>
      </c>
      <c r="M110" s="62">
        <f>K110-'Grundlage Swiss DRG KVG'!K106</f>
        <v>10158.320917534</v>
      </c>
      <c r="N110" s="62">
        <f>L110-'Grundlage Swiss DRG KVG'!L106</f>
        <v>10049.533923212501</v>
      </c>
      <c r="O110" s="61"/>
      <c r="P110" s="62"/>
      <c r="Q110" s="62"/>
      <c r="R110" s="62"/>
    </row>
    <row r="111" spans="1:26" ht="10.5" x14ac:dyDescent="0.25">
      <c r="A111" s="48" t="s">
        <v>364</v>
      </c>
      <c r="B111" s="49"/>
      <c r="C111" s="49"/>
      <c r="D111" s="49"/>
      <c r="E111" s="49"/>
      <c r="F111" s="49"/>
      <c r="G111" s="49"/>
      <c r="H111" s="49"/>
      <c r="I111" s="49"/>
      <c r="J111" s="50">
        <f>SUM(J11:J104)/J107</f>
        <v>9833.852974384683</v>
      </c>
      <c r="K111" s="50">
        <f>SUM(K11:K104)/K107</f>
        <v>10988.400071681106</v>
      </c>
      <c r="L111" s="50">
        <f>SUM(L11:L104)/L107</f>
        <v>10785.513415956002</v>
      </c>
      <c r="M111" s="62">
        <f>K111-'Grundlage Swiss DRG KVG'!K107</f>
        <v>10988.400071681106</v>
      </c>
      <c r="N111" s="62">
        <f>L111-'Grundlage Swiss DRG KVG'!L107</f>
        <v>-400.07492551299765</v>
      </c>
      <c r="O111" s="61"/>
      <c r="P111" s="62"/>
      <c r="Q111" s="62"/>
      <c r="R111" s="40"/>
    </row>
    <row r="112" spans="1:26" ht="10.5" x14ac:dyDescent="0.25">
      <c r="A112" s="44" t="s">
        <v>371</v>
      </c>
      <c r="B112" s="45"/>
      <c r="C112" s="46"/>
      <c r="D112" s="46"/>
      <c r="E112" s="46"/>
      <c r="F112" s="46"/>
      <c r="G112" s="46"/>
      <c r="H112" s="46"/>
      <c r="I112" s="46"/>
      <c r="J112" s="47">
        <f>MEDIAN(J11:J104)</f>
        <v>9510.4073378660505</v>
      </c>
      <c r="K112" s="47">
        <f>MEDIAN(K11:K104)</f>
        <v>10599.227367821</v>
      </c>
      <c r="L112" s="47">
        <f>MEDIAN(L11:L104)</f>
        <v>10409.212440028499</v>
      </c>
      <c r="M112" s="62">
        <f>K112-'Grundlage Swiss DRG KVG'!K108</f>
        <v>440.90645028700055</v>
      </c>
      <c r="N112" s="62">
        <f>L112-'Grundlage Swiss DRG KVG'!L108</f>
        <v>666.5337806184998</v>
      </c>
      <c r="O112" s="61"/>
      <c r="P112" s="62"/>
      <c r="Q112" s="62"/>
      <c r="R112" s="40"/>
    </row>
    <row r="113" spans="1:26" ht="10.5" x14ac:dyDescent="0.25">
      <c r="A113" s="48" t="s">
        <v>378</v>
      </c>
      <c r="B113" s="49"/>
      <c r="C113" s="49"/>
      <c r="D113" s="49"/>
      <c r="E113" s="49"/>
      <c r="F113" s="49"/>
      <c r="G113" s="49"/>
      <c r="H113" s="49"/>
      <c r="I113" s="49"/>
      <c r="J113" s="50">
        <f>QUARTILE(J11:J104,3)</f>
        <v>10075.930857090749</v>
      </c>
      <c r="K113" s="50">
        <f>QUARTILE(K11:K104,3)</f>
        <v>11077.362421663</v>
      </c>
      <c r="L113" s="50">
        <f>QUARTILE(L11:L104,3)</f>
        <v>10870.52911341125</v>
      </c>
      <c r="M113" s="62">
        <f>K113-'Grundlage Swiss DRG KVG'!K109</f>
        <v>-770989.87252183782</v>
      </c>
      <c r="N113" s="62">
        <f>L113-'Grundlage Swiss DRG KVG'!L109</f>
        <v>-785846.21914018434</v>
      </c>
      <c r="O113" s="61"/>
      <c r="P113" s="62"/>
      <c r="Q113" s="62"/>
      <c r="R113" s="62"/>
    </row>
    <row r="114" spans="1:26" ht="10.5" x14ac:dyDescent="0.25">
      <c r="A114" s="44" t="s">
        <v>385</v>
      </c>
      <c r="B114" s="45"/>
      <c r="C114" s="46"/>
      <c r="D114" s="46"/>
      <c r="E114" s="46"/>
      <c r="F114" s="46"/>
      <c r="G114" s="46"/>
      <c r="H114" s="46"/>
      <c r="I114" s="46"/>
      <c r="J114" s="47">
        <f>LARGE(J11:J104,1)</f>
        <v>14561.165211623</v>
      </c>
      <c r="K114" s="47">
        <f>LARGE(K11:K104,1)</f>
        <v>16836.525748956999</v>
      </c>
      <c r="L114" s="47">
        <f>LARGE(L11:L104,1)</f>
        <v>16681.211056264001</v>
      </c>
      <c r="M114" s="62">
        <f>K114-'Grundlage Swiss DRG KVG'!K110</f>
        <v>16836.525748956999</v>
      </c>
      <c r="N114" s="62">
        <f>L114-'Grundlage Swiss DRG KVG'!L110</f>
        <v>16681.211056264001</v>
      </c>
      <c r="O114" s="61"/>
      <c r="P114" s="62"/>
      <c r="Q114" s="62"/>
      <c r="R114" s="62"/>
    </row>
    <row r="115" spans="1:26" ht="10.5" x14ac:dyDescent="0.25">
      <c r="A115" s="86" t="s">
        <v>682</v>
      </c>
      <c r="B115" s="87"/>
      <c r="C115" s="87"/>
      <c r="D115" s="88" t="s">
        <v>392</v>
      </c>
      <c r="E115" s="36"/>
      <c r="F115" s="36"/>
      <c r="G115" s="36"/>
      <c r="H115" s="36"/>
      <c r="I115" s="36"/>
      <c r="J115" s="64">
        <f>J105</f>
        <v>8473.3076236827546</v>
      </c>
      <c r="K115" s="64">
        <f>K105</f>
        <v>10706.230005977803</v>
      </c>
      <c r="L115" s="64">
        <f>L105</f>
        <v>10535.750980463719</v>
      </c>
      <c r="M115" s="62">
        <f>K115-'Grundlage Swiss DRG KVG'!K112</f>
        <v>10706.230005977803</v>
      </c>
      <c r="N115" s="62">
        <f>L115-'Grundlage Swiss DRG KVG'!L112</f>
        <v>10535.750980463719</v>
      </c>
      <c r="O115" s="61"/>
      <c r="P115" s="62"/>
      <c r="Q115" s="62"/>
      <c r="R115" s="62"/>
    </row>
    <row r="116" spans="1:26" x14ac:dyDescent="0.2">
      <c r="F116" s="28"/>
      <c r="G116" s="28"/>
      <c r="M116" s="23"/>
    </row>
    <row r="117" spans="1:26" x14ac:dyDescent="0.2">
      <c r="A117" s="23" t="s">
        <v>412</v>
      </c>
      <c r="F117" s="28"/>
      <c r="G117" s="28"/>
      <c r="M117" s="23"/>
    </row>
    <row r="118" spans="1:26" x14ac:dyDescent="0.2">
      <c r="F118" s="28"/>
      <c r="G118" s="28"/>
      <c r="M118" s="23"/>
    </row>
    <row r="119" spans="1:26" x14ac:dyDescent="0.2">
      <c r="F119" s="28"/>
      <c r="G119" s="28"/>
      <c r="M119" s="23"/>
    </row>
    <row r="120" spans="1:26" x14ac:dyDescent="0.2">
      <c r="F120" s="28"/>
      <c r="G120" s="28"/>
      <c r="M120" s="23"/>
    </row>
    <row r="121" spans="1:26" x14ac:dyDescent="0.2">
      <c r="F121" s="28"/>
      <c r="G121" s="28"/>
      <c r="M121" s="23"/>
    </row>
    <row r="122" spans="1:26" x14ac:dyDescent="0.2">
      <c r="F122" s="28"/>
      <c r="G122" s="28"/>
      <c r="M122" s="23"/>
    </row>
    <row r="123" spans="1:26" x14ac:dyDescent="0.2">
      <c r="F123" s="28"/>
      <c r="G123" s="28"/>
      <c r="M123" s="23"/>
    </row>
    <row r="124" spans="1:26" x14ac:dyDescent="0.2">
      <c r="F124" s="28"/>
      <c r="G124" s="28"/>
      <c r="M124" s="23"/>
      <c r="Y124" s="66"/>
      <c r="Z124" s="66"/>
    </row>
    <row r="125" spans="1:26" s="28" customFormat="1" x14ac:dyDescent="0.2">
      <c r="A125" s="23"/>
      <c r="B125" s="23"/>
      <c r="C125" s="23"/>
      <c r="D125" s="23"/>
      <c r="E125" s="23"/>
      <c r="M125" s="23"/>
      <c r="P125" s="23"/>
      <c r="Q125" s="23"/>
      <c r="R125" s="23"/>
      <c r="S125" s="23"/>
      <c r="T125" s="23"/>
      <c r="U125" s="23"/>
      <c r="V125" s="23"/>
      <c r="W125" s="23"/>
      <c r="X125" s="23"/>
      <c r="Y125" s="66"/>
      <c r="Z125" s="66"/>
    </row>
    <row r="126" spans="1:26" s="28" customFormat="1" x14ac:dyDescent="0.2">
      <c r="A126" s="23"/>
      <c r="B126" s="23"/>
      <c r="C126" s="23"/>
      <c r="D126" s="23"/>
      <c r="E126" s="23"/>
      <c r="M126" s="23"/>
      <c r="P126" s="23"/>
      <c r="Q126" s="23"/>
      <c r="R126" s="23"/>
      <c r="S126" s="23"/>
      <c r="T126" s="23"/>
      <c r="U126" s="23"/>
      <c r="V126" s="23"/>
      <c r="W126" s="23"/>
      <c r="X126" s="23"/>
      <c r="Y126" s="66"/>
      <c r="Z126" s="66"/>
    </row>
    <row r="127" spans="1:26" s="28" customFormat="1" x14ac:dyDescent="0.2">
      <c r="A127" s="23"/>
      <c r="B127" s="23"/>
      <c r="C127" s="23"/>
      <c r="D127" s="23"/>
      <c r="E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680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30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674</v>
      </c>
      <c r="F8" s="15" t="s">
        <v>675</v>
      </c>
      <c r="G8" s="15" t="s">
        <v>676</v>
      </c>
      <c r="H8" s="15" t="s">
        <v>677</v>
      </c>
      <c r="I8" s="15" t="s">
        <v>678</v>
      </c>
      <c r="J8" s="15" t="s">
        <v>679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9" t="s">
        <v>307</v>
      </c>
      <c r="B10" s="19" t="s">
        <v>307</v>
      </c>
      <c r="C10" s="19" t="s">
        <v>66</v>
      </c>
      <c r="D10" s="19" t="s">
        <v>308</v>
      </c>
      <c r="E10" s="59">
        <f>IF(SUMIF('Grundlage Rehabilitaion statioä'!D:D,B10,'Grundlage Rehabilitaion statioä'!G:G)&gt;0,SUMIF('Grundlage Rehabilitaion statioä'!D:D,B10,'Grundlage Rehabilitaion statioä'!G:G),)</f>
        <v>19447963.857891001</v>
      </c>
      <c r="F10" s="59">
        <f>IF(SUMIF('Grundlage Rehabilitaion statioä'!D:D,B10,'Grundlage Rehabilitaion statioä'!H:H)&gt;0,SUMIF('Grundlage Rehabilitaion statioä'!D:D,B10,'Grundlage Rehabilitaion statioä'!H:H),)</f>
        <v>19447963.857891001</v>
      </c>
      <c r="G10" s="59">
        <f>IF(SUMIF('Grundlage Rehabilitaion statioä'!D:D,B10,'Grundlage Rehabilitaion statioä'!I:I)&gt;0,SUMIF('Grundlage Rehabilitaion statioä'!D:D,B10,'Grundlage Rehabilitaion statioä'!I:I),"")</f>
        <v>34062</v>
      </c>
      <c r="H10" s="59">
        <f>IF(SUMIF('Grundlage Rehabilitaion statioä'!D:D,B10,'Grundlage Rehabilitaion statioä'!J:J)&gt;0,SUMIF('Grundlage Rehabilitaion statioä'!D:D,B10,'Grundlage Rehabilitaion statioä'!J:J),"")</f>
        <v>1499</v>
      </c>
      <c r="I10" s="60">
        <f>IF(SUMIF('Grundlage Rehabilitaion statioä'!D:D,B10,'Grundlage Rehabilitaion statioä'!K:K)&gt;0,SUMIF('Grundlage Rehabilitaion statioä'!D:D,B10,'Grundlage Rehabilitaion statioä'!K:K),"")</f>
        <v>570.95777869445999</v>
      </c>
      <c r="J10" s="60">
        <f>IF(SUMIF('Grundlage Rehabilitaion statioä'!D:D,B10,'Grundlage Rehabilitaion statioä'!L:L)&gt;0,SUMIF('Grundlage Rehabilitaion statioä'!D:D,B10,'Grundlage Rehabilitaion statioä'!L:L),"")</f>
        <v>570.95777869445999</v>
      </c>
      <c r="K10" s="40"/>
      <c r="L10" s="61">
        <f t="shared" ref="L10:L73" si="0">IF(E10&gt;0,G10,"-")</f>
        <v>34062</v>
      </c>
      <c r="M10" s="61">
        <f t="shared" ref="M10:M73" si="1">IF(F10&gt;0,G10,"-")</f>
        <v>34062</v>
      </c>
      <c r="N10" s="40"/>
      <c r="O10" s="40"/>
      <c r="P10" s="40"/>
      <c r="W10" s="124">
        <f t="shared" ref="W10:W73" si="2">J10</f>
        <v>570.95777869445999</v>
      </c>
      <c r="X10" s="23" t="str">
        <f t="shared" ref="X10:X73" si="3">IF(J10&gt;0,IF(I10&gt;J10,"-",IF(I10=J10,"gleich","Kontrolle")),"")</f>
        <v>gleich</v>
      </c>
    </row>
    <row r="11" spans="1:24" x14ac:dyDescent="0.2">
      <c r="A11" s="21" t="s">
        <v>341</v>
      </c>
      <c r="B11" s="21" t="s">
        <v>341</v>
      </c>
      <c r="C11" s="21" t="s">
        <v>66</v>
      </c>
      <c r="D11" s="21" t="s">
        <v>308</v>
      </c>
      <c r="E11" s="112">
        <f>IF(SUMIF('Grundlage Rehabilitaion statioä'!D:D,B11,'Grundlage Rehabilitaion statioä'!G:G)&gt;0,SUMIF('Grundlage Rehabilitaion statioä'!D:D,B11,'Grundlage Rehabilitaion statioä'!G:G),)</f>
        <v>5309010.7579421001</v>
      </c>
      <c r="F11" s="112">
        <f>IF(SUMIF('Grundlage Rehabilitaion statioä'!D:D,B11,'Grundlage Rehabilitaion statioä'!H:H)&gt;0,SUMIF('Grundlage Rehabilitaion statioä'!D:D,B11,'Grundlage Rehabilitaion statioä'!H:H),)</f>
        <v>5309010.7379420996</v>
      </c>
      <c r="G11" s="112">
        <f>IF(SUMIF('Grundlage Rehabilitaion statioä'!D:D,B11,'Grundlage Rehabilitaion statioä'!I:I)&gt;0,SUMIF('Grundlage Rehabilitaion statioä'!D:D,B11,'Grundlage Rehabilitaion statioä'!I:I),"")</f>
        <v>9149</v>
      </c>
      <c r="H11" s="112">
        <f>IF(SUMIF('Grundlage Rehabilitaion statioä'!D:D,B11,'Grundlage Rehabilitaion statioä'!J:J)&gt;0,SUMIF('Grundlage Rehabilitaion statioä'!D:D,B11,'Grundlage Rehabilitaion statioä'!J:J),"")</f>
        <v>460</v>
      </c>
      <c r="I11" s="130">
        <f>IF(SUMIF('Grundlage Rehabilitaion statioä'!D:D,B11,'Grundlage Rehabilitaion statioä'!K:K)&gt;0,SUMIF('Grundlage Rehabilitaion statioä'!D:D,B11,'Grundlage Rehabilitaion statioä'!K:K),"")</f>
        <v>580.28317389246001</v>
      </c>
      <c r="J11" s="130">
        <f>IF(SUMIF('Grundlage Rehabilitaion statioä'!D:D,B11,'Grundlage Rehabilitaion statioä'!L:L)&gt;0,SUMIF('Grundlage Rehabilitaion statioä'!D:D,B11,'Grundlage Rehabilitaion statioä'!L:L),"")</f>
        <v>580.28317170643004</v>
      </c>
      <c r="K11" s="40" t="s">
        <v>405</v>
      </c>
      <c r="L11" s="61">
        <f t="shared" si="0"/>
        <v>9149</v>
      </c>
      <c r="M11" s="61">
        <f t="shared" si="1"/>
        <v>9149</v>
      </c>
      <c r="N11" s="40"/>
      <c r="O11" s="40"/>
      <c r="P11" s="40"/>
      <c r="W11" s="124">
        <f t="shared" si="2"/>
        <v>580.28317170643004</v>
      </c>
      <c r="X11" s="23" t="str">
        <f t="shared" si="3"/>
        <v>-</v>
      </c>
    </row>
    <row r="12" spans="1:24" x14ac:dyDescent="0.2">
      <c r="A12" s="21" t="s">
        <v>102</v>
      </c>
      <c r="B12" s="21" t="s">
        <v>102</v>
      </c>
      <c r="C12" s="21" t="s">
        <v>55</v>
      </c>
      <c r="D12" s="21" t="s">
        <v>22</v>
      </c>
      <c r="E12" s="112">
        <f>IF(SUMIF('Grundlage Rehabilitaion statioä'!D:D,B12,'Grundlage Rehabilitaion statioä'!G:G)&gt;0,SUMIF('Grundlage Rehabilitaion statioä'!D:D,B12,'Grundlage Rehabilitaion statioä'!G:G),)</f>
        <v>10349327.622783</v>
      </c>
      <c r="F12" s="112">
        <f>IF(SUMIF('Grundlage Rehabilitaion statioä'!D:D,B12,'Grundlage Rehabilitaion statioä'!H:H)&gt;0,SUMIF('Grundlage Rehabilitaion statioä'!D:D,B12,'Grundlage Rehabilitaion statioä'!H:H),)</f>
        <v>10137941.592559</v>
      </c>
      <c r="G12" s="112">
        <f>IF(SUMIF('Grundlage Rehabilitaion statioä'!D:D,B12,'Grundlage Rehabilitaion statioä'!I:I)&gt;0,SUMIF('Grundlage Rehabilitaion statioä'!D:D,B12,'Grundlage Rehabilitaion statioä'!I:I),"")</f>
        <v>6481</v>
      </c>
      <c r="H12" s="112">
        <f>IF(SUMIF('Grundlage Rehabilitaion statioä'!D:D,B12,'Grundlage Rehabilitaion statioä'!J:J)&gt;0,SUMIF('Grundlage Rehabilitaion statioä'!D:D,B12,'Grundlage Rehabilitaion statioä'!J:J),"")</f>
        <v>175</v>
      </c>
      <c r="I12" s="130">
        <f>IF(SUMIF('Grundlage Rehabilitaion statioä'!D:D,B12,'Grundlage Rehabilitaion statioä'!K:K)&gt;0,SUMIF('Grundlage Rehabilitaion statioä'!D:D,B12,'Grundlage Rehabilitaion statioä'!K:K),"")</f>
        <v>1596.8720294371999</v>
      </c>
      <c r="J12" s="130">
        <f>IF(SUMIF('Grundlage Rehabilitaion statioä'!D:D,B12,'Grundlage Rehabilitaion statioä'!L:L)&gt;0,SUMIF('Grundlage Rehabilitaion statioä'!D:D,B12,'Grundlage Rehabilitaion statioä'!L:L),"")</f>
        <v>1564.2557618513999</v>
      </c>
      <c r="K12" s="40"/>
      <c r="L12" s="61">
        <f t="shared" si="0"/>
        <v>6481</v>
      </c>
      <c r="M12" s="61">
        <f t="shared" si="1"/>
        <v>6481</v>
      </c>
      <c r="N12" s="40"/>
      <c r="O12" s="40"/>
      <c r="P12" s="40"/>
      <c r="W12" s="124">
        <f t="shared" si="2"/>
        <v>1564.2557618513999</v>
      </c>
      <c r="X12" s="23" t="str">
        <f t="shared" si="3"/>
        <v>-</v>
      </c>
    </row>
    <row r="13" spans="1:24" x14ac:dyDescent="0.2">
      <c r="A13" s="21" t="s">
        <v>240</v>
      </c>
      <c r="B13" s="21" t="s">
        <v>240</v>
      </c>
      <c r="C13" s="21" t="s">
        <v>55</v>
      </c>
      <c r="D13" s="21" t="s">
        <v>45</v>
      </c>
      <c r="E13" s="112">
        <f>IF(SUMIF('Grundlage Rehabilitaion statioä'!D:D,B13,'Grundlage Rehabilitaion statioä'!G:G)&gt;0,SUMIF('Grundlage Rehabilitaion statioä'!D:D,B13,'Grundlage Rehabilitaion statioä'!G:G),)</f>
        <v>16808539.635398</v>
      </c>
      <c r="F13" s="112">
        <f>IF(SUMIF('Grundlage Rehabilitaion statioä'!D:D,B13,'Grundlage Rehabilitaion statioä'!H:H)&gt;0,SUMIF('Grundlage Rehabilitaion statioä'!D:D,B13,'Grundlage Rehabilitaion statioä'!H:H),)</f>
        <v>16547636.786194</v>
      </c>
      <c r="G13" s="112">
        <f>IF(SUMIF('Grundlage Rehabilitaion statioä'!D:D,B13,'Grundlage Rehabilitaion statioä'!I:I)&gt;0,SUMIF('Grundlage Rehabilitaion statioä'!D:D,B13,'Grundlage Rehabilitaion statioä'!I:I),"")</f>
        <v>21725</v>
      </c>
      <c r="H13" s="112">
        <f>IF(SUMIF('Grundlage Rehabilitaion statioä'!D:D,B13,'Grundlage Rehabilitaion statioä'!J:J)&gt;0,SUMIF('Grundlage Rehabilitaion statioä'!D:D,B13,'Grundlage Rehabilitaion statioä'!J:J),"")</f>
        <v>1220</v>
      </c>
      <c r="I13" s="130">
        <f>IF(SUMIF('Grundlage Rehabilitaion statioä'!D:D,B13,'Grundlage Rehabilitaion statioä'!K:K)&gt;0,SUMIF('Grundlage Rehabilitaion statioä'!D:D,B13,'Grundlage Rehabilitaion statioä'!K:K),"")</f>
        <v>773.69572544985999</v>
      </c>
      <c r="J13" s="130">
        <f>IF(SUMIF('Grundlage Rehabilitaion statioä'!D:D,B13,'Grundlage Rehabilitaion statioä'!L:L)&gt;0,SUMIF('Grundlage Rehabilitaion statioä'!D:D,B13,'Grundlage Rehabilitaion statioä'!L:L),"")</f>
        <v>761.68638831731005</v>
      </c>
      <c r="K13" s="40"/>
      <c r="L13" s="61">
        <f t="shared" si="0"/>
        <v>21725</v>
      </c>
      <c r="M13" s="61">
        <f t="shared" si="1"/>
        <v>21725</v>
      </c>
      <c r="N13" s="40"/>
      <c r="O13" s="40"/>
      <c r="P13" s="40"/>
      <c r="W13" s="124">
        <f t="shared" si="2"/>
        <v>761.68638831731005</v>
      </c>
      <c r="X13" s="23" t="str">
        <f t="shared" si="3"/>
        <v>-</v>
      </c>
    </row>
    <row r="14" spans="1:24" x14ac:dyDescent="0.2">
      <c r="A14" s="21" t="s">
        <v>276</v>
      </c>
      <c r="B14" s="21" t="s">
        <v>276</v>
      </c>
      <c r="C14" s="21" t="s">
        <v>55</v>
      </c>
      <c r="D14" s="21" t="s">
        <v>45</v>
      </c>
      <c r="E14" s="112">
        <f>IF(SUMIF('Grundlage Rehabilitaion statioä'!D:D,B14,'Grundlage Rehabilitaion statioä'!G:G)&gt;0,SUMIF('Grundlage Rehabilitaion statioä'!D:D,B14,'Grundlage Rehabilitaion statioä'!G:G),)</f>
        <v>2717886.9456564998</v>
      </c>
      <c r="F14" s="112">
        <f>IF(SUMIF('Grundlage Rehabilitaion statioä'!D:D,B14,'Grundlage Rehabilitaion statioä'!H:H)&gt;0,SUMIF('Grundlage Rehabilitaion statioä'!D:D,B14,'Grundlage Rehabilitaion statioä'!H:H),)</f>
        <v>2601529.4590591001</v>
      </c>
      <c r="G14" s="112">
        <f>IF(SUMIF('Grundlage Rehabilitaion statioä'!D:D,B14,'Grundlage Rehabilitaion statioä'!I:I)&gt;0,SUMIF('Grundlage Rehabilitaion statioä'!D:D,B14,'Grundlage Rehabilitaion statioä'!I:I),"")</f>
        <v>3229</v>
      </c>
      <c r="H14" s="112">
        <f>IF(SUMIF('Grundlage Rehabilitaion statioä'!D:D,B14,'Grundlage Rehabilitaion statioä'!J:J)&gt;0,SUMIF('Grundlage Rehabilitaion statioä'!D:D,B14,'Grundlage Rehabilitaion statioä'!J:J),"")</f>
        <v>181</v>
      </c>
      <c r="I14" s="130">
        <f>IF(SUMIF('Grundlage Rehabilitaion statioä'!D:D,B14,'Grundlage Rehabilitaion statioä'!K:K)&gt;0,SUMIF('Grundlage Rehabilitaion statioä'!D:D,B14,'Grundlage Rehabilitaion statioä'!K:K),"")</f>
        <v>841.71165861148995</v>
      </c>
      <c r="J14" s="130">
        <f>IF(SUMIF('Grundlage Rehabilitaion statioä'!D:D,B14,'Grundlage Rehabilitaion statioä'!L:L)&gt;0,SUMIF('Grundlage Rehabilitaion statioä'!D:D,B14,'Grundlage Rehabilitaion statioä'!L:L),"")</f>
        <v>805.67651256089005</v>
      </c>
      <c r="K14" s="40"/>
      <c r="L14" s="61">
        <f t="shared" si="0"/>
        <v>3229</v>
      </c>
      <c r="M14" s="61">
        <f t="shared" si="1"/>
        <v>3229</v>
      </c>
      <c r="N14" s="40"/>
      <c r="O14" s="40"/>
      <c r="P14" s="40"/>
      <c r="W14" s="124">
        <f t="shared" si="2"/>
        <v>805.67651256089005</v>
      </c>
      <c r="X14" s="23" t="str">
        <f t="shared" si="3"/>
        <v>-</v>
      </c>
    </row>
    <row r="15" spans="1:24" x14ac:dyDescent="0.2">
      <c r="A15" s="21" t="s">
        <v>123</v>
      </c>
      <c r="B15" s="21" t="s">
        <v>123</v>
      </c>
      <c r="C15" s="21" t="s">
        <v>110</v>
      </c>
      <c r="D15" s="21" t="s">
        <v>45</v>
      </c>
      <c r="E15" s="112">
        <f>IF(SUMIF('Grundlage Rehabilitaion statioä'!D:D,B15,'Grundlage Rehabilitaion statioä'!G:G)&gt;0,SUMIF('Grundlage Rehabilitaion statioä'!D:D,B15,'Grundlage Rehabilitaion statioä'!G:G),)</f>
        <v>23009056.783645999</v>
      </c>
      <c r="F15" s="112">
        <f>IF(SUMIF('Grundlage Rehabilitaion statioä'!D:D,B15,'Grundlage Rehabilitaion statioä'!H:H)&gt;0,SUMIF('Grundlage Rehabilitaion statioä'!D:D,B15,'Grundlage Rehabilitaion statioä'!H:H),)</f>
        <v>0</v>
      </c>
      <c r="G15" s="112">
        <f>IF(SUMIF('Grundlage Rehabilitaion statioä'!D:D,B15,'Grundlage Rehabilitaion statioä'!I:I)&gt;0,SUMIF('Grundlage Rehabilitaion statioä'!D:D,B15,'Grundlage Rehabilitaion statioä'!I:I),"")</f>
        <v>29338</v>
      </c>
      <c r="H15" s="112">
        <f>IF(SUMIF('Grundlage Rehabilitaion statioä'!D:D,B15,'Grundlage Rehabilitaion statioä'!J:J)&gt;0,SUMIF('Grundlage Rehabilitaion statioä'!D:D,B15,'Grundlage Rehabilitaion statioä'!J:J),"")</f>
        <v>1311</v>
      </c>
      <c r="I15" s="130">
        <f>IF(SUMIF('Grundlage Rehabilitaion statioä'!D:D,B15,'Grundlage Rehabilitaion statioä'!K:K)&gt;0,SUMIF('Grundlage Rehabilitaion statioä'!D:D,B15,'Grundlage Rehabilitaion statioä'!K:K),"")</f>
        <v>784.27489207328995</v>
      </c>
      <c r="J15" s="130" t="str">
        <f>IF(SUMIF('Grundlage Rehabilitaion statioä'!D:D,B15,'Grundlage Rehabilitaion statioä'!L:L)&gt;0,SUMIF('Grundlage Rehabilitaion statioä'!D:D,B15,'Grundlage Rehabilitaion statioä'!L:L),"")</f>
        <v/>
      </c>
      <c r="K15" s="40"/>
      <c r="L15" s="61">
        <f t="shared" si="0"/>
        <v>29338</v>
      </c>
      <c r="M15" s="61" t="str">
        <f t="shared" si="1"/>
        <v>-</v>
      </c>
      <c r="N15" s="40"/>
      <c r="O15" s="40"/>
      <c r="P15" s="40"/>
      <c r="W15" s="124" t="str">
        <f t="shared" si="2"/>
        <v/>
      </c>
      <c r="X15" s="23" t="str">
        <f t="shared" si="3"/>
        <v>Kontrolle</v>
      </c>
    </row>
    <row r="16" spans="1:24" x14ac:dyDescent="0.2">
      <c r="A16" s="21" t="s">
        <v>109</v>
      </c>
      <c r="B16" s="21" t="s">
        <v>109</v>
      </c>
      <c r="C16" s="21" t="s">
        <v>110</v>
      </c>
      <c r="D16" s="21" t="s">
        <v>35</v>
      </c>
      <c r="E16" s="112">
        <f>IF(SUMIF('Grundlage Rehabilitaion statioä'!D:D,B16,'Grundlage Rehabilitaion statioä'!G:G)&gt;0,SUMIF('Grundlage Rehabilitaion statioä'!D:D,B16,'Grundlage Rehabilitaion statioä'!G:G),)</f>
        <v>0</v>
      </c>
      <c r="F16" s="112">
        <f>IF(SUMIF('Grundlage Rehabilitaion statioä'!D:D,B16,'Grundlage Rehabilitaion statioä'!H:H)&gt;0,SUMIF('Grundlage Rehabilitaion statioä'!D:D,B16,'Grundlage Rehabilitaion statioä'!H:H),)</f>
        <v>224485.97067653001</v>
      </c>
      <c r="G16" s="112">
        <f>IF(SUMIF('Grundlage Rehabilitaion statioä'!D:D,B16,'Grundlage Rehabilitaion statioä'!I:I)&gt;0,SUMIF('Grundlage Rehabilitaion statioä'!D:D,B16,'Grundlage Rehabilitaion statioä'!I:I),"")</f>
        <v>316</v>
      </c>
      <c r="H16" s="112">
        <f>IF(SUMIF('Grundlage Rehabilitaion statioä'!D:D,B16,'Grundlage Rehabilitaion statioä'!J:J)&gt;0,SUMIF('Grundlage Rehabilitaion statioä'!D:D,B16,'Grundlage Rehabilitaion statioä'!J:J),"")</f>
        <v>16</v>
      </c>
      <c r="I16" s="130" t="str">
        <f>IF(SUMIF('Grundlage Rehabilitaion statioä'!D:D,B16,'Grundlage Rehabilitaion statioä'!K:K)&gt;0,SUMIF('Grundlage Rehabilitaion statioä'!D:D,B16,'Grundlage Rehabilitaion statioä'!K:K),"")</f>
        <v/>
      </c>
      <c r="J16" s="130">
        <f>IF(SUMIF('Grundlage Rehabilitaion statioä'!D:D,B16,'Grundlage Rehabilitaion statioä'!L:L)&gt;0,SUMIF('Grundlage Rehabilitaion statioä'!D:D,B16,'Grundlage Rehabilitaion statioä'!L:L),"")</f>
        <v>710.39864138143002</v>
      </c>
      <c r="K16" s="40"/>
      <c r="L16" s="61" t="str">
        <f t="shared" si="0"/>
        <v>-</v>
      </c>
      <c r="M16" s="61">
        <f t="shared" si="1"/>
        <v>316</v>
      </c>
      <c r="N16" s="40"/>
      <c r="O16" s="40"/>
      <c r="P16" s="40"/>
      <c r="W16" s="124">
        <f t="shared" si="2"/>
        <v>710.39864138143002</v>
      </c>
      <c r="X16" s="23" t="str">
        <f t="shared" si="3"/>
        <v>-</v>
      </c>
    </row>
    <row r="17" spans="1:24" x14ac:dyDescent="0.2">
      <c r="A17" s="21" t="s">
        <v>15</v>
      </c>
      <c r="B17" s="21" t="s">
        <v>15</v>
      </c>
      <c r="C17" s="21" t="s">
        <v>16</v>
      </c>
      <c r="D17" s="21" t="s">
        <v>17</v>
      </c>
      <c r="E17" s="112">
        <f>IF(SUMIF('Grundlage Rehabilitaion statioä'!D:D,B17,'Grundlage Rehabilitaion statioä'!G:G)&gt;0,SUMIF('Grundlage Rehabilitaion statioä'!D:D,B17,'Grundlage Rehabilitaion statioä'!G:G),)</f>
        <v>8281526.7052507</v>
      </c>
      <c r="F17" s="112">
        <f>IF(SUMIF('Grundlage Rehabilitaion statioä'!D:D,B17,'Grundlage Rehabilitaion statioä'!H:H)&gt;0,SUMIF('Grundlage Rehabilitaion statioä'!D:D,B17,'Grundlage Rehabilitaion statioä'!H:H),)</f>
        <v>0</v>
      </c>
      <c r="G17" s="112">
        <f>IF(SUMIF('Grundlage Rehabilitaion statioä'!D:D,B17,'Grundlage Rehabilitaion statioä'!I:I)&gt;0,SUMIF('Grundlage Rehabilitaion statioä'!D:D,B17,'Grundlage Rehabilitaion statioä'!I:I),"")</f>
        <v>10244</v>
      </c>
      <c r="H17" s="112">
        <f>IF(SUMIF('Grundlage Rehabilitaion statioä'!D:D,B17,'Grundlage Rehabilitaion statioä'!J:J)&gt;0,SUMIF('Grundlage Rehabilitaion statioä'!D:D,B17,'Grundlage Rehabilitaion statioä'!J:J),"")</f>
        <v>527</v>
      </c>
      <c r="I17" s="130">
        <f>IF(SUMIF('Grundlage Rehabilitaion statioä'!D:D,B17,'Grundlage Rehabilitaion statioä'!K:K)&gt;0,SUMIF('Grundlage Rehabilitaion statioä'!D:D,B17,'Grundlage Rehabilitaion statioä'!K:K),"")</f>
        <v>808.42705049304004</v>
      </c>
      <c r="J17" s="130" t="str">
        <f>IF(SUMIF('Grundlage Rehabilitaion statioä'!D:D,B17,'Grundlage Rehabilitaion statioä'!L:L)&gt;0,SUMIF('Grundlage Rehabilitaion statioä'!D:D,B17,'Grundlage Rehabilitaion statioä'!L:L),"")</f>
        <v/>
      </c>
      <c r="K17" s="40"/>
      <c r="L17" s="61">
        <f t="shared" si="0"/>
        <v>10244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1" t="s">
        <v>335</v>
      </c>
      <c r="B18" s="21" t="s">
        <v>335</v>
      </c>
      <c r="C18" s="21" t="s">
        <v>16</v>
      </c>
      <c r="D18" s="21" t="s">
        <v>308</v>
      </c>
      <c r="E18" s="112">
        <f>IF(SUMIF('Grundlage Rehabilitaion statioä'!D:D,B18,'Grundlage Rehabilitaion statioä'!G:G)&gt;0,SUMIF('Grundlage Rehabilitaion statioä'!D:D,B18,'Grundlage Rehabilitaion statioä'!G:G),)</f>
        <v>44302082.435953997</v>
      </c>
      <c r="F18" s="112">
        <f>IF(SUMIF('Grundlage Rehabilitaion statioä'!D:D,B18,'Grundlage Rehabilitaion statioä'!H:H)&gt;0,SUMIF('Grundlage Rehabilitaion statioä'!D:D,B18,'Grundlage Rehabilitaion statioä'!H:H),)</f>
        <v>0</v>
      </c>
      <c r="G18" s="112">
        <f>IF(SUMIF('Grundlage Rehabilitaion statioä'!D:D,B18,'Grundlage Rehabilitaion statioä'!I:I)&gt;0,SUMIF('Grundlage Rehabilitaion statioä'!D:D,B18,'Grundlage Rehabilitaion statioä'!I:I),"")</f>
        <v>27768</v>
      </c>
      <c r="H18" s="112">
        <f>IF(SUMIF('Grundlage Rehabilitaion statioä'!D:D,B18,'Grundlage Rehabilitaion statioä'!J:J)&gt;0,SUMIF('Grundlage Rehabilitaion statioä'!D:D,B18,'Grundlage Rehabilitaion statioä'!J:J),"")</f>
        <v>393</v>
      </c>
      <c r="I18" s="130">
        <f>IF(SUMIF('Grundlage Rehabilitaion statioä'!D:D,B18,'Grundlage Rehabilitaion statioä'!K:K)&gt;0,SUMIF('Grundlage Rehabilitaion statioä'!D:D,B18,'Grundlage Rehabilitaion statioä'!K:K),"")</f>
        <v>1595.4365613639</v>
      </c>
      <c r="J18" s="130" t="str">
        <f>IF(SUMIF('Grundlage Rehabilitaion statioä'!D:D,B18,'Grundlage Rehabilitaion statioä'!L:L)&gt;0,SUMIF('Grundlage Rehabilitaion statioä'!D:D,B18,'Grundlage Rehabilitaion statioä'!L:L),"")</f>
        <v/>
      </c>
      <c r="K18" s="40"/>
      <c r="L18" s="61">
        <f t="shared" si="0"/>
        <v>27768</v>
      </c>
      <c r="M18" s="61" t="str">
        <f t="shared" si="1"/>
        <v>-</v>
      </c>
      <c r="N18" s="40"/>
      <c r="O18" s="40"/>
      <c r="P18" s="40"/>
      <c r="W18" s="124" t="str">
        <f t="shared" si="2"/>
        <v/>
      </c>
      <c r="X18" s="23" t="str">
        <f t="shared" si="3"/>
        <v>Kontrolle</v>
      </c>
    </row>
    <row r="19" spans="1:24" x14ac:dyDescent="0.2">
      <c r="A19" s="21" t="s">
        <v>304</v>
      </c>
      <c r="B19" s="21" t="s">
        <v>304</v>
      </c>
      <c r="C19" s="21" t="s">
        <v>16</v>
      </c>
      <c r="D19" s="21" t="s">
        <v>251</v>
      </c>
      <c r="E19" s="112">
        <f>IF(SUMIF('Grundlage Rehabilitaion statioä'!D:D,B19,'Grundlage Rehabilitaion statioä'!G:G)&gt;0,SUMIF('Grundlage Rehabilitaion statioä'!D:D,B19,'Grundlage Rehabilitaion statioä'!G:G),)</f>
        <v>14421225.261055</v>
      </c>
      <c r="F19" s="112">
        <f>IF(SUMIF('Grundlage Rehabilitaion statioä'!D:D,B19,'Grundlage Rehabilitaion statioä'!H:H)&gt;0,SUMIF('Grundlage Rehabilitaion statioä'!D:D,B19,'Grundlage Rehabilitaion statioä'!H:H),)</f>
        <v>13828847.340278</v>
      </c>
      <c r="G19" s="112">
        <f>IF(SUMIF('Grundlage Rehabilitaion statioä'!D:D,B19,'Grundlage Rehabilitaion statioä'!I:I)&gt;0,SUMIF('Grundlage Rehabilitaion statioä'!D:D,B19,'Grundlage Rehabilitaion statioä'!I:I),"")</f>
        <v>20206</v>
      </c>
      <c r="H19" s="112">
        <f>IF(SUMIF('Grundlage Rehabilitaion statioä'!D:D,B19,'Grundlage Rehabilitaion statioä'!J:J)&gt;0,SUMIF('Grundlage Rehabilitaion statioä'!D:D,B19,'Grundlage Rehabilitaion statioä'!J:J),"")</f>
        <v>709</v>
      </c>
      <c r="I19" s="130">
        <f>IF(SUMIF('Grundlage Rehabilitaion statioä'!D:D,B19,'Grundlage Rehabilitaion statioä'!K:K)&gt;0,SUMIF('Grundlage Rehabilitaion statioä'!D:D,B19,'Grundlage Rehabilitaion statioä'!K:K),"")</f>
        <v>713.71004954244995</v>
      </c>
      <c r="J19" s="130">
        <f>IF(SUMIF('Grundlage Rehabilitaion statioä'!D:D,B19,'Grundlage Rehabilitaion statioä'!L:L)&gt;0,SUMIF('Grundlage Rehabilitaion statioä'!D:D,B19,'Grundlage Rehabilitaion statioä'!L:L),"")</f>
        <v>684.39311789953001</v>
      </c>
      <c r="K19" s="40"/>
      <c r="L19" s="61">
        <f t="shared" si="0"/>
        <v>20206</v>
      </c>
      <c r="M19" s="61">
        <f t="shared" si="1"/>
        <v>20206</v>
      </c>
      <c r="N19" s="40"/>
      <c r="O19" s="40"/>
      <c r="P19" s="40"/>
      <c r="W19" s="124">
        <f t="shared" si="2"/>
        <v>684.39311789953001</v>
      </c>
      <c r="X19" s="23" t="str">
        <f t="shared" si="3"/>
        <v>-</v>
      </c>
    </row>
    <row r="20" spans="1:24" x14ac:dyDescent="0.2">
      <c r="A20" s="21" t="s">
        <v>73</v>
      </c>
      <c r="B20" s="21" t="s">
        <v>73</v>
      </c>
      <c r="C20" s="21" t="s">
        <v>74</v>
      </c>
      <c r="D20" s="21" t="s">
        <v>45</v>
      </c>
      <c r="E20" s="112">
        <f>IF(SUMIF('Grundlage Rehabilitaion statioä'!D:D,B20,'Grundlage Rehabilitaion statioä'!G:G)&gt;0,SUMIF('Grundlage Rehabilitaion statioä'!D:D,B20,'Grundlage Rehabilitaion statioä'!G:G),)</f>
        <v>0</v>
      </c>
      <c r="F20" s="112">
        <f>IF(SUMIF('Grundlage Rehabilitaion statioä'!D:D,B20,'Grundlage Rehabilitaion statioä'!H:H)&gt;0,SUMIF('Grundlage Rehabilitaion statioä'!D:D,B20,'Grundlage Rehabilitaion statioä'!H:H),)</f>
        <v>26994483.783174999</v>
      </c>
      <c r="G20" s="112">
        <f>IF(SUMIF('Grundlage Rehabilitaion statioä'!D:D,B20,'Grundlage Rehabilitaion statioä'!I:I)&gt;0,SUMIF('Grundlage Rehabilitaion statioä'!D:D,B20,'Grundlage Rehabilitaion statioä'!I:I),"")</f>
        <v>34169</v>
      </c>
      <c r="H20" s="112">
        <f>IF(SUMIF('Grundlage Rehabilitaion statioä'!D:D,B20,'Grundlage Rehabilitaion statioä'!J:J)&gt;0,SUMIF('Grundlage Rehabilitaion statioä'!D:D,B20,'Grundlage Rehabilitaion statioä'!J:J),"")</f>
        <v>1667</v>
      </c>
      <c r="I20" s="130" t="str">
        <f>IF(SUMIF('Grundlage Rehabilitaion statioä'!D:D,B20,'Grundlage Rehabilitaion statioä'!K:K)&gt;0,SUMIF('Grundlage Rehabilitaion statioä'!D:D,B20,'Grundlage Rehabilitaion statioä'!K:K),"")</f>
        <v/>
      </c>
      <c r="J20" s="130">
        <f>IF(SUMIF('Grundlage Rehabilitaion statioä'!D:D,B20,'Grundlage Rehabilitaion statioä'!L:L)&gt;0,SUMIF('Grundlage Rehabilitaion statioä'!D:D,B20,'Grundlage Rehabilitaion statioä'!L:L),"")</f>
        <v>790.02849902469995</v>
      </c>
      <c r="K20" s="40"/>
      <c r="L20" s="61" t="str">
        <f t="shared" si="0"/>
        <v>-</v>
      </c>
      <c r="M20" s="61">
        <f t="shared" si="1"/>
        <v>34169</v>
      </c>
      <c r="N20" s="40"/>
      <c r="O20" s="40"/>
      <c r="P20" s="40"/>
      <c r="W20" s="124">
        <f t="shared" si="2"/>
        <v>790.02849902469995</v>
      </c>
      <c r="X20" s="23" t="str">
        <f t="shared" si="3"/>
        <v>-</v>
      </c>
    </row>
    <row r="21" spans="1:24" x14ac:dyDescent="0.2">
      <c r="A21" s="21" t="s">
        <v>94</v>
      </c>
      <c r="B21" s="21" t="s">
        <v>94</v>
      </c>
      <c r="C21" s="21" t="s">
        <v>95</v>
      </c>
      <c r="D21" s="21" t="s">
        <v>22</v>
      </c>
      <c r="E21" s="112">
        <f>IF(SUMIF('Grundlage Rehabilitaion statioä'!D:D,B21,'Grundlage Rehabilitaion statioä'!G:G)&gt;0,SUMIF('Grundlage Rehabilitaion statioä'!D:D,B21,'Grundlage Rehabilitaion statioä'!G:G),)</f>
        <v>193472101.53408</v>
      </c>
      <c r="F21" s="112">
        <f>IF(SUMIF('Grundlage Rehabilitaion statioä'!D:D,B21,'Grundlage Rehabilitaion statioä'!H:H)&gt;0,SUMIF('Grundlage Rehabilitaion statioä'!D:D,B21,'Grundlage Rehabilitaion statioä'!H:H),)</f>
        <v>0</v>
      </c>
      <c r="G21" s="112">
        <f>IF(SUMIF('Grundlage Rehabilitaion statioä'!D:D,B21,'Grundlage Rehabilitaion statioä'!I:I)&gt;0,SUMIF('Grundlage Rehabilitaion statioä'!D:D,B21,'Grundlage Rehabilitaion statioä'!I:I),"")</f>
        <v>185765.37222222</v>
      </c>
      <c r="H21" s="112">
        <f>IF(SUMIF('Grundlage Rehabilitaion statioä'!D:D,B21,'Grundlage Rehabilitaion statioä'!J:J)&gt;0,SUMIF('Grundlage Rehabilitaion statioä'!D:D,B21,'Grundlage Rehabilitaion statioä'!J:J),"")</f>
        <v>6303</v>
      </c>
      <c r="I21" s="130">
        <f>IF(SUMIF('Grundlage Rehabilitaion statioä'!D:D,B21,'Grundlage Rehabilitaion statioä'!K:K)&gt;0,SUMIF('Grundlage Rehabilitaion statioä'!D:D,B21,'Grundlage Rehabilitaion statioä'!K:K),"")</f>
        <v>1041.4863610999</v>
      </c>
      <c r="J21" s="130" t="str">
        <f>IF(SUMIF('Grundlage Rehabilitaion statioä'!D:D,B21,'Grundlage Rehabilitaion statioä'!L:L)&gt;0,SUMIF('Grundlage Rehabilitaion statioä'!D:D,B21,'Grundlage Rehabilitaion statioä'!L:L),"")</f>
        <v/>
      </c>
      <c r="K21" s="40"/>
      <c r="L21" s="61">
        <f t="shared" si="0"/>
        <v>185765.37222222</v>
      </c>
      <c r="M21" s="61" t="str">
        <f t="shared" si="1"/>
        <v>-</v>
      </c>
      <c r="N21" s="40"/>
      <c r="O21" s="40"/>
      <c r="P21" s="40"/>
      <c r="W21" s="124" t="str">
        <f t="shared" si="2"/>
        <v/>
      </c>
      <c r="X21" s="23" t="str">
        <f t="shared" si="3"/>
        <v>Kontrolle</v>
      </c>
    </row>
    <row r="22" spans="1:24" x14ac:dyDescent="0.2">
      <c r="A22" s="21" t="s">
        <v>314</v>
      </c>
      <c r="B22" s="21" t="s">
        <v>314</v>
      </c>
      <c r="C22" s="21" t="s">
        <v>95</v>
      </c>
      <c r="D22" s="21" t="s">
        <v>308</v>
      </c>
      <c r="E22" s="112">
        <f>IF(SUMIF('Grundlage Rehabilitaion statioä'!D:D,B22,'Grundlage Rehabilitaion statioä'!G:G)&gt;0,SUMIF('Grundlage Rehabilitaion statioä'!D:D,B22,'Grundlage Rehabilitaion statioä'!G:G),)</f>
        <v>21321450.003956001</v>
      </c>
      <c r="F22" s="112">
        <f>IF(SUMIF('Grundlage Rehabilitaion statioä'!D:D,B22,'Grundlage Rehabilitaion statioä'!H:H)&gt;0,SUMIF('Grundlage Rehabilitaion statioä'!D:D,B22,'Grundlage Rehabilitaion statioä'!H:H),)</f>
        <v>21032424.763955999</v>
      </c>
      <c r="G22" s="112">
        <f>IF(SUMIF('Grundlage Rehabilitaion statioä'!D:D,B22,'Grundlage Rehabilitaion statioä'!I:I)&gt;0,SUMIF('Grundlage Rehabilitaion statioä'!D:D,B22,'Grundlage Rehabilitaion statioä'!I:I),"")</f>
        <v>26495</v>
      </c>
      <c r="H22" s="112">
        <f>IF(SUMIF('Grundlage Rehabilitaion statioä'!D:D,B22,'Grundlage Rehabilitaion statioä'!J:J)&gt;0,SUMIF('Grundlage Rehabilitaion statioä'!D:D,B22,'Grundlage Rehabilitaion statioä'!J:J),"")</f>
        <v>1299</v>
      </c>
      <c r="I22" s="130">
        <f>IF(SUMIF('Grundlage Rehabilitaion statioä'!D:D,B22,'Grundlage Rehabilitaion statioä'!K:K)&gt;0,SUMIF('Grundlage Rehabilitaion statioä'!D:D,B22,'Grundlage Rehabilitaion statioä'!K:K),"")</f>
        <v>804.73485578247005</v>
      </c>
      <c r="J22" s="130">
        <f>IF(SUMIF('Grundlage Rehabilitaion statioä'!D:D,B22,'Grundlage Rehabilitaion statioä'!L:L)&gt;0,SUMIF('Grundlage Rehabilitaion statioä'!D:D,B22,'Grundlage Rehabilitaion statioä'!L:L),"")</f>
        <v>793.82618471244996</v>
      </c>
      <c r="K22" s="40"/>
      <c r="L22" s="61">
        <f t="shared" si="0"/>
        <v>26495</v>
      </c>
      <c r="M22" s="61">
        <f t="shared" si="1"/>
        <v>26495</v>
      </c>
      <c r="N22" s="40"/>
      <c r="O22" s="40"/>
      <c r="P22" s="40"/>
      <c r="W22" s="124">
        <f t="shared" si="2"/>
        <v>793.82618471244996</v>
      </c>
      <c r="X22" s="23" t="str">
        <f t="shared" si="3"/>
        <v>-</v>
      </c>
    </row>
    <row r="23" spans="1:24" x14ac:dyDescent="0.2">
      <c r="A23" s="21" t="s">
        <v>83</v>
      </c>
      <c r="B23" s="21" t="s">
        <v>83</v>
      </c>
      <c r="C23" s="21" t="s">
        <v>84</v>
      </c>
      <c r="D23" s="21" t="s">
        <v>27</v>
      </c>
      <c r="E23" s="112">
        <f>IF(SUMIF('Grundlage Rehabilitaion statioä'!D:D,B23,'Grundlage Rehabilitaion statioä'!G:G)&gt;0,SUMIF('Grundlage Rehabilitaion statioä'!D:D,B23,'Grundlage Rehabilitaion statioä'!G:G),)</f>
        <v>20113310.984209999</v>
      </c>
      <c r="F23" s="112">
        <f>IF(SUMIF('Grundlage Rehabilitaion statioä'!D:D,B23,'Grundlage Rehabilitaion statioä'!H:H)&gt;0,SUMIF('Grundlage Rehabilitaion statioä'!D:D,B23,'Grundlage Rehabilitaion statioä'!H:H),)</f>
        <v>19237660.96421</v>
      </c>
      <c r="G23" s="112">
        <f>IF(SUMIF('Grundlage Rehabilitaion statioä'!D:D,B23,'Grundlage Rehabilitaion statioä'!I:I)&gt;0,SUMIF('Grundlage Rehabilitaion statioä'!D:D,B23,'Grundlage Rehabilitaion statioä'!I:I),"")</f>
        <v>28119</v>
      </c>
      <c r="H23" s="112">
        <f>IF(SUMIF('Grundlage Rehabilitaion statioä'!D:D,B23,'Grundlage Rehabilitaion statioä'!J:J)&gt;0,SUMIF('Grundlage Rehabilitaion statioä'!D:D,B23,'Grundlage Rehabilitaion statioä'!J:J),"")</f>
        <v>1075</v>
      </c>
      <c r="I23" s="130">
        <f>IF(SUMIF('Grundlage Rehabilitaion statioä'!D:D,B23,'Grundlage Rehabilitaion statioä'!K:K)&gt;0,SUMIF('Grundlage Rehabilitaion statioä'!D:D,B23,'Grundlage Rehabilitaion statioä'!K:K),"")</f>
        <v>715.29254184751005</v>
      </c>
      <c r="J23" s="130">
        <f>IF(SUMIF('Grundlage Rehabilitaion statioä'!D:D,B23,'Grundlage Rehabilitaion statioä'!L:L)&gt;0,SUMIF('Grundlage Rehabilitaion statioä'!D:D,B23,'Grundlage Rehabilitaion statioä'!L:L),"")</f>
        <v>684.15167552936998</v>
      </c>
      <c r="K23" s="40"/>
      <c r="L23" s="61">
        <f t="shared" si="0"/>
        <v>28119</v>
      </c>
      <c r="M23" s="61">
        <f t="shared" si="1"/>
        <v>28119</v>
      </c>
      <c r="N23" s="40"/>
      <c r="O23" s="40"/>
      <c r="P23" s="40"/>
      <c r="W23" s="124">
        <f t="shared" si="2"/>
        <v>684.15167552936998</v>
      </c>
      <c r="X23" s="23" t="str">
        <f t="shared" si="3"/>
        <v>-</v>
      </c>
    </row>
    <row r="24" spans="1:24" x14ac:dyDescent="0.2">
      <c r="A24" s="21" t="s">
        <v>168</v>
      </c>
      <c r="B24" s="21" t="s">
        <v>168</v>
      </c>
      <c r="C24" s="21" t="s">
        <v>169</v>
      </c>
      <c r="D24" s="21" t="s">
        <v>45</v>
      </c>
      <c r="E24" s="112">
        <f>IF(SUMIF('Grundlage Rehabilitaion statioä'!D:D,B24,'Grundlage Rehabilitaion statioä'!G:G)&gt;0,SUMIF('Grundlage Rehabilitaion statioä'!D:D,B24,'Grundlage Rehabilitaion statioä'!G:G),)</f>
        <v>10686100.599042</v>
      </c>
      <c r="F24" s="112">
        <f>IF(SUMIF('Grundlage Rehabilitaion statioä'!D:D,B24,'Grundlage Rehabilitaion statioä'!H:H)&gt;0,SUMIF('Grundlage Rehabilitaion statioä'!D:D,B24,'Grundlage Rehabilitaion statioä'!H:H),)</f>
        <v>10295425.599042</v>
      </c>
      <c r="G24" s="112">
        <f>IF(SUMIF('Grundlage Rehabilitaion statioä'!D:D,B24,'Grundlage Rehabilitaion statioä'!I:I)&gt;0,SUMIF('Grundlage Rehabilitaion statioä'!D:D,B24,'Grundlage Rehabilitaion statioä'!I:I),"")</f>
        <v>10560</v>
      </c>
      <c r="H24" s="112">
        <f>IF(SUMIF('Grundlage Rehabilitaion statioä'!D:D,B24,'Grundlage Rehabilitaion statioä'!J:J)&gt;0,SUMIF('Grundlage Rehabilitaion statioä'!D:D,B24,'Grundlage Rehabilitaion statioä'!J:J),"")</f>
        <v>393</v>
      </c>
      <c r="I24" s="130">
        <f>IF(SUMIF('Grundlage Rehabilitaion statioä'!D:D,B24,'Grundlage Rehabilitaion statioä'!K:K)&gt;0,SUMIF('Grundlage Rehabilitaion statioä'!D:D,B24,'Grundlage Rehabilitaion statioä'!K:K),"")</f>
        <v>1011.9413446062</v>
      </c>
      <c r="J24" s="130">
        <f>IF(SUMIF('Grundlage Rehabilitaion statioä'!D:D,B24,'Grundlage Rehabilitaion statioä'!L:L)&gt;0,SUMIF('Grundlage Rehabilitaion statioä'!D:D,B24,'Grundlage Rehabilitaion statioä'!L:L),"")</f>
        <v>974.94560596984002</v>
      </c>
      <c r="K24" s="40"/>
      <c r="L24" s="61">
        <f t="shared" si="0"/>
        <v>10560</v>
      </c>
      <c r="M24" s="61">
        <f t="shared" si="1"/>
        <v>10560</v>
      </c>
      <c r="N24" s="40"/>
      <c r="O24" s="40"/>
      <c r="P24" s="40"/>
      <c r="W24" s="124">
        <f t="shared" si="2"/>
        <v>974.94560596984002</v>
      </c>
      <c r="X24" s="23" t="str">
        <f t="shared" si="3"/>
        <v>-</v>
      </c>
    </row>
    <row r="25" spans="1:24" x14ac:dyDescent="0.2">
      <c r="A25" s="21" t="s">
        <v>250</v>
      </c>
      <c r="B25" s="21" t="s">
        <v>250</v>
      </c>
      <c r="C25" s="21" t="s">
        <v>169</v>
      </c>
      <c r="D25" s="21" t="s">
        <v>251</v>
      </c>
      <c r="E25" s="112">
        <f>IF(SUMIF('Grundlage Rehabilitaion statioä'!D:D,B25,'Grundlage Rehabilitaion statioä'!G:G)&gt;0,SUMIF('Grundlage Rehabilitaion statioä'!D:D,B25,'Grundlage Rehabilitaion statioä'!G:G),)</f>
        <v>82746274.350663006</v>
      </c>
      <c r="F25" s="112">
        <f>IF(SUMIF('Grundlage Rehabilitaion statioä'!D:D,B25,'Grundlage Rehabilitaion statioä'!H:H)&gt;0,SUMIF('Grundlage Rehabilitaion statioä'!D:D,B25,'Grundlage Rehabilitaion statioä'!H:H),)</f>
        <v>81522287.725938007</v>
      </c>
      <c r="G25" s="112">
        <f>IF(SUMIF('Grundlage Rehabilitaion statioä'!D:D,B25,'Grundlage Rehabilitaion statioä'!I:I)&gt;0,SUMIF('Grundlage Rehabilitaion statioä'!D:D,B25,'Grundlage Rehabilitaion statioä'!I:I),"")</f>
        <v>48850</v>
      </c>
      <c r="H25" s="112">
        <f>IF(SUMIF('Grundlage Rehabilitaion statioä'!D:D,B25,'Grundlage Rehabilitaion statioä'!J:J)&gt;0,SUMIF('Grundlage Rehabilitaion statioä'!D:D,B25,'Grundlage Rehabilitaion statioä'!J:J),"")</f>
        <v>1293</v>
      </c>
      <c r="I25" s="130">
        <f>IF(SUMIF('Grundlage Rehabilitaion statioä'!D:D,B25,'Grundlage Rehabilitaion statioä'!K:K)&gt;0,SUMIF('Grundlage Rehabilitaion statioä'!D:D,B25,'Grundlage Rehabilitaion statioä'!K:K),"")</f>
        <v>1693.884838294</v>
      </c>
      <c r="J25" s="130">
        <f>IF(SUMIF('Grundlage Rehabilitaion statioä'!D:D,B25,'Grundlage Rehabilitaion statioä'!L:L)&gt;0,SUMIF('Grundlage Rehabilitaion statioä'!D:D,B25,'Grundlage Rehabilitaion statioä'!L:L),"")</f>
        <v>1668.8288173170999</v>
      </c>
      <c r="K25" s="40"/>
      <c r="L25" s="61">
        <f t="shared" si="0"/>
        <v>48850</v>
      </c>
      <c r="M25" s="61">
        <f t="shared" si="1"/>
        <v>48850</v>
      </c>
      <c r="N25" s="40"/>
      <c r="O25" s="40"/>
      <c r="P25" s="40"/>
      <c r="W25" s="124">
        <f t="shared" si="2"/>
        <v>1668.8288173170999</v>
      </c>
      <c r="X25" s="23" t="str">
        <f t="shared" si="3"/>
        <v>-</v>
      </c>
    </row>
    <row r="26" spans="1:24" ht="10.5" x14ac:dyDescent="0.25">
      <c r="A26" s="21" t="s">
        <v>87</v>
      </c>
      <c r="B26" s="21" t="s">
        <v>87</v>
      </c>
      <c r="C26" s="21" t="s">
        <v>88</v>
      </c>
      <c r="D26" s="21" t="s">
        <v>45</v>
      </c>
      <c r="E26" s="112">
        <v>0</v>
      </c>
      <c r="F26" s="112">
        <v>38382811</v>
      </c>
      <c r="G26" s="112">
        <v>39814</v>
      </c>
      <c r="H26" s="112">
        <v>2016</v>
      </c>
      <c r="I26" s="130" t="str">
        <f>IF(SUMIF('Grundlage Rehabilitaion statioä'!D:D,B26,'Grundlage Rehabilitaion statioä'!K:K)&gt;0,SUMIF('Grundlage Rehabilitaion statioä'!D:D,B26,'Grundlage Rehabilitaion statioä'!K:K),"")</f>
        <v/>
      </c>
      <c r="J26" s="130">
        <v>964</v>
      </c>
      <c r="K26" s="40"/>
      <c r="L26" s="61" t="str">
        <f>IF(E26&gt;0,G26,"-")</f>
        <v>-</v>
      </c>
      <c r="M26" s="61">
        <f>IF(F26&gt;0,G26,"-")</f>
        <v>39814</v>
      </c>
      <c r="N26" s="40"/>
      <c r="O26" s="40"/>
      <c r="P26" s="40"/>
      <c r="Q26" s="122" t="s">
        <v>650</v>
      </c>
      <c r="R26" s="123"/>
      <c r="S26" s="123"/>
      <c r="T26" s="123"/>
      <c r="U26" s="123"/>
      <c r="V26" s="123"/>
      <c r="W26" s="124">
        <f>J26</f>
        <v>964</v>
      </c>
      <c r="X26" s="23" t="str">
        <f>IF(J26&gt;0,IF(I26&gt;J26,"-",IF(I26=J26,"gleich","Kontrolle")),"")</f>
        <v>-</v>
      </c>
    </row>
    <row r="27" spans="1:24" x14ac:dyDescent="0.2">
      <c r="A27" s="21" t="s">
        <v>151</v>
      </c>
      <c r="B27" s="21" t="s">
        <v>151</v>
      </c>
      <c r="C27" s="21" t="s">
        <v>152</v>
      </c>
      <c r="D27" s="21" t="s">
        <v>27</v>
      </c>
      <c r="E27" s="112">
        <f>IF(SUMIF('Grundlage Rehabilitaion statioä'!D:D,B27,'Grundlage Rehabilitaion statioä'!G:G)&gt;0,SUMIF('Grundlage Rehabilitaion statioä'!D:D,B27,'Grundlage Rehabilitaion statioä'!G:G),)</f>
        <v>8650773.8782103993</v>
      </c>
      <c r="F27" s="112">
        <f>IF(SUMIF('Grundlage Rehabilitaion statioä'!D:D,B27,'Grundlage Rehabilitaion statioä'!H:H)&gt;0,SUMIF('Grundlage Rehabilitaion statioä'!D:D,B27,'Grundlage Rehabilitaion statioä'!H:H),)</f>
        <v>0</v>
      </c>
      <c r="G27" s="112">
        <f>IF(SUMIF('Grundlage Rehabilitaion statioä'!D:D,B27,'Grundlage Rehabilitaion statioä'!I:I)&gt;0,SUMIF('Grundlage Rehabilitaion statioä'!D:D,B27,'Grundlage Rehabilitaion statioä'!I:I),"")</f>
        <v>12194</v>
      </c>
      <c r="H27" s="112">
        <f>IF(SUMIF('Grundlage Rehabilitaion statioä'!D:D,B27,'Grundlage Rehabilitaion statioä'!J:J)&gt;0,SUMIF('Grundlage Rehabilitaion statioä'!D:D,B27,'Grundlage Rehabilitaion statioä'!J:J),"")</f>
        <v>577</v>
      </c>
      <c r="I27" s="130">
        <f>IF(SUMIF('Grundlage Rehabilitaion statioä'!D:D,B27,'Grundlage Rehabilitaion statioä'!K:K)&gt;0,SUMIF('Grundlage Rehabilitaion statioä'!D:D,B27,'Grundlage Rehabilitaion statioä'!K:K),"")</f>
        <v>709.42872545599005</v>
      </c>
      <c r="J27" s="130" t="str">
        <f>IF(SUMIF('Grundlage Rehabilitaion statioä'!D:D,B27,'Grundlage Rehabilitaion statioä'!L:L)&gt;0,SUMIF('Grundlage Rehabilitaion statioä'!D:D,B27,'Grundlage Rehabilitaion statioä'!L:L),"")</f>
        <v/>
      </c>
      <c r="K27" s="40"/>
      <c r="L27" s="61">
        <f t="shared" si="0"/>
        <v>12194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1" t="s">
        <v>243</v>
      </c>
      <c r="B28" s="21" t="s">
        <v>243</v>
      </c>
      <c r="C28" s="21" t="s">
        <v>244</v>
      </c>
      <c r="D28" s="21" t="s">
        <v>45</v>
      </c>
      <c r="E28" s="112">
        <f>IF(SUMIF('Grundlage Rehabilitaion statioä'!D:D,B28,'Grundlage Rehabilitaion statioä'!G:G)&gt;0,SUMIF('Grundlage Rehabilitaion statioä'!D:D,B28,'Grundlage Rehabilitaion statioä'!G:G),)</f>
        <v>8058347.5400307998</v>
      </c>
      <c r="F28" s="112">
        <f>IF(SUMIF('Grundlage Rehabilitaion statioä'!D:D,B28,'Grundlage Rehabilitaion statioä'!H:H)&gt;0,SUMIF('Grundlage Rehabilitaion statioä'!D:D,B28,'Grundlage Rehabilitaion statioä'!H:H),)</f>
        <v>8058347.5400307998</v>
      </c>
      <c r="G28" s="112">
        <f>IF(SUMIF('Grundlage Rehabilitaion statioä'!D:D,B28,'Grundlage Rehabilitaion statioä'!I:I)&gt;0,SUMIF('Grundlage Rehabilitaion statioä'!D:D,B28,'Grundlage Rehabilitaion statioä'!I:I),"")</f>
        <v>9698</v>
      </c>
      <c r="H28" s="112">
        <f>IF(SUMIF('Grundlage Rehabilitaion statioä'!D:D,B28,'Grundlage Rehabilitaion statioä'!J:J)&gt;0,SUMIF('Grundlage Rehabilitaion statioä'!D:D,B28,'Grundlage Rehabilitaion statioä'!J:J),"")</f>
        <v>349</v>
      </c>
      <c r="I28" s="130">
        <f>IF(SUMIF('Grundlage Rehabilitaion statioä'!D:D,B28,'Grundlage Rehabilitaion statioä'!K:K)&gt;0,SUMIF('Grundlage Rehabilitaion statioä'!D:D,B28,'Grundlage Rehabilitaion statioä'!K:K),"")</f>
        <v>830.92880388027004</v>
      </c>
      <c r="J28" s="130">
        <f>IF(SUMIF('Grundlage Rehabilitaion statioä'!D:D,B28,'Grundlage Rehabilitaion statioä'!L:L)&gt;0,SUMIF('Grundlage Rehabilitaion statioä'!D:D,B28,'Grundlage Rehabilitaion statioä'!L:L),"")</f>
        <v>830.92880388027004</v>
      </c>
      <c r="K28" s="40"/>
      <c r="L28" s="61">
        <f t="shared" si="0"/>
        <v>9698</v>
      </c>
      <c r="M28" s="61">
        <f t="shared" si="1"/>
        <v>9698</v>
      </c>
      <c r="N28" s="40"/>
      <c r="O28" s="40"/>
      <c r="P28" s="40"/>
      <c r="W28" s="124">
        <f t="shared" si="2"/>
        <v>830.92880388027004</v>
      </c>
      <c r="X28" s="23" t="str">
        <f t="shared" si="3"/>
        <v>gleich</v>
      </c>
    </row>
    <row r="29" spans="1:24" x14ac:dyDescent="0.2">
      <c r="A29" s="21" t="s">
        <v>260</v>
      </c>
      <c r="B29" s="21" t="s">
        <v>260</v>
      </c>
      <c r="C29" s="22" t="s">
        <v>127</v>
      </c>
      <c r="D29" s="21" t="s">
        <v>45</v>
      </c>
      <c r="E29" s="112">
        <f>IF(SUMIF('Grundlage Rehabilitaion statioä'!D:D,B29,'Grundlage Rehabilitaion statioä'!G:G)&gt;0,SUMIF('Grundlage Rehabilitaion statioä'!D:D,B29,'Grundlage Rehabilitaion statioä'!G:G),)</f>
        <v>0</v>
      </c>
      <c r="F29" s="112">
        <f>IF(SUMIF('Grundlage Rehabilitaion statioä'!D:D,B29,'Grundlage Rehabilitaion statioä'!H:H)&gt;0,SUMIF('Grundlage Rehabilitaion statioä'!D:D,B29,'Grundlage Rehabilitaion statioä'!H:H),)</f>
        <v>12131292.371300999</v>
      </c>
      <c r="G29" s="112">
        <f>IF(SUMIF('Grundlage Rehabilitaion statioä'!D:D,B29,'Grundlage Rehabilitaion statioä'!I:I)&gt;0,SUMIF('Grundlage Rehabilitaion statioä'!D:D,B29,'Grundlage Rehabilitaion statioä'!I:I),"")</f>
        <v>20576</v>
      </c>
      <c r="H29" s="146"/>
      <c r="I29" s="130" t="str">
        <f>IF(SUMIF('Grundlage Rehabilitaion statioä'!D:D,B29,'Grundlage Rehabilitaion statioä'!K:K)&gt;0,SUMIF('Grundlage Rehabilitaion statioä'!D:D,B29,'Grundlage Rehabilitaion statioä'!K:K),"")</f>
        <v/>
      </c>
      <c r="J29" s="130">
        <f>IF(SUMIF('Grundlage Rehabilitaion statioä'!D:D,B29,'Grundlage Rehabilitaion statioä'!L:L)&gt;0,SUMIF('Grundlage Rehabilitaion statioä'!D:D,B29,'Grundlage Rehabilitaion statioä'!L:L),"")</f>
        <v>589.58458258655003</v>
      </c>
      <c r="K29" s="40"/>
      <c r="L29" s="61" t="str">
        <f t="shared" si="0"/>
        <v>-</v>
      </c>
      <c r="M29" s="61">
        <f t="shared" si="1"/>
        <v>20576</v>
      </c>
      <c r="N29" s="40"/>
      <c r="O29" s="40"/>
      <c r="P29" s="40"/>
      <c r="W29" s="124">
        <f t="shared" si="2"/>
        <v>589.58458258655003</v>
      </c>
      <c r="X29" s="23" t="str">
        <f t="shared" si="3"/>
        <v>-</v>
      </c>
    </row>
    <row r="30" spans="1:24" ht="10.5" x14ac:dyDescent="0.25">
      <c r="A30" s="21" t="s">
        <v>48</v>
      </c>
      <c r="B30" s="21" t="s">
        <v>48</v>
      </c>
      <c r="C30" s="21" t="s">
        <v>26</v>
      </c>
      <c r="D30" s="21" t="s">
        <v>45</v>
      </c>
      <c r="E30" s="112">
        <f>IF(SUMIF('Grundlage Rehabilitaion statioä'!D:D,B30,'Grundlage Rehabilitaion statioä'!H:H)&gt;0,SUMIF('Grundlage Rehabilitaion statioä'!D:D,B30,'Grundlage Rehabilitaion statioä'!H:H),)</f>
        <v>20914761.757918999</v>
      </c>
      <c r="F30" s="112">
        <f>IF(SUMIF('Grundlage Rehabilitaion statioä'!D:D,B30,'Grundlage Rehabilitaion statioä'!G:G)&gt;0,SUMIF('Grundlage Rehabilitaion statioä'!D:D,B30,'Grundlage Rehabilitaion statioä'!G:G),)</f>
        <v>19569961.757918999</v>
      </c>
      <c r="G30" s="112">
        <f>IF(SUMIF('Grundlage Rehabilitaion statioä'!D:D,B30,'Grundlage Rehabilitaion statioä'!I:I)&gt;0,SUMIF('Grundlage Rehabilitaion statioä'!D:D,B30,'Grundlage Rehabilitaion statioä'!I:I),"")</f>
        <v>27148</v>
      </c>
      <c r="H30" s="112">
        <f>IF(SUMIF('Grundlage Rehabilitaion statioä'!D:D,B30,'Grundlage Rehabilitaion statioä'!J:J)&gt;0,SUMIF('Grundlage Rehabilitaion statioä'!D:D,B30,'Grundlage Rehabilitaion statioä'!J:J),"")</f>
        <v>1270</v>
      </c>
      <c r="I30" s="130">
        <f>IF(SUMIF('Grundlage Rehabilitaion statioä'!D:D,B30,'Grundlage Rehabilitaion statioä'!L:L)&gt;0,SUMIF('Grundlage Rehabilitaion statioä'!D:D,B30,'Grundlage Rehabilitaion statioä'!L:L),"")</f>
        <v>770.3978841137</v>
      </c>
      <c r="J30" s="130">
        <f>IF(SUMIF('Grundlage Rehabilitaion statioä'!D:D,B30,'Grundlage Rehabilitaion statioä'!K:K)&gt;0,SUMIF('Grundlage Rehabilitaion statioä'!D:D,B30,'Grundlage Rehabilitaion statioä'!K:K),"")</f>
        <v>720.86200670100004</v>
      </c>
      <c r="K30" s="40"/>
      <c r="L30" s="61">
        <f t="shared" si="0"/>
        <v>27148</v>
      </c>
      <c r="M30" s="61">
        <f t="shared" si="1"/>
        <v>27148</v>
      </c>
      <c r="N30" s="40"/>
      <c r="O30" s="40"/>
      <c r="P30" s="40"/>
      <c r="Q30" s="122" t="s">
        <v>650</v>
      </c>
      <c r="R30" s="123"/>
      <c r="S30" s="123"/>
      <c r="T30" s="123"/>
      <c r="U30" s="123"/>
      <c r="V30" s="123"/>
      <c r="W30" s="124">
        <f t="shared" si="2"/>
        <v>720.86200670100004</v>
      </c>
      <c r="X30" s="23" t="str">
        <f t="shared" si="3"/>
        <v>-</v>
      </c>
    </row>
    <row r="31" spans="1:24" x14ac:dyDescent="0.2">
      <c r="A31" s="21" t="s">
        <v>20</v>
      </c>
      <c r="B31" s="21" t="s">
        <v>20</v>
      </c>
      <c r="C31" s="21" t="s">
        <v>21</v>
      </c>
      <c r="D31" s="21" t="s">
        <v>22</v>
      </c>
      <c r="E31" s="112">
        <f>IF(SUMIF('Grundlage Rehabilitaion statioä'!D:D,B31,'Grundlage Rehabilitaion statioä'!G:G)&gt;0,SUMIF('Grundlage Rehabilitaion statioä'!D:D,B31,'Grundlage Rehabilitaion statioä'!G:G),)</f>
        <v>39416480.656508997</v>
      </c>
      <c r="F31" s="112">
        <f>IF(SUMIF('Grundlage Rehabilitaion statioä'!D:D,B31,'Grundlage Rehabilitaion statioä'!H:H)&gt;0,SUMIF('Grundlage Rehabilitaion statioä'!D:D,B31,'Grundlage Rehabilitaion statioä'!H:H),)</f>
        <v>38477778.157892004</v>
      </c>
      <c r="G31" s="112">
        <f>IF(SUMIF('Grundlage Rehabilitaion statioä'!D:D,B31,'Grundlage Rehabilitaion statioä'!I:I)&gt;0,SUMIF('Grundlage Rehabilitaion statioä'!D:D,B31,'Grundlage Rehabilitaion statioä'!I:I),"")</f>
        <v>36050.556607257</v>
      </c>
      <c r="H31" s="112">
        <f>IF(SUMIF('Grundlage Rehabilitaion statioä'!D:D,B31,'Grundlage Rehabilitaion statioä'!J:J)&gt;0,SUMIF('Grundlage Rehabilitaion statioä'!D:D,B31,'Grundlage Rehabilitaion statioä'!J:J),"")</f>
        <v>1676</v>
      </c>
      <c r="I31" s="130">
        <f>IF(SUMIF('Grundlage Rehabilitaion statioä'!D:D,B31,'Grundlage Rehabilitaion statioä'!K:K)&gt;0,SUMIF('Grundlage Rehabilitaion statioä'!D:D,B31,'Grundlage Rehabilitaion statioä'!K:K),"")</f>
        <v>1093.3667706138999</v>
      </c>
      <c r="J31" s="130">
        <f>IF(SUMIF('Grundlage Rehabilitaion statioä'!D:D,B31,'Grundlage Rehabilitaion statioä'!L:L)&gt;0,SUMIF('Grundlage Rehabilitaion statioä'!D:D,B31,'Grundlage Rehabilitaion statioä'!L:L),"")</f>
        <v>1067.3282683837001</v>
      </c>
      <c r="K31" s="40"/>
      <c r="L31" s="61">
        <f t="shared" si="0"/>
        <v>36050.556607257</v>
      </c>
      <c r="M31" s="61">
        <f t="shared" si="1"/>
        <v>36050.556607257</v>
      </c>
      <c r="N31" s="40"/>
      <c r="O31" s="40"/>
      <c r="P31" s="40"/>
      <c r="W31" s="124">
        <f t="shared" si="2"/>
        <v>1067.3282683837001</v>
      </c>
      <c r="X31" s="23" t="str">
        <f t="shared" si="3"/>
        <v>-</v>
      </c>
    </row>
    <row r="32" spans="1:24" x14ac:dyDescent="0.2">
      <c r="A32" s="21" t="s">
        <v>41</v>
      </c>
      <c r="B32" s="21" t="s">
        <v>41</v>
      </c>
      <c r="C32" s="21" t="s">
        <v>21</v>
      </c>
      <c r="D32" s="21" t="s">
        <v>27</v>
      </c>
      <c r="E32" s="112">
        <f>IF(SUMIF('Grundlage Rehabilitaion statioä'!D:D,B32,'Grundlage Rehabilitaion statioä'!G:G)&gt;0,SUMIF('Grundlage Rehabilitaion statioä'!D:D,B32,'Grundlage Rehabilitaion statioä'!G:G),)</f>
        <v>0</v>
      </c>
      <c r="F32" s="112">
        <f>IF(SUMIF('Grundlage Rehabilitaion statioä'!D:D,B32,'Grundlage Rehabilitaion statioä'!H:H)&gt;0,SUMIF('Grundlage Rehabilitaion statioä'!D:D,B32,'Grundlage Rehabilitaion statioä'!H:H),)</f>
        <v>12468011.301599</v>
      </c>
      <c r="G32" s="112">
        <f>IF(SUMIF('Grundlage Rehabilitaion statioä'!D:D,B32,'Grundlage Rehabilitaion statioä'!I:I)&gt;0,SUMIF('Grundlage Rehabilitaion statioä'!D:D,B32,'Grundlage Rehabilitaion statioä'!I:I),"")</f>
        <v>18017</v>
      </c>
      <c r="H32" s="112">
        <f>IF(SUMIF('Grundlage Rehabilitaion statioä'!D:D,B32,'Grundlage Rehabilitaion statioä'!J:J)&gt;0,SUMIF('Grundlage Rehabilitaion statioä'!D:D,B32,'Grundlage Rehabilitaion statioä'!J:J),"")</f>
        <v>852</v>
      </c>
      <c r="I32" s="130" t="str">
        <f>IF(SUMIF('Grundlage Rehabilitaion statioä'!D:D,B32,'Grundlage Rehabilitaion statioä'!K:K)&gt;0,SUMIF('Grundlage Rehabilitaion statioä'!D:D,B32,'Grundlage Rehabilitaion statioä'!K:K),"")</f>
        <v/>
      </c>
      <c r="J32" s="130">
        <f>IF(SUMIF('Grundlage Rehabilitaion statioä'!D:D,B32,'Grundlage Rehabilitaion statioä'!L:L)&gt;0,SUMIF('Grundlage Rehabilitaion statioä'!D:D,B32,'Grundlage Rehabilitaion statioä'!L:L),"")</f>
        <v>692.01372601425999</v>
      </c>
      <c r="K32" s="40"/>
      <c r="L32" s="61" t="str">
        <f t="shared" si="0"/>
        <v>-</v>
      </c>
      <c r="M32" s="61">
        <f t="shared" si="1"/>
        <v>18017</v>
      </c>
      <c r="N32" s="40"/>
      <c r="O32" s="40"/>
      <c r="P32" s="40"/>
      <c r="W32" s="124">
        <f t="shared" si="2"/>
        <v>692.01372601425999</v>
      </c>
      <c r="X32" s="23" t="str">
        <f t="shared" si="3"/>
        <v>-</v>
      </c>
    </row>
    <row r="33" spans="1:24" x14ac:dyDescent="0.2">
      <c r="A33" s="21" t="s">
        <v>44</v>
      </c>
      <c r="B33" s="21" t="s">
        <v>44</v>
      </c>
      <c r="C33" s="21" t="s">
        <v>21</v>
      </c>
      <c r="D33" s="21" t="s">
        <v>45</v>
      </c>
      <c r="E33" s="112">
        <f>IF(SUMIF('Grundlage Rehabilitaion statioä'!D:D,B33,'Grundlage Rehabilitaion statioä'!G:G)&gt;0,SUMIF('Grundlage Rehabilitaion statioä'!D:D,B33,'Grundlage Rehabilitaion statioä'!G:G),)</f>
        <v>17995220.983686998</v>
      </c>
      <c r="F33" s="112">
        <f>IF(SUMIF('Grundlage Rehabilitaion statioä'!D:D,B33,'Grundlage Rehabilitaion statioä'!H:H)&gt;0,SUMIF('Grundlage Rehabilitaion statioä'!D:D,B33,'Grundlage Rehabilitaion statioä'!H:H),)</f>
        <v>17049704.703687001</v>
      </c>
      <c r="G33" s="112">
        <f>IF(SUMIF('Grundlage Rehabilitaion statioä'!D:D,B33,'Grundlage Rehabilitaion statioä'!I:I)&gt;0,SUMIF('Grundlage Rehabilitaion statioä'!D:D,B33,'Grundlage Rehabilitaion statioä'!I:I),"")</f>
        <v>29531</v>
      </c>
      <c r="H33" s="112">
        <f>IF(SUMIF('Grundlage Rehabilitaion statioä'!D:D,B33,'Grundlage Rehabilitaion statioä'!J:J)&gt;0,SUMIF('Grundlage Rehabilitaion statioä'!D:D,B33,'Grundlage Rehabilitaion statioä'!J:J),"")</f>
        <v>1509</v>
      </c>
      <c r="I33" s="130">
        <f>IF(SUMIF('Grundlage Rehabilitaion statioä'!D:D,B33,'Grundlage Rehabilitaion statioä'!K:K)&gt;0,SUMIF('Grundlage Rehabilitaion statioä'!D:D,B33,'Grundlage Rehabilitaion statioä'!K:K),"")</f>
        <v>609.36713906358</v>
      </c>
      <c r="J33" s="130">
        <f>IF(SUMIF('Grundlage Rehabilitaion statioä'!D:D,B33,'Grundlage Rehabilitaion statioä'!L:L)&gt;0,SUMIF('Grundlage Rehabilitaion statioä'!D:D,B33,'Grundlage Rehabilitaion statioä'!L:L),"")</f>
        <v>577.34938551645996</v>
      </c>
      <c r="K33" s="40"/>
      <c r="L33" s="61">
        <f t="shared" si="0"/>
        <v>29531</v>
      </c>
      <c r="M33" s="61">
        <f t="shared" si="1"/>
        <v>29531</v>
      </c>
      <c r="N33" s="40"/>
      <c r="O33" s="40"/>
      <c r="P33" s="40"/>
      <c r="W33" s="124">
        <f t="shared" si="2"/>
        <v>577.34938551645996</v>
      </c>
      <c r="X33" s="23" t="str">
        <f t="shared" si="3"/>
        <v>-</v>
      </c>
    </row>
    <row r="34" spans="1:24" x14ac:dyDescent="0.2">
      <c r="A34" s="21" t="s">
        <v>58</v>
      </c>
      <c r="B34" s="21" t="s">
        <v>58</v>
      </c>
      <c r="C34" s="21" t="s">
        <v>21</v>
      </c>
      <c r="D34" s="21" t="s">
        <v>27</v>
      </c>
      <c r="E34" s="112">
        <f>IF(SUMIF('Grundlage Rehabilitaion statioä'!D:D,B34,'Grundlage Rehabilitaion statioä'!G:G)&gt;0,SUMIF('Grundlage Rehabilitaion statioä'!D:D,B34,'Grundlage Rehabilitaion statioä'!G:G),)</f>
        <v>4001905.1799041</v>
      </c>
      <c r="F34" s="112">
        <f>IF(SUMIF('Grundlage Rehabilitaion statioä'!D:D,B34,'Grundlage Rehabilitaion statioä'!H:H)&gt;0,SUMIF('Grundlage Rehabilitaion statioä'!D:D,B34,'Grundlage Rehabilitaion statioä'!H:H),)</f>
        <v>4001905.1799041</v>
      </c>
      <c r="G34" s="112">
        <f>IF(SUMIF('Grundlage Rehabilitaion statioä'!D:D,B34,'Grundlage Rehabilitaion statioä'!I:I)&gt;0,SUMIF('Grundlage Rehabilitaion statioä'!D:D,B34,'Grundlage Rehabilitaion statioä'!I:I),"")</f>
        <v>5416</v>
      </c>
      <c r="H34" s="112">
        <f>IF(SUMIF('Grundlage Rehabilitaion statioä'!D:D,B34,'Grundlage Rehabilitaion statioä'!J:J)&gt;0,SUMIF('Grundlage Rehabilitaion statioä'!D:D,B34,'Grundlage Rehabilitaion statioä'!J:J),"")</f>
        <v>455</v>
      </c>
      <c r="I34" s="130">
        <f>IF(SUMIF('Grundlage Rehabilitaion statioä'!D:D,B34,'Grundlage Rehabilitaion statioä'!K:K)&gt;0,SUMIF('Grundlage Rehabilitaion statioä'!D:D,B34,'Grundlage Rehabilitaion statioä'!K:K),"")</f>
        <v>738.90420603842006</v>
      </c>
      <c r="J34" s="130">
        <f>IF(SUMIF('Grundlage Rehabilitaion statioä'!D:D,B34,'Grundlage Rehabilitaion statioä'!L:L)&gt;0,SUMIF('Grundlage Rehabilitaion statioä'!D:D,B34,'Grundlage Rehabilitaion statioä'!L:L),"")</f>
        <v>738.90420603842006</v>
      </c>
      <c r="K34" s="40"/>
      <c r="L34" s="61">
        <f t="shared" si="0"/>
        <v>5416</v>
      </c>
      <c r="M34" s="61">
        <f t="shared" si="1"/>
        <v>5416</v>
      </c>
      <c r="N34" s="40"/>
      <c r="O34" s="40"/>
      <c r="P34" s="40"/>
      <c r="W34" s="124">
        <f t="shared" si="2"/>
        <v>738.90420603842006</v>
      </c>
      <c r="X34" s="23" t="str">
        <f t="shared" si="3"/>
        <v>gleich</v>
      </c>
    </row>
    <row r="35" spans="1:24" x14ac:dyDescent="0.2">
      <c r="A35" s="21" t="s">
        <v>80</v>
      </c>
      <c r="B35" s="21" t="s">
        <v>80</v>
      </c>
      <c r="C35" s="21" t="s">
        <v>21</v>
      </c>
      <c r="D35" s="21" t="s">
        <v>27</v>
      </c>
      <c r="E35" s="112">
        <f>IF(SUMIF('Grundlage Rehabilitaion statioä'!D:D,B35,'Grundlage Rehabilitaion statioä'!G:G)&gt;0,SUMIF('Grundlage Rehabilitaion statioä'!D:D,B35,'Grundlage Rehabilitaion statioä'!G:G),)</f>
        <v>10006480.315453</v>
      </c>
      <c r="F35" s="112">
        <f>IF(SUMIF('Grundlage Rehabilitaion statioä'!D:D,B35,'Grundlage Rehabilitaion statioä'!H:H)&gt;0,SUMIF('Grundlage Rehabilitaion statioä'!D:D,B35,'Grundlage Rehabilitaion statioä'!H:H),)</f>
        <v>0</v>
      </c>
      <c r="G35" s="112">
        <f>IF(SUMIF('Grundlage Rehabilitaion statioä'!D:D,B35,'Grundlage Rehabilitaion statioä'!I:I)&gt;0,SUMIF('Grundlage Rehabilitaion statioä'!D:D,B35,'Grundlage Rehabilitaion statioä'!I:I),"")</f>
        <v>14333</v>
      </c>
      <c r="H35" s="112">
        <f>IF(SUMIF('Grundlage Rehabilitaion statioä'!D:D,B35,'Grundlage Rehabilitaion statioä'!J:J)&gt;0,SUMIF('Grundlage Rehabilitaion statioä'!D:D,B35,'Grundlage Rehabilitaion statioä'!J:J),"")</f>
        <v>624</v>
      </c>
      <c r="I35" s="130">
        <f>IF(SUMIF('Grundlage Rehabilitaion statioä'!D:D,B35,'Grundlage Rehabilitaion statioä'!K:K)&gt;0,SUMIF('Grundlage Rehabilitaion statioä'!D:D,B35,'Grundlage Rehabilitaion statioä'!K:K),"")</f>
        <v>698.14276951458999</v>
      </c>
      <c r="J35" s="130" t="str">
        <f>IF(SUMIF('Grundlage Rehabilitaion statioä'!D:D,B35,'Grundlage Rehabilitaion statioä'!L:L)&gt;0,SUMIF('Grundlage Rehabilitaion statioä'!D:D,B35,'Grundlage Rehabilitaion statioä'!L:L),"")</f>
        <v/>
      </c>
      <c r="K35" s="40"/>
      <c r="L35" s="61">
        <f t="shared" si="0"/>
        <v>14333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Kontrolle</v>
      </c>
    </row>
    <row r="36" spans="1:24" x14ac:dyDescent="0.2">
      <c r="A36" s="21" t="s">
        <v>91</v>
      </c>
      <c r="B36" s="21" t="s">
        <v>91</v>
      </c>
      <c r="C36" s="21" t="s">
        <v>21</v>
      </c>
      <c r="D36" s="21" t="s">
        <v>45</v>
      </c>
      <c r="E36" s="112">
        <f>IF(SUMIF('Grundlage Rehabilitaion statioä'!D:D,B36,'Grundlage Rehabilitaion statioä'!G:G)&gt;0,SUMIF('Grundlage Rehabilitaion statioä'!D:D,B36,'Grundlage Rehabilitaion statioä'!G:G),)</f>
        <v>17385969.363937002</v>
      </c>
      <c r="F36" s="112">
        <f>IF(SUMIF('Grundlage Rehabilitaion statioä'!D:D,B36,'Grundlage Rehabilitaion statioä'!H:H)&gt;0,SUMIF('Grundlage Rehabilitaion statioä'!D:D,B36,'Grundlage Rehabilitaion statioä'!H:H),)</f>
        <v>0</v>
      </c>
      <c r="G36" s="112">
        <f>IF(SUMIF('Grundlage Rehabilitaion statioä'!D:D,B36,'Grundlage Rehabilitaion statioä'!I:I)&gt;0,SUMIF('Grundlage Rehabilitaion statioä'!D:D,B36,'Grundlage Rehabilitaion statioä'!I:I),"")</f>
        <v>23173</v>
      </c>
      <c r="H36" s="112">
        <f>IF(SUMIF('Grundlage Rehabilitaion statioä'!D:D,B36,'Grundlage Rehabilitaion statioä'!J:J)&gt;0,SUMIF('Grundlage Rehabilitaion statioä'!D:D,B36,'Grundlage Rehabilitaion statioä'!J:J),"")</f>
        <v>1186</v>
      </c>
      <c r="I36" s="130">
        <f>IF(SUMIF('Grundlage Rehabilitaion statioä'!D:D,B36,'Grundlage Rehabilitaion statioä'!K:K)&gt;0,SUMIF('Grundlage Rehabilitaion statioä'!D:D,B36,'Grundlage Rehabilitaion statioä'!K:K),"")</f>
        <v>750.26838838030994</v>
      </c>
      <c r="J36" s="130" t="str">
        <f>IF(SUMIF('Grundlage Rehabilitaion statioä'!D:D,B36,'Grundlage Rehabilitaion statioä'!L:L)&gt;0,SUMIF('Grundlage Rehabilitaion statioä'!D:D,B36,'Grundlage Rehabilitaion statioä'!L:L),"")</f>
        <v/>
      </c>
      <c r="K36" s="40"/>
      <c r="L36" s="61">
        <f t="shared" si="0"/>
        <v>23173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1" t="s">
        <v>98</v>
      </c>
      <c r="B37" s="21" t="s">
        <v>98</v>
      </c>
      <c r="C37" s="21" t="s">
        <v>99</v>
      </c>
      <c r="D37" s="21" t="s">
        <v>45</v>
      </c>
      <c r="E37" s="112">
        <f>IF(SUMIF('Grundlage Rehabilitaion statioä'!D:D,B37,'Grundlage Rehabilitaion statioä'!G:G)&gt;0,SUMIF('Grundlage Rehabilitaion statioä'!D:D,B37,'Grundlage Rehabilitaion statioä'!G:G),)</f>
        <v>62258162.473929003</v>
      </c>
      <c r="F37" s="112">
        <f>IF(SUMIF('Grundlage Rehabilitaion statioä'!D:D,B37,'Grundlage Rehabilitaion statioä'!H:H)&gt;0,SUMIF('Grundlage Rehabilitaion statioä'!D:D,B37,'Grundlage Rehabilitaion statioä'!H:H),)</f>
        <v>58453391.393928997</v>
      </c>
      <c r="G37" s="112">
        <f>IF(SUMIF('Grundlage Rehabilitaion statioä'!D:D,B37,'Grundlage Rehabilitaion statioä'!I:I)&gt;0,SUMIF('Grundlage Rehabilitaion statioä'!D:D,B37,'Grundlage Rehabilitaion statioä'!I:I),"")</f>
        <v>93274</v>
      </c>
      <c r="H37" s="112">
        <f>IF(SUMIF('Grundlage Rehabilitaion statioä'!D:D,B37,'Grundlage Rehabilitaion statioä'!J:J)&gt;0,SUMIF('Grundlage Rehabilitaion statioä'!D:D,B37,'Grundlage Rehabilitaion statioä'!J:J),"")</f>
        <v>3668</v>
      </c>
      <c r="I37" s="130">
        <f>IF(SUMIF('Grundlage Rehabilitaion statioä'!D:D,B37,'Grundlage Rehabilitaion statioä'!K:K)&gt;0,SUMIF('Grundlage Rehabilitaion statioä'!D:D,B37,'Grundlage Rehabilitaion statioä'!K:K),"")</f>
        <v>667.4760648619</v>
      </c>
      <c r="J37" s="130">
        <f>IF(SUMIF('Grundlage Rehabilitaion statioä'!D:D,B37,'Grundlage Rehabilitaion statioä'!L:L)&gt;0,SUMIF('Grundlage Rehabilitaion statioä'!D:D,B37,'Grundlage Rehabilitaion statioä'!L:L),"")</f>
        <v>626.68472879826004</v>
      </c>
      <c r="K37" s="40"/>
      <c r="L37" s="61">
        <f t="shared" si="0"/>
        <v>93274</v>
      </c>
      <c r="M37" s="61">
        <f t="shared" si="1"/>
        <v>93274</v>
      </c>
      <c r="N37" s="40"/>
      <c r="O37" s="40"/>
      <c r="P37" s="40"/>
      <c r="W37" s="124">
        <f t="shared" si="2"/>
        <v>626.68472879826004</v>
      </c>
      <c r="X37" s="23" t="str">
        <f t="shared" si="3"/>
        <v>-</v>
      </c>
    </row>
    <row r="38" spans="1:24" x14ac:dyDescent="0.2">
      <c r="A38" s="21" t="s">
        <v>311</v>
      </c>
      <c r="B38" s="21" t="s">
        <v>311</v>
      </c>
      <c r="C38" s="21" t="s">
        <v>99</v>
      </c>
      <c r="D38" s="21" t="s">
        <v>308</v>
      </c>
      <c r="E38" s="112">
        <f>IF(SUMIF('Grundlage Rehabilitaion statioä'!D:D,B38,'Grundlage Rehabilitaion statioä'!G:G)&gt;0,SUMIF('Grundlage Rehabilitaion statioä'!D:D,B38,'Grundlage Rehabilitaion statioä'!G:G),)</f>
        <v>13455513.796396</v>
      </c>
      <c r="F38" s="112">
        <f>IF(SUMIF('Grundlage Rehabilitaion statioä'!D:D,B38,'Grundlage Rehabilitaion statioä'!H:H)&gt;0,SUMIF('Grundlage Rehabilitaion statioä'!D:D,B38,'Grundlage Rehabilitaion statioä'!H:H),)</f>
        <v>13437439.366396001</v>
      </c>
      <c r="G38" s="112">
        <f>IF(SUMIF('Grundlage Rehabilitaion statioä'!D:D,B38,'Grundlage Rehabilitaion statioä'!I:I)&gt;0,SUMIF('Grundlage Rehabilitaion statioä'!D:D,B38,'Grundlage Rehabilitaion statioä'!I:I),"")</f>
        <v>22076</v>
      </c>
      <c r="H38" s="112">
        <f>IF(SUMIF('Grundlage Rehabilitaion statioä'!D:D,B38,'Grundlage Rehabilitaion statioä'!J:J)&gt;0,SUMIF('Grundlage Rehabilitaion statioä'!D:D,B38,'Grundlage Rehabilitaion statioä'!J:J),"")</f>
        <v>1252</v>
      </c>
      <c r="I38" s="130">
        <f>IF(SUMIF('Grundlage Rehabilitaion statioä'!D:D,B38,'Grundlage Rehabilitaion statioä'!K:K)&gt;0,SUMIF('Grundlage Rehabilitaion statioä'!D:D,B38,'Grundlage Rehabilitaion statioä'!K:K),"")</f>
        <v>609.50868800491003</v>
      </c>
      <c r="J38" s="130">
        <f>IF(SUMIF('Grundlage Rehabilitaion statioä'!D:D,B38,'Grundlage Rehabilitaion statioä'!L:L)&gt;0,SUMIF('Grundlage Rehabilitaion statioä'!D:D,B38,'Grundlage Rehabilitaion statioä'!L:L),"")</f>
        <v>608.68995136782996</v>
      </c>
      <c r="K38" s="40"/>
      <c r="L38" s="61">
        <f t="shared" si="0"/>
        <v>22076</v>
      </c>
      <c r="M38" s="61">
        <f t="shared" si="1"/>
        <v>22076</v>
      </c>
      <c r="N38" s="40"/>
      <c r="O38" s="40"/>
      <c r="P38" s="40"/>
      <c r="W38" s="124">
        <f t="shared" si="2"/>
        <v>608.68995136782996</v>
      </c>
      <c r="X38" s="23" t="str">
        <f t="shared" si="3"/>
        <v>-</v>
      </c>
    </row>
    <row r="39" spans="1:24" x14ac:dyDescent="0.2">
      <c r="A39" s="21" t="s">
        <v>282</v>
      </c>
      <c r="B39" s="21" t="s">
        <v>282</v>
      </c>
      <c r="C39" s="21" t="s">
        <v>70</v>
      </c>
      <c r="D39" s="21" t="s">
        <v>62</v>
      </c>
      <c r="E39" s="112">
        <f>IF(SUMIF('Grundlage Rehabilitaion statioä'!D:D,B39,'Grundlage Rehabilitaion statioä'!G:G)&gt;0,SUMIF('Grundlage Rehabilitaion statioä'!D:D,B39,'Grundlage Rehabilitaion statioä'!G:G),)</f>
        <v>0</v>
      </c>
      <c r="F39" s="112">
        <f>IF(SUMIF('Grundlage Rehabilitaion statioä'!D:D,B39,'Grundlage Rehabilitaion statioä'!H:H)&gt;0,SUMIF('Grundlage Rehabilitaion statioä'!D:D,B39,'Grundlage Rehabilitaion statioä'!H:H),)</f>
        <v>19919610.082524002</v>
      </c>
      <c r="G39" s="112">
        <f>IF(SUMIF('Grundlage Rehabilitaion statioä'!D:D,B39,'Grundlage Rehabilitaion statioä'!I:I)&gt;0,SUMIF('Grundlage Rehabilitaion statioä'!D:D,B39,'Grundlage Rehabilitaion statioä'!I:I),"")</f>
        <v>13809</v>
      </c>
      <c r="H39" s="112">
        <f>IF(SUMIF('Grundlage Rehabilitaion statioä'!D:D,B39,'Grundlage Rehabilitaion statioä'!J:J)&gt;0,SUMIF('Grundlage Rehabilitaion statioä'!D:D,B39,'Grundlage Rehabilitaion statioä'!J:J),"")</f>
        <v>363</v>
      </c>
      <c r="I39" s="130" t="str">
        <f>IF(SUMIF('Grundlage Rehabilitaion statioä'!D:D,B39,'Grundlage Rehabilitaion statioä'!K:K)&gt;0,SUMIF('Grundlage Rehabilitaion statioä'!D:D,B39,'Grundlage Rehabilitaion statioä'!K:K),"")</f>
        <v/>
      </c>
      <c r="J39" s="130">
        <f>IF(SUMIF('Grundlage Rehabilitaion statioä'!D:D,B39,'Grundlage Rehabilitaion statioä'!L:L)&gt;0,SUMIF('Grundlage Rehabilitaion statioä'!D:D,B39,'Grundlage Rehabilitaion statioä'!L:L),"")</f>
        <v>1442.509239085</v>
      </c>
      <c r="K39" s="40"/>
      <c r="L39" s="61" t="str">
        <f t="shared" si="0"/>
        <v>-</v>
      </c>
      <c r="M39" s="61">
        <f t="shared" si="1"/>
        <v>13809</v>
      </c>
      <c r="N39" s="40"/>
      <c r="O39" s="40"/>
      <c r="P39" s="40"/>
      <c r="W39" s="124">
        <f t="shared" si="2"/>
        <v>1442.509239085</v>
      </c>
      <c r="X39" s="23" t="str">
        <f t="shared" si="3"/>
        <v>-</v>
      </c>
    </row>
    <row r="40" spans="1:24" hidden="1" x14ac:dyDescent="0.2">
      <c r="A40" s="20" t="s">
        <v>64</v>
      </c>
      <c r="B40" s="21" t="s">
        <v>65</v>
      </c>
      <c r="C40" s="21" t="s">
        <v>66</v>
      </c>
      <c r="D40" s="21" t="s">
        <v>27</v>
      </c>
      <c r="E40" s="112">
        <f>IF(SUMIF('Grundlage Rehabilitaion statioä'!D:D,B40,'Grundlage Rehabilitaion statioä'!G:G)&gt;0,SUMIF('Grundlage Rehabilitaion statioä'!D:D,B40,'Grundlage Rehabilitaion statioä'!G:G),)</f>
        <v>0</v>
      </c>
      <c r="F40" s="112">
        <f>IF(SUMIF('Grundlage Rehabilitaion statioä'!D:D,B40,'Grundlage Rehabilitaion statioä'!H:H)&gt;0,SUMIF('Grundlage Rehabilitaion statioä'!D:D,B40,'Grundlage Rehabilitaion statioä'!H:H),)</f>
        <v>0</v>
      </c>
      <c r="G40" s="112" t="str">
        <f>IF(SUMIF('Grundlage Rehabilitaion statioä'!D:D,B40,'Grundlage Rehabilitaion statioä'!I:I)&gt;0,SUMIF('Grundlage Rehabilitaion statioä'!D:D,B40,'Grundlage Rehabilitaion statioä'!I:I),"")</f>
        <v/>
      </c>
      <c r="H40" s="112" t="str">
        <f>IF(SUMIF('Grundlage Rehabilitaion statioä'!D:D,B40,'Grundlage Rehabilitaion statioä'!J:J)&gt;0,SUMIF('Grundlage Rehabilitaion statioä'!D:D,B40,'Grundlage Rehabilitaion statioä'!J:J),"")</f>
        <v/>
      </c>
      <c r="I40" s="130" t="str">
        <f>IF(SUMIF('Grundlage Rehabilitaion statioä'!D:D,B40,'Grundlage Rehabilitaion statioä'!K:K)&gt;0,SUMIF('Grundlage Rehabilitaion statioä'!D:D,B40,'Grundlage Rehabilitaion statioä'!K:K),"")</f>
        <v/>
      </c>
      <c r="J40" s="130" t="str">
        <f>IF(SUMIF('Grundlage Rehabilitaion statioä'!D:D,B40,'Grundlage Rehabilitaion statioä'!L:L)&gt;0,SUMIF('Grundlage Rehabilitaion statioä'!D:D,B40,'Grundlage Rehabilitaion statioä'!L:L),"")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116</v>
      </c>
      <c r="B41" s="21" t="s">
        <v>117</v>
      </c>
      <c r="C41" s="21" t="s">
        <v>66</v>
      </c>
      <c r="D41" s="21" t="s">
        <v>45</v>
      </c>
      <c r="E41" s="112">
        <f>IF(SUMIF('Grundlage Rehabilitaion statioä'!D:D,B41,'Grundlage Rehabilitaion statioä'!G:G)&gt;0,SUMIF('Grundlage Rehabilitaion statioä'!D:D,B41,'Grundlage Rehabilitaion statioä'!G:G),)</f>
        <v>0</v>
      </c>
      <c r="F41" s="112">
        <f>IF(SUMIF('Grundlage Rehabilitaion statioä'!D:D,B41,'Grundlage Rehabilitaion statioä'!H:H)&gt;0,SUMIF('Grundlage Rehabilitaion statioä'!D:D,B41,'Grundlage Rehabilitaion statioä'!H:H),)</f>
        <v>0</v>
      </c>
      <c r="G41" s="112" t="str">
        <f>IF(SUMIF('Grundlage Rehabilitaion statioä'!D:D,B41,'Grundlage Rehabilitaion statioä'!I:I)&gt;0,SUMIF('Grundlage Rehabilitaion statioä'!D:D,B41,'Grundlage Rehabilitaion statioä'!I:I),"")</f>
        <v/>
      </c>
      <c r="H41" s="112" t="str">
        <f>IF(SUMIF('Grundlage Rehabilitaion statioä'!D:D,B41,'Grundlage Rehabilitaion statioä'!J:J)&gt;0,SUMIF('Grundlage Rehabilitaion statioä'!D:D,B41,'Grundlage Rehabilitaion statioä'!J:J),"")</f>
        <v/>
      </c>
      <c r="I41" s="130" t="str">
        <f>IF(SUMIF('Grundlage Rehabilitaion statioä'!D:D,B41,'Grundlage Rehabilitaion statioä'!K:K)&gt;0,SUMIF('Grundlage Rehabilitaion statioä'!D:D,B41,'Grundlage Rehabilitaion statioä'!K:K),"")</f>
        <v/>
      </c>
      <c r="J41" s="130" t="str">
        <f>IF(SUMIF('Grundlage Rehabilitaion statioä'!D:D,B41,'Grundlage Rehabilitaion statioä'!L:L)&gt;0,SUMIF('Grundlage Rehabilitaion statioä'!D:D,B41,'Grundlage Rehabilitaion statioä'!L:L),"")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119</v>
      </c>
      <c r="B42" s="21" t="s">
        <v>120</v>
      </c>
      <c r="C42" s="21" t="s">
        <v>66</v>
      </c>
      <c r="D42" s="21" t="s">
        <v>45</v>
      </c>
      <c r="E42" s="112">
        <f>IF(SUMIF('Grundlage Rehabilitaion statioä'!D:D,B42,'Grundlage Rehabilitaion statioä'!G:G)&gt;0,SUMIF('Grundlage Rehabilitaion statioä'!D:D,B42,'Grundlage Rehabilitaion statioä'!G:G),)</f>
        <v>0</v>
      </c>
      <c r="F42" s="112">
        <f>IF(SUMIF('Grundlage Rehabilitaion statioä'!D:D,B42,'Grundlage Rehabilitaion statioä'!H:H)&gt;0,SUMIF('Grundlage Rehabilitaion statioä'!D:D,B42,'Grundlage Rehabilitaion statioä'!H:H),)</f>
        <v>0</v>
      </c>
      <c r="G42" s="112" t="str">
        <f>IF(SUMIF('Grundlage Rehabilitaion statioä'!D:D,B42,'Grundlage Rehabilitaion statioä'!I:I)&gt;0,SUMIF('Grundlage Rehabilitaion statioä'!D:D,B42,'Grundlage Rehabilitaion statioä'!I:I),"")</f>
        <v/>
      </c>
      <c r="H42" s="112" t="str">
        <f>IF(SUMIF('Grundlage Rehabilitaion statioä'!D:D,B42,'Grundlage Rehabilitaion statioä'!J:J)&gt;0,SUMIF('Grundlage Rehabilitaion statioä'!D:D,B42,'Grundlage Rehabilitaion statioä'!J:J),"")</f>
        <v/>
      </c>
      <c r="I42" s="130" t="str">
        <f>IF(SUMIF('Grundlage Rehabilitaion statioä'!D:D,B42,'Grundlage Rehabilitaion statioä'!K:K)&gt;0,SUMIF('Grundlage Rehabilitaion statioä'!D:D,B42,'Grundlage Rehabilitaion statioä'!K:K),"")</f>
        <v/>
      </c>
      <c r="J42" s="130" t="str">
        <f>IF(SUMIF('Grundlage Rehabilitaion statioä'!D:D,B42,'Grundlage Rehabilitaion statioä'!L:L)&gt;0,SUMIF('Grundlage Rehabilitaion statioä'!D:D,B42,'Grundlage Rehabilitaion statioä'!L:L),"")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104</v>
      </c>
      <c r="B43" s="21" t="s">
        <v>105</v>
      </c>
      <c r="C43" s="21" t="s">
        <v>66</v>
      </c>
      <c r="D43" s="21" t="s">
        <v>106</v>
      </c>
      <c r="E43" s="112">
        <f>IF(SUMIF('Grundlage Rehabilitaion statioä'!D:D,B43,'Grundlage Rehabilitaion statioä'!G:G)&gt;0,SUMIF('Grundlage Rehabilitaion statioä'!D:D,B43,'Grundlage Rehabilitaion statioä'!G:G),)</f>
        <v>0</v>
      </c>
      <c r="F43" s="112">
        <f>IF(SUMIF('Grundlage Rehabilitaion statioä'!D:D,B43,'Grundlage Rehabilitaion statioä'!H:H)&gt;0,SUMIF('Grundlage Rehabilitaion statioä'!D:D,B43,'Grundlage Rehabilitaion statioä'!H:H),)</f>
        <v>0</v>
      </c>
      <c r="G43" s="112" t="str">
        <f>IF(SUMIF('Grundlage Rehabilitaion statioä'!D:D,B43,'Grundlage Rehabilitaion statioä'!I:I)&gt;0,SUMIF('Grundlage Rehabilitaion statioä'!D:D,B43,'Grundlage Rehabilitaion statioä'!I:I),"")</f>
        <v/>
      </c>
      <c r="H43" s="112" t="str">
        <f>IF(SUMIF('Grundlage Rehabilitaion statioä'!D:D,B43,'Grundlage Rehabilitaion statioä'!J:J)&gt;0,SUMIF('Grundlage Rehabilitaion statioä'!D:D,B43,'Grundlage Rehabilitaion statioä'!J:J),"")</f>
        <v/>
      </c>
      <c r="I43" s="130" t="str">
        <f>IF(SUMIF('Grundlage Rehabilitaion statioä'!D:D,B43,'Grundlage Rehabilitaion statioä'!K:K)&gt;0,SUMIF('Grundlage Rehabilitaion statioä'!D:D,B43,'Grundlage Rehabilitaion statioä'!K:K),"")</f>
        <v/>
      </c>
      <c r="J43" s="130" t="str">
        <f>IF(SUMIF('Grundlage Rehabilitaion statioä'!D:D,B43,'Grundlage Rehabilitaion statioä'!L:L)&gt;0,SUMIF('Grundlage Rehabilitaion statioä'!D:D,B43,'Grundlage Rehabilitaion statioä'!L:L),"")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147</v>
      </c>
      <c r="B44" s="21" t="s">
        <v>148</v>
      </c>
      <c r="C44" s="21" t="s">
        <v>66</v>
      </c>
      <c r="D44" s="21" t="s">
        <v>106</v>
      </c>
      <c r="E44" s="112">
        <f>IF(SUMIF('Grundlage Rehabilitaion statioä'!D:D,B44,'Grundlage Rehabilitaion statioä'!G:G)&gt;0,SUMIF('Grundlage Rehabilitaion statioä'!D:D,B44,'Grundlage Rehabilitaion statioä'!G:G),)</f>
        <v>0</v>
      </c>
      <c r="F44" s="112">
        <f>IF(SUMIF('Grundlage Rehabilitaion statioä'!D:D,B44,'Grundlage Rehabilitaion statioä'!H:H)&gt;0,SUMIF('Grundlage Rehabilitaion statioä'!D:D,B44,'Grundlage Rehabilitaion statioä'!H:H),)</f>
        <v>0</v>
      </c>
      <c r="G44" s="112" t="str">
        <f>IF(SUMIF('Grundlage Rehabilitaion statioä'!D:D,B44,'Grundlage Rehabilitaion statioä'!I:I)&gt;0,SUMIF('Grundlage Rehabilitaion statioä'!D:D,B44,'Grundlage Rehabilitaion statioä'!I:I),"")</f>
        <v/>
      </c>
      <c r="H44" s="112" t="str">
        <f>IF(SUMIF('Grundlage Rehabilitaion statioä'!D:D,B44,'Grundlage Rehabilitaion statioä'!J:J)&gt;0,SUMIF('Grundlage Rehabilitaion statioä'!D:D,B44,'Grundlage Rehabilitaion statioä'!J:J),"")</f>
        <v/>
      </c>
      <c r="I44" s="130" t="str">
        <f>IF(SUMIF('Grundlage Rehabilitaion statioä'!D:D,B44,'Grundlage Rehabilitaion statioä'!K:K)&gt;0,SUMIF('Grundlage Rehabilitaion statioä'!D:D,B44,'Grundlage Rehabilitaion statioä'!K:K),"")</f>
        <v/>
      </c>
      <c r="J44" s="130" t="str">
        <f>IF(SUMIF('Grundlage Rehabilitaion statioä'!D:D,B44,'Grundlage Rehabilitaion statioä'!L:L)&gt;0,SUMIF('Grundlage Rehabilitaion statioä'!D:D,B44,'Grundlage Rehabilitaion statioä'!L:L),"")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183</v>
      </c>
      <c r="B45" s="21" t="s">
        <v>184</v>
      </c>
      <c r="C45" s="21" t="s">
        <v>66</v>
      </c>
      <c r="D45" s="21" t="s">
        <v>106</v>
      </c>
      <c r="E45" s="112">
        <f>IF(SUMIF('Grundlage Rehabilitaion statioä'!D:D,B45,'Grundlage Rehabilitaion statioä'!G:G)&gt;0,SUMIF('Grundlage Rehabilitaion statioä'!D:D,B45,'Grundlage Rehabilitaion statioä'!G:G),)</f>
        <v>0</v>
      </c>
      <c r="F45" s="112">
        <f>IF(SUMIF('Grundlage Rehabilitaion statioä'!D:D,B45,'Grundlage Rehabilitaion statioä'!H:H)&gt;0,SUMIF('Grundlage Rehabilitaion statioä'!D:D,B45,'Grundlage Rehabilitaion statioä'!H:H),)</f>
        <v>0</v>
      </c>
      <c r="G45" s="112" t="str">
        <f>IF(SUMIF('Grundlage Rehabilitaion statioä'!D:D,B45,'Grundlage Rehabilitaion statioä'!I:I)&gt;0,SUMIF('Grundlage Rehabilitaion statioä'!D:D,B45,'Grundlage Rehabilitaion statioä'!I:I),"")</f>
        <v/>
      </c>
      <c r="H45" s="112" t="str">
        <f>IF(SUMIF('Grundlage Rehabilitaion statioä'!D:D,B45,'Grundlage Rehabilitaion statioä'!J:J)&gt;0,SUMIF('Grundlage Rehabilitaion statioä'!D:D,B45,'Grundlage Rehabilitaion statioä'!J:J),"")</f>
        <v/>
      </c>
      <c r="I45" s="130" t="str">
        <f>IF(SUMIF('Grundlage Rehabilitaion statioä'!D:D,B45,'Grundlage Rehabilitaion statioä'!K:K)&gt;0,SUMIF('Grundlage Rehabilitaion statioä'!D:D,B45,'Grundlage Rehabilitaion statioä'!K:K),"")</f>
        <v/>
      </c>
      <c r="J45" s="130" t="str">
        <f>IF(SUMIF('Grundlage Rehabilitaion statioä'!D:D,B45,'Grundlage Rehabilitaion statioä'!L:L)&gt;0,SUMIF('Grundlage Rehabilitaion statioä'!D:D,B45,'Grundlage Rehabilitaion statioä'!L:L),"")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205</v>
      </c>
      <c r="B46" s="21" t="s">
        <v>206</v>
      </c>
      <c r="C46" s="21" t="s">
        <v>66</v>
      </c>
      <c r="D46" s="21" t="s">
        <v>17</v>
      </c>
      <c r="E46" s="112">
        <f>IF(SUMIF('Grundlage Rehabilitaion statioä'!D:D,B46,'Grundlage Rehabilitaion statioä'!G:G)&gt;0,SUMIF('Grundlage Rehabilitaion statioä'!D:D,B46,'Grundlage Rehabilitaion statioä'!G:G),)</f>
        <v>0</v>
      </c>
      <c r="F46" s="112">
        <f>IF(SUMIF('Grundlage Rehabilitaion statioä'!D:D,B46,'Grundlage Rehabilitaion statioä'!H:H)&gt;0,SUMIF('Grundlage Rehabilitaion statioä'!D:D,B46,'Grundlage Rehabilitaion statioä'!H:H),)</f>
        <v>0</v>
      </c>
      <c r="G46" s="112" t="str">
        <f>IF(SUMIF('Grundlage Rehabilitaion statioä'!D:D,B46,'Grundlage Rehabilitaion statioä'!I:I)&gt;0,SUMIF('Grundlage Rehabilitaion statioä'!D:D,B46,'Grundlage Rehabilitaion statioä'!I:I),"")</f>
        <v/>
      </c>
      <c r="H46" s="112" t="str">
        <f>IF(SUMIF('Grundlage Rehabilitaion statioä'!D:D,B46,'Grundlage Rehabilitaion statioä'!J:J)&gt;0,SUMIF('Grundlage Rehabilitaion statioä'!D:D,B46,'Grundlage Rehabilitaion statioä'!J:J),"")</f>
        <v/>
      </c>
      <c r="I46" s="130" t="str">
        <f>IF(SUMIF('Grundlage Rehabilitaion statioä'!D:D,B46,'Grundlage Rehabilitaion statioä'!K:K)&gt;0,SUMIF('Grundlage Rehabilitaion statioä'!D:D,B46,'Grundlage Rehabilitaion statioä'!K:K),"")</f>
        <v/>
      </c>
      <c r="J46" s="130" t="str">
        <f>IF(SUMIF('Grundlage Rehabilitaion statioä'!D:D,B46,'Grundlage Rehabilitaion statioä'!L:L)&gt;0,SUMIF('Grundlage Rehabilitaion statioä'!D:D,B46,'Grundlage Rehabilitaion statioä'!L:L),"")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236</v>
      </c>
      <c r="B47" s="21" t="s">
        <v>237</v>
      </c>
      <c r="C47" s="21" t="s">
        <v>66</v>
      </c>
      <c r="D47" s="21" t="s">
        <v>17</v>
      </c>
      <c r="E47" s="112">
        <f>IF(SUMIF('Grundlage Rehabilitaion statioä'!D:D,B47,'Grundlage Rehabilitaion statioä'!G:G)&gt;0,SUMIF('Grundlage Rehabilitaion statioä'!D:D,B47,'Grundlage Rehabilitaion statioä'!G:G),)</f>
        <v>0</v>
      </c>
      <c r="F47" s="112">
        <f>IF(SUMIF('Grundlage Rehabilitaion statioä'!D:D,B47,'Grundlage Rehabilitaion statioä'!H:H)&gt;0,SUMIF('Grundlage Rehabilitaion statioä'!D:D,B47,'Grundlage Rehabilitaion statioä'!H:H),)</f>
        <v>0</v>
      </c>
      <c r="G47" s="112" t="str">
        <f>IF(SUMIF('Grundlage Rehabilitaion statioä'!D:D,B47,'Grundlage Rehabilitaion statioä'!I:I)&gt;0,SUMIF('Grundlage Rehabilitaion statioä'!D:D,B47,'Grundlage Rehabilitaion statioä'!I:I),"")</f>
        <v/>
      </c>
      <c r="H47" s="112" t="str">
        <f>IF(SUMIF('Grundlage Rehabilitaion statioä'!D:D,B47,'Grundlage Rehabilitaion statioä'!J:J)&gt;0,SUMIF('Grundlage Rehabilitaion statioä'!D:D,B47,'Grundlage Rehabilitaion statioä'!J:J),"")</f>
        <v/>
      </c>
      <c r="I47" s="130" t="str">
        <f>IF(SUMIF('Grundlage Rehabilitaion statioä'!D:D,B47,'Grundlage Rehabilitaion statioä'!K:K)&gt;0,SUMIF('Grundlage Rehabilitaion statioä'!D:D,B47,'Grundlage Rehabilitaion statioä'!K:K),"")</f>
        <v/>
      </c>
      <c r="J47" s="130" t="str">
        <f>IF(SUMIF('Grundlage Rehabilitaion statioä'!D:D,B47,'Grundlage Rehabilitaion statioä'!L:L)&gt;0,SUMIF('Grundlage Rehabilitaion statioä'!D:D,B47,'Grundlage Rehabilitaion statioä'!L:L),"")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177</v>
      </c>
      <c r="B48" s="21" t="s">
        <v>178</v>
      </c>
      <c r="C48" s="21" t="s">
        <v>66</v>
      </c>
      <c r="D48" s="21" t="s">
        <v>27</v>
      </c>
      <c r="E48" s="112">
        <f>IF(SUMIF('Grundlage Rehabilitaion statioä'!D:D,B48,'Grundlage Rehabilitaion statioä'!G:G)&gt;0,SUMIF('Grundlage Rehabilitaion statioä'!D:D,B48,'Grundlage Rehabilitaion statioä'!G:G),)</f>
        <v>0</v>
      </c>
      <c r="F48" s="112">
        <f>IF(SUMIF('Grundlage Rehabilitaion statioä'!D:D,B48,'Grundlage Rehabilitaion statioä'!H:H)&gt;0,SUMIF('Grundlage Rehabilitaion statioä'!D:D,B48,'Grundlage Rehabilitaion statioä'!H:H),)</f>
        <v>0</v>
      </c>
      <c r="G48" s="112" t="str">
        <f>IF(SUMIF('Grundlage Rehabilitaion statioä'!D:D,B48,'Grundlage Rehabilitaion statioä'!I:I)&gt;0,SUMIF('Grundlage Rehabilitaion statioä'!D:D,B48,'Grundlage Rehabilitaion statioä'!I:I),"")</f>
        <v/>
      </c>
      <c r="H48" s="112" t="str">
        <f>IF(SUMIF('Grundlage Rehabilitaion statioä'!D:D,B48,'Grundlage Rehabilitaion statioä'!J:J)&gt;0,SUMIF('Grundlage Rehabilitaion statioä'!D:D,B48,'Grundlage Rehabilitaion statioä'!J:J),"")</f>
        <v/>
      </c>
      <c r="I48" s="130" t="str">
        <f>IF(SUMIF('Grundlage Rehabilitaion statioä'!D:D,B48,'Grundlage Rehabilitaion statioä'!K:K)&gt;0,SUMIF('Grundlage Rehabilitaion statioä'!D:D,B48,'Grundlage Rehabilitaion statioä'!K:K),"")</f>
        <v/>
      </c>
      <c r="J48" s="130" t="str">
        <f>IF(SUMIF('Grundlage Rehabilitaion statioä'!D:D,B48,'Grundlage Rehabilitaion statioä'!L:L)&gt;0,SUMIF('Grundlage Rehabilitaion statioä'!D:D,B48,'Grundlage Rehabilitaion statioä'!L:L),"")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299</v>
      </c>
      <c r="B49" s="21" t="s">
        <v>300</v>
      </c>
      <c r="C49" s="21" t="s">
        <v>66</v>
      </c>
      <c r="D49" s="21" t="s">
        <v>27</v>
      </c>
      <c r="E49" s="112">
        <f>IF(SUMIF('Grundlage Rehabilitaion statioä'!D:D,B49,'Grundlage Rehabilitaion statioä'!G:G)&gt;0,SUMIF('Grundlage Rehabilitaion statioä'!D:D,B49,'Grundlage Rehabilitaion statioä'!G:G),)</f>
        <v>0</v>
      </c>
      <c r="F49" s="112">
        <f>IF(SUMIF('Grundlage Rehabilitaion statioä'!D:D,B49,'Grundlage Rehabilitaion statioä'!H:H)&gt;0,SUMIF('Grundlage Rehabilitaion statioä'!D:D,B49,'Grundlage Rehabilitaion statioä'!H:H),)</f>
        <v>0</v>
      </c>
      <c r="G49" s="112" t="str">
        <f>IF(SUMIF('Grundlage Rehabilitaion statioä'!D:D,B49,'Grundlage Rehabilitaion statioä'!I:I)&gt;0,SUMIF('Grundlage Rehabilitaion statioä'!D:D,B49,'Grundlage Rehabilitaion statioä'!I:I),"")</f>
        <v/>
      </c>
      <c r="H49" s="112" t="str">
        <f>IF(SUMIF('Grundlage Rehabilitaion statioä'!D:D,B49,'Grundlage Rehabilitaion statioä'!J:J)&gt;0,SUMIF('Grundlage Rehabilitaion statioä'!D:D,B49,'Grundlage Rehabilitaion statioä'!J:J),"")</f>
        <v/>
      </c>
      <c r="I49" s="130" t="str">
        <f>IF(SUMIF('Grundlage Rehabilitaion statioä'!D:D,B49,'Grundlage Rehabilitaion statioä'!K:K)&gt;0,SUMIF('Grundlage Rehabilitaion statioä'!D:D,B49,'Grundlage Rehabilitaion statioä'!K:K),"")</f>
        <v/>
      </c>
      <c r="J49" s="130" t="str">
        <f>IF(SUMIF('Grundlage Rehabilitaion statioä'!D:D,B49,'Grundlage Rehabilitaion statioä'!L:L)&gt;0,SUMIF('Grundlage Rehabilitaion statioä'!D:D,B49,'Grundlage Rehabilitaion statioä'!L:L),"")</f>
        <v/>
      </c>
      <c r="K49" s="40"/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271</v>
      </c>
      <c r="B50" s="21" t="s">
        <v>272</v>
      </c>
      <c r="C50" s="21" t="s">
        <v>273</v>
      </c>
      <c r="D50" s="21" t="s">
        <v>27</v>
      </c>
      <c r="E50" s="112">
        <f>IF(SUMIF('Grundlage Rehabilitaion statioä'!D:D,B50,'Grundlage Rehabilitaion statioä'!G:G)&gt;0,SUMIF('Grundlage Rehabilitaion statioä'!D:D,B50,'Grundlage Rehabilitaion statioä'!G:G),)</f>
        <v>0</v>
      </c>
      <c r="F50" s="112">
        <f>IF(SUMIF('Grundlage Rehabilitaion statioä'!D:D,B50,'Grundlage Rehabilitaion statioä'!H:H)&gt;0,SUMIF('Grundlage Rehabilitaion statioä'!D:D,B50,'Grundlage Rehabilitaion statioä'!H:H),)</f>
        <v>0</v>
      </c>
      <c r="G50" s="112" t="str">
        <f>IF(SUMIF('Grundlage Rehabilitaion statioä'!D:D,B50,'Grundlage Rehabilitaion statioä'!I:I)&gt;0,SUMIF('Grundlage Rehabilitaion statioä'!D:D,B50,'Grundlage Rehabilitaion statioä'!I:I),"")</f>
        <v/>
      </c>
      <c r="H50" s="112" t="str">
        <f>IF(SUMIF('Grundlage Rehabilitaion statioä'!D:D,B50,'Grundlage Rehabilitaion statioä'!J:J)&gt;0,SUMIF('Grundlage Rehabilitaion statioä'!D:D,B50,'Grundlage Rehabilitaion statioä'!J:J),"")</f>
        <v/>
      </c>
      <c r="I50" s="130" t="str">
        <f>IF(SUMIF('Grundlage Rehabilitaion statioä'!D:D,B50,'Grundlage Rehabilitaion statioä'!K:K)&gt;0,SUMIF('Grundlage Rehabilitaion statioä'!D:D,B50,'Grundlage Rehabilitaion statioä'!K:K),"")</f>
        <v/>
      </c>
      <c r="J50" s="130" t="str">
        <f>IF(SUMIF('Grundlage Rehabilitaion statioä'!D:D,B50,'Grundlage Rehabilitaion statioä'!L:L)&gt;0,SUMIF('Grundlage Rehabilitaion statioä'!D:D,B50,'Grundlage Rehabilitaion statioä'!L:L),"")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196</v>
      </c>
      <c r="B51" s="21" t="s">
        <v>197</v>
      </c>
      <c r="C51" s="21" t="s">
        <v>55</v>
      </c>
      <c r="D51" s="21" t="s">
        <v>106</v>
      </c>
      <c r="E51" s="112">
        <f>IF(SUMIF('Grundlage Rehabilitaion statioä'!D:D,B51,'Grundlage Rehabilitaion statioä'!G:G)&gt;0,SUMIF('Grundlage Rehabilitaion statioä'!D:D,B51,'Grundlage Rehabilitaion statioä'!G:G),)</f>
        <v>0</v>
      </c>
      <c r="F51" s="112">
        <f>IF(SUMIF('Grundlage Rehabilitaion statioä'!D:D,B51,'Grundlage Rehabilitaion statioä'!H:H)&gt;0,SUMIF('Grundlage Rehabilitaion statioä'!D:D,B51,'Grundlage Rehabilitaion statioä'!H:H),)</f>
        <v>0</v>
      </c>
      <c r="G51" s="112" t="str">
        <f>IF(SUMIF('Grundlage Rehabilitaion statioä'!D:D,B51,'Grundlage Rehabilitaion statioä'!I:I)&gt;0,SUMIF('Grundlage Rehabilitaion statioä'!D:D,B51,'Grundlage Rehabilitaion statioä'!I:I),"")</f>
        <v/>
      </c>
      <c r="H51" s="112" t="str">
        <f>IF(SUMIF('Grundlage Rehabilitaion statioä'!D:D,B51,'Grundlage Rehabilitaion statioä'!J:J)&gt;0,SUMIF('Grundlage Rehabilitaion statioä'!D:D,B51,'Grundlage Rehabilitaion statioä'!J:J),"")</f>
        <v/>
      </c>
      <c r="I51" s="130" t="str">
        <f>IF(SUMIF('Grundlage Rehabilitaion statioä'!D:D,B51,'Grundlage Rehabilitaion statioä'!K:K)&gt;0,SUMIF('Grundlage Rehabilitaion statioä'!D:D,B51,'Grundlage Rehabilitaion statioä'!K:K),"")</f>
        <v/>
      </c>
      <c r="J51" s="130" t="str">
        <f>IF(SUMIF('Grundlage Rehabilitaion statioä'!D:D,B51,'Grundlage Rehabilitaion statioä'!L:L)&gt;0,SUMIF('Grundlage Rehabilitaion statioä'!D:D,B51,'Grundlage Rehabilitaion statioä'!L:L),"")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190</v>
      </c>
      <c r="B52" s="21" t="s">
        <v>191</v>
      </c>
      <c r="C52" s="21" t="s">
        <v>55</v>
      </c>
      <c r="D52" s="21" t="s">
        <v>106</v>
      </c>
      <c r="E52" s="112">
        <f>IF(SUMIF('Grundlage Rehabilitaion statioä'!D:D,B52,'Grundlage Rehabilitaion statioä'!G:G)&gt;0,SUMIF('Grundlage Rehabilitaion statioä'!D:D,B52,'Grundlage Rehabilitaion statioä'!G:G),)</f>
        <v>0</v>
      </c>
      <c r="F52" s="112">
        <f>IF(SUMIF('Grundlage Rehabilitaion statioä'!D:D,B52,'Grundlage Rehabilitaion statioä'!H:H)&gt;0,SUMIF('Grundlage Rehabilitaion statioä'!D:D,B52,'Grundlage Rehabilitaion statioä'!H:H),)</f>
        <v>0</v>
      </c>
      <c r="G52" s="112" t="str">
        <f>IF(SUMIF('Grundlage Rehabilitaion statioä'!D:D,B52,'Grundlage Rehabilitaion statioä'!I:I)&gt;0,SUMIF('Grundlage Rehabilitaion statioä'!D:D,B52,'Grundlage Rehabilitaion statioä'!I:I),"")</f>
        <v/>
      </c>
      <c r="H52" s="112" t="str">
        <f>IF(SUMIF('Grundlage Rehabilitaion statioä'!D:D,B52,'Grundlage Rehabilitaion statioä'!J:J)&gt;0,SUMIF('Grundlage Rehabilitaion statioä'!D:D,B52,'Grundlage Rehabilitaion statioä'!J:J),"")</f>
        <v/>
      </c>
      <c r="I52" s="130" t="str">
        <f>IF(SUMIF('Grundlage Rehabilitaion statioä'!D:D,B52,'Grundlage Rehabilitaion statioä'!K:K)&gt;0,SUMIF('Grundlage Rehabilitaion statioä'!D:D,B52,'Grundlage Rehabilitaion statioä'!K:K),"")</f>
        <v/>
      </c>
      <c r="J52" s="130" t="str">
        <f>IF(SUMIF('Grundlage Rehabilitaion statioä'!D:D,B52,'Grundlage Rehabilitaion statioä'!L:L)&gt;0,SUMIF('Grundlage Rehabilitaion statioä'!D:D,B52,'Grundlage Rehabilitaion statioä'!L:L),"")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199</v>
      </c>
      <c r="B53" s="21" t="s">
        <v>200</v>
      </c>
      <c r="C53" s="21" t="s">
        <v>55</v>
      </c>
      <c r="D53" s="21" t="s">
        <v>188</v>
      </c>
      <c r="E53" s="112">
        <f>IF(SUMIF('Grundlage Rehabilitaion statioä'!D:D,B53,'Grundlage Rehabilitaion statioä'!G:G)&gt;0,SUMIF('Grundlage Rehabilitaion statioä'!D:D,B53,'Grundlage Rehabilitaion statioä'!G:G),)</f>
        <v>0</v>
      </c>
      <c r="F53" s="112">
        <f>IF(SUMIF('Grundlage Rehabilitaion statioä'!D:D,B53,'Grundlage Rehabilitaion statioä'!H:H)&gt;0,SUMIF('Grundlage Rehabilitaion statioä'!D:D,B53,'Grundlage Rehabilitaion statioä'!H:H),)</f>
        <v>0</v>
      </c>
      <c r="G53" s="112" t="str">
        <f>IF(SUMIF('Grundlage Rehabilitaion statioä'!D:D,B53,'Grundlage Rehabilitaion statioä'!I:I)&gt;0,SUMIF('Grundlage Rehabilitaion statioä'!D:D,B53,'Grundlage Rehabilitaion statioä'!I:I),"")</f>
        <v/>
      </c>
      <c r="H53" s="112" t="str">
        <f>IF(SUMIF('Grundlage Rehabilitaion statioä'!D:D,B53,'Grundlage Rehabilitaion statioä'!J:J)&gt;0,SUMIF('Grundlage Rehabilitaion statioä'!D:D,B53,'Grundlage Rehabilitaion statioä'!J:J),"")</f>
        <v/>
      </c>
      <c r="I53" s="130" t="str">
        <f>IF(SUMIF('Grundlage Rehabilitaion statioä'!D:D,B53,'Grundlage Rehabilitaion statioä'!K:K)&gt;0,SUMIF('Grundlage Rehabilitaion statioä'!D:D,B53,'Grundlage Rehabilitaion statioä'!K:K),"")</f>
        <v/>
      </c>
      <c r="J53" s="130" t="str">
        <f>IF(SUMIF('Grundlage Rehabilitaion statioä'!D:D,B53,'Grundlage Rehabilitaion statioä'!L:L)&gt;0,SUMIF('Grundlage Rehabilitaion statioä'!D:D,B53,'Grundlage Rehabilitaion statioä'!L:L),"")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202</v>
      </c>
      <c r="B54" s="21" t="s">
        <v>203</v>
      </c>
      <c r="C54" s="21" t="s">
        <v>55</v>
      </c>
      <c r="D54" s="21" t="s">
        <v>45</v>
      </c>
      <c r="E54" s="112">
        <f>IF(SUMIF('Grundlage Rehabilitaion statioä'!D:D,B54,'Grundlage Rehabilitaion statioä'!G:G)&gt;0,SUMIF('Grundlage Rehabilitaion statioä'!D:D,B54,'Grundlage Rehabilitaion statioä'!G:G),)</f>
        <v>0</v>
      </c>
      <c r="F54" s="112">
        <f>IF(SUMIF('Grundlage Rehabilitaion statioä'!D:D,B54,'Grundlage Rehabilitaion statioä'!H:H)&gt;0,SUMIF('Grundlage Rehabilitaion statioä'!D:D,B54,'Grundlage Rehabilitaion statioä'!H:H),)</f>
        <v>0</v>
      </c>
      <c r="G54" s="112" t="str">
        <f>IF(SUMIF('Grundlage Rehabilitaion statioä'!D:D,B54,'Grundlage Rehabilitaion statioä'!I:I)&gt;0,SUMIF('Grundlage Rehabilitaion statioä'!D:D,B54,'Grundlage Rehabilitaion statioä'!I:I),"")</f>
        <v/>
      </c>
      <c r="H54" s="112" t="str">
        <f>IF(SUMIF('Grundlage Rehabilitaion statioä'!D:D,B54,'Grundlage Rehabilitaion statioä'!J:J)&gt;0,SUMIF('Grundlage Rehabilitaion statioä'!D:D,B54,'Grundlage Rehabilitaion statioä'!J:J),"")</f>
        <v/>
      </c>
      <c r="I54" s="130" t="str">
        <f>IF(SUMIF('Grundlage Rehabilitaion statioä'!D:D,B54,'Grundlage Rehabilitaion statioä'!K:K)&gt;0,SUMIF('Grundlage Rehabilitaion statioä'!D:D,B54,'Grundlage Rehabilitaion statioä'!K:K),"")</f>
        <v/>
      </c>
      <c r="J54" s="130" t="str">
        <f>IF(SUMIF('Grundlage Rehabilitaion statioä'!D:D,B54,'Grundlage Rehabilitaion statioä'!L:L)&gt;0,SUMIF('Grundlage Rehabilitaion statioä'!D:D,B54,'Grundlage Rehabilitaion statioä'!L:L),"")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253</v>
      </c>
      <c r="B55" s="21" t="s">
        <v>254</v>
      </c>
      <c r="C55" s="21" t="s">
        <v>55</v>
      </c>
      <c r="D55" s="21" t="s">
        <v>27</v>
      </c>
      <c r="E55" s="112">
        <f>IF(SUMIF('Grundlage Rehabilitaion statioä'!D:D,B55,'Grundlage Rehabilitaion statioä'!G:G)&gt;0,SUMIF('Grundlage Rehabilitaion statioä'!D:D,B55,'Grundlage Rehabilitaion statioä'!G:G),)</f>
        <v>0</v>
      </c>
      <c r="F55" s="112">
        <f>IF(SUMIF('Grundlage Rehabilitaion statioä'!D:D,B55,'Grundlage Rehabilitaion statioä'!H:H)&gt;0,SUMIF('Grundlage Rehabilitaion statioä'!D:D,B55,'Grundlage Rehabilitaion statioä'!H:H),)</f>
        <v>0</v>
      </c>
      <c r="G55" s="112" t="str">
        <f>IF(SUMIF('Grundlage Rehabilitaion statioä'!D:D,B55,'Grundlage Rehabilitaion statioä'!I:I)&gt;0,SUMIF('Grundlage Rehabilitaion statioä'!D:D,B55,'Grundlage Rehabilitaion statioä'!I:I),"")</f>
        <v/>
      </c>
      <c r="H55" s="112" t="str">
        <f>IF(SUMIF('Grundlage Rehabilitaion statioä'!D:D,B55,'Grundlage Rehabilitaion statioä'!J:J)&gt;0,SUMIF('Grundlage Rehabilitaion statioä'!D:D,B55,'Grundlage Rehabilitaion statioä'!J:J),"")</f>
        <v/>
      </c>
      <c r="I55" s="130" t="str">
        <f>IF(SUMIF('Grundlage Rehabilitaion statioä'!D:D,B55,'Grundlage Rehabilitaion statioä'!K:K)&gt;0,SUMIF('Grundlage Rehabilitaion statioä'!D:D,B55,'Grundlage Rehabilitaion statioä'!K:K),"")</f>
        <v/>
      </c>
      <c r="J55" s="130" t="str">
        <f>IF(SUMIF('Grundlage Rehabilitaion statioä'!D:D,B55,'Grundlage Rehabilitaion statioä'!L:L)&gt;0,SUMIF('Grundlage Rehabilitaion statioä'!D:D,B55,'Grundlage Rehabilitaion statioä'!L:L),"")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265</v>
      </c>
      <c r="B56" s="21" t="s">
        <v>266</v>
      </c>
      <c r="C56" s="21" t="s">
        <v>55</v>
      </c>
      <c r="D56" s="21" t="s">
        <v>45</v>
      </c>
      <c r="E56" s="112">
        <f>IF(SUMIF('Grundlage Rehabilitaion statioä'!D:D,B56,'Grundlage Rehabilitaion statioä'!G:G)&gt;0,SUMIF('Grundlage Rehabilitaion statioä'!D:D,B56,'Grundlage Rehabilitaion statioä'!G:G),)</f>
        <v>0</v>
      </c>
      <c r="F56" s="112">
        <f>IF(SUMIF('Grundlage Rehabilitaion statioä'!D:D,B56,'Grundlage Rehabilitaion statioä'!H:H)&gt;0,SUMIF('Grundlage Rehabilitaion statioä'!D:D,B56,'Grundlage Rehabilitaion statioä'!H:H),)</f>
        <v>0</v>
      </c>
      <c r="G56" s="112" t="str">
        <f>IF(SUMIF('Grundlage Rehabilitaion statioä'!D:D,B56,'Grundlage Rehabilitaion statioä'!I:I)&gt;0,SUMIF('Grundlage Rehabilitaion statioä'!D:D,B56,'Grundlage Rehabilitaion statioä'!I:I),"")</f>
        <v/>
      </c>
      <c r="H56" s="112" t="str">
        <f>IF(SUMIF('Grundlage Rehabilitaion statioä'!D:D,B56,'Grundlage Rehabilitaion statioä'!J:J)&gt;0,SUMIF('Grundlage Rehabilitaion statioä'!D:D,B56,'Grundlage Rehabilitaion statioä'!J:J),"")</f>
        <v/>
      </c>
      <c r="I56" s="130" t="str">
        <f>IF(SUMIF('Grundlage Rehabilitaion statioä'!D:D,B56,'Grundlage Rehabilitaion statioä'!K:K)&gt;0,SUMIF('Grundlage Rehabilitaion statioä'!D:D,B56,'Grundlage Rehabilitaion statioä'!K:K),"")</f>
        <v/>
      </c>
      <c r="J56" s="130" t="str">
        <f>IF(SUMIF('Grundlage Rehabilitaion statioä'!D:D,B56,'Grundlage Rehabilitaion statioä'!L:L)&gt;0,SUMIF('Grundlage Rehabilitaion statioä'!D:D,B56,'Grundlage Rehabilitaion statioä'!L:L),"")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4" t="str">
        <f t="shared" si="2"/>
        <v/>
      </c>
      <c r="X56" s="23" t="str">
        <f t="shared" si="3"/>
        <v>gleich</v>
      </c>
    </row>
    <row r="57" spans="1:24" hidden="1" x14ac:dyDescent="0.2">
      <c r="A57" s="20" t="s">
        <v>53</v>
      </c>
      <c r="B57" s="21" t="s">
        <v>54</v>
      </c>
      <c r="C57" s="21" t="s">
        <v>55</v>
      </c>
      <c r="D57" s="21" t="s">
        <v>45</v>
      </c>
      <c r="E57" s="112">
        <f>IF(SUMIF('Grundlage Rehabilitaion statioä'!D:D,B57,'Grundlage Rehabilitaion statioä'!G:G)&gt;0,SUMIF('Grundlage Rehabilitaion statioä'!D:D,B57,'Grundlage Rehabilitaion statioä'!G:G),)</f>
        <v>0</v>
      </c>
      <c r="F57" s="112">
        <f>IF(SUMIF('Grundlage Rehabilitaion statioä'!D:D,B57,'Grundlage Rehabilitaion statioä'!H:H)&gt;0,SUMIF('Grundlage Rehabilitaion statioä'!D:D,B57,'Grundlage Rehabilitaion statioä'!H:H),)</f>
        <v>0</v>
      </c>
      <c r="G57" s="112" t="str">
        <f>IF(SUMIF('Grundlage Rehabilitaion statioä'!D:D,B57,'Grundlage Rehabilitaion statioä'!I:I)&gt;0,SUMIF('Grundlage Rehabilitaion statioä'!D:D,B57,'Grundlage Rehabilitaion statioä'!I:I),"")</f>
        <v/>
      </c>
      <c r="H57" s="112" t="str">
        <f>IF(SUMIF('Grundlage Rehabilitaion statioä'!D:D,B57,'Grundlage Rehabilitaion statioä'!J:J)&gt;0,SUMIF('Grundlage Rehabilitaion statioä'!D:D,B57,'Grundlage Rehabilitaion statioä'!J:J),"")</f>
        <v/>
      </c>
      <c r="I57" s="130" t="str">
        <f>IF(SUMIF('Grundlage Rehabilitaion statioä'!D:D,B57,'Grundlage Rehabilitaion statioä'!K:K)&gt;0,SUMIF('Grundlage Rehabilitaion statioä'!D:D,B57,'Grundlage Rehabilitaion statioä'!K:K),"")</f>
        <v/>
      </c>
      <c r="J57" s="130" t="str">
        <f>IF(SUMIF('Grundlage Rehabilitaion statioä'!D:D,B57,'Grundlage Rehabilitaion statioä'!L:L)&gt;0,SUMIF('Grundlage Rehabilitaion statioä'!D:D,B57,'Grundlage Rehabilitaion statioä'!L:L),"")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323</v>
      </c>
      <c r="B58" s="21" t="s">
        <v>323</v>
      </c>
      <c r="C58" s="21" t="s">
        <v>55</v>
      </c>
      <c r="D58" s="21" t="s">
        <v>251</v>
      </c>
      <c r="E58" s="112">
        <f>IF(SUMIF('Grundlage Rehabilitaion statioä'!D:D,B58,'Grundlage Rehabilitaion statioä'!G:G)&gt;0,SUMIF('Grundlage Rehabilitaion statioä'!D:D,B58,'Grundlage Rehabilitaion statioä'!G:G),)</f>
        <v>0</v>
      </c>
      <c r="F58" s="112">
        <f>IF(SUMIF('Grundlage Rehabilitaion statioä'!D:D,B58,'Grundlage Rehabilitaion statioä'!H:H)&gt;0,SUMIF('Grundlage Rehabilitaion statioä'!D:D,B58,'Grundlage Rehabilitaion statioä'!H:H),)</f>
        <v>0</v>
      </c>
      <c r="G58" s="112" t="str">
        <f>IF(SUMIF('Grundlage Rehabilitaion statioä'!D:D,B58,'Grundlage Rehabilitaion statioä'!I:I)&gt;0,SUMIF('Grundlage Rehabilitaion statioä'!D:D,B58,'Grundlage Rehabilitaion statioä'!I:I),"")</f>
        <v/>
      </c>
      <c r="H58" s="112" t="str">
        <f>IF(SUMIF('Grundlage Rehabilitaion statioä'!D:D,B58,'Grundlage Rehabilitaion statioä'!J:J)&gt;0,SUMIF('Grundlage Rehabilitaion statioä'!D:D,B58,'Grundlage Rehabilitaion statioä'!J:J),"")</f>
        <v/>
      </c>
      <c r="I58" s="130" t="str">
        <f>IF(SUMIF('Grundlage Rehabilitaion statioä'!D:D,B58,'Grundlage Rehabilitaion statioä'!K:K)&gt;0,SUMIF('Grundlage Rehabilitaion statioä'!D:D,B58,'Grundlage Rehabilitaion statioä'!K:K),"")</f>
        <v/>
      </c>
      <c r="J58" s="130" t="str">
        <f>IF(SUMIF('Grundlage Rehabilitaion statioä'!D:D,B58,'Grundlage Rehabilitaion statioä'!L:L)&gt;0,SUMIF('Grundlage Rehabilitaion statioä'!D:D,B58,'Grundlage Rehabilitaion statioä'!L:L),"")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329</v>
      </c>
      <c r="B59" s="21" t="s">
        <v>329</v>
      </c>
      <c r="C59" s="21" t="s">
        <v>55</v>
      </c>
      <c r="D59" s="21" t="s">
        <v>17</v>
      </c>
      <c r="E59" s="112">
        <f>IF(SUMIF('Grundlage Rehabilitaion statioä'!D:D,B59,'Grundlage Rehabilitaion statioä'!G:G)&gt;0,SUMIF('Grundlage Rehabilitaion statioä'!D:D,B59,'Grundlage Rehabilitaion statioä'!G:G),)</f>
        <v>0</v>
      </c>
      <c r="F59" s="112">
        <f>IF(SUMIF('Grundlage Rehabilitaion statioä'!D:D,B59,'Grundlage Rehabilitaion statioä'!H:H)&gt;0,SUMIF('Grundlage Rehabilitaion statioä'!D:D,B59,'Grundlage Rehabilitaion statioä'!H:H),)</f>
        <v>0</v>
      </c>
      <c r="G59" s="112" t="str">
        <f>IF(SUMIF('Grundlage Rehabilitaion statioä'!D:D,B59,'Grundlage Rehabilitaion statioä'!I:I)&gt;0,SUMIF('Grundlage Rehabilitaion statioä'!D:D,B59,'Grundlage Rehabilitaion statioä'!I:I),"")</f>
        <v/>
      </c>
      <c r="H59" s="112" t="str">
        <f>IF(SUMIF('Grundlage Rehabilitaion statioä'!D:D,B59,'Grundlage Rehabilitaion statioä'!J:J)&gt;0,SUMIF('Grundlage Rehabilitaion statioä'!D:D,B59,'Grundlage Rehabilitaion statioä'!J:J),"")</f>
        <v/>
      </c>
      <c r="I59" s="130" t="str">
        <f>IF(SUMIF('Grundlage Rehabilitaion statioä'!D:D,B59,'Grundlage Rehabilitaion statioä'!K:K)&gt;0,SUMIF('Grundlage Rehabilitaion statioä'!D:D,B59,'Grundlage Rehabilitaion statioä'!K:K),"")</f>
        <v/>
      </c>
      <c r="J59" s="130" t="str">
        <f>IF(SUMIF('Grundlage Rehabilitaion statioä'!D:D,B59,'Grundlage Rehabilitaion statioä'!L:L)&gt;0,SUMIF('Grundlage Rehabilitaion statioä'!D:D,B59,'Grundlage Rehabilitaion statioä'!L:L),"")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284</v>
      </c>
      <c r="B60" s="21" t="s">
        <v>285</v>
      </c>
      <c r="C60" s="21" t="s">
        <v>55</v>
      </c>
      <c r="D60" s="21" t="s">
        <v>188</v>
      </c>
      <c r="E60" s="112">
        <f>IF(SUMIF('Grundlage Rehabilitaion statioä'!D:D,B60,'Grundlage Rehabilitaion statioä'!G:G)&gt;0,SUMIF('Grundlage Rehabilitaion statioä'!D:D,B60,'Grundlage Rehabilitaion statioä'!G:G),)</f>
        <v>0</v>
      </c>
      <c r="F60" s="112">
        <f>IF(SUMIF('Grundlage Rehabilitaion statioä'!D:D,B60,'Grundlage Rehabilitaion statioä'!H:H)&gt;0,SUMIF('Grundlage Rehabilitaion statioä'!D:D,B60,'Grundlage Rehabilitaion statioä'!H:H),)</f>
        <v>0</v>
      </c>
      <c r="G60" s="112" t="str">
        <f>IF(SUMIF('Grundlage Rehabilitaion statioä'!D:D,B60,'Grundlage Rehabilitaion statioä'!I:I)&gt;0,SUMIF('Grundlage Rehabilitaion statioä'!D:D,B60,'Grundlage Rehabilitaion statioä'!I:I),"")</f>
        <v/>
      </c>
      <c r="H60" s="112" t="str">
        <f>IF(SUMIF('Grundlage Rehabilitaion statioä'!D:D,B60,'Grundlage Rehabilitaion statioä'!J:J)&gt;0,SUMIF('Grundlage Rehabilitaion statioä'!D:D,B60,'Grundlage Rehabilitaion statioä'!J:J),"")</f>
        <v/>
      </c>
      <c r="I60" s="130" t="str">
        <f>IF(SUMIF('Grundlage Rehabilitaion statioä'!D:D,B60,'Grundlage Rehabilitaion statioä'!K:K)&gt;0,SUMIF('Grundlage Rehabilitaion statioä'!D:D,B60,'Grundlage Rehabilitaion statioä'!K:K),"")</f>
        <v/>
      </c>
      <c r="J60" s="130" t="str">
        <f>IF(SUMIF('Grundlage Rehabilitaion statioä'!D:D,B60,'Grundlage Rehabilitaion statioä'!L:L)&gt;0,SUMIF('Grundlage Rehabilitaion statioä'!D:D,B60,'Grundlage Rehabilitaion statioä'!L:L),"")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326</v>
      </c>
      <c r="B61" s="21" t="s">
        <v>326</v>
      </c>
      <c r="C61" s="21" t="s">
        <v>110</v>
      </c>
      <c r="D61" s="21" t="s">
        <v>251</v>
      </c>
      <c r="E61" s="112">
        <f>IF(SUMIF('Grundlage Rehabilitaion statioä'!D:D,B61,'Grundlage Rehabilitaion statioä'!G:G)&gt;0,SUMIF('Grundlage Rehabilitaion statioä'!D:D,B61,'Grundlage Rehabilitaion statioä'!G:G),)</f>
        <v>0</v>
      </c>
      <c r="F61" s="112">
        <f>IF(SUMIF('Grundlage Rehabilitaion statioä'!D:D,B61,'Grundlage Rehabilitaion statioä'!H:H)&gt;0,SUMIF('Grundlage Rehabilitaion statioä'!D:D,B61,'Grundlage Rehabilitaion statioä'!H:H),)</f>
        <v>0</v>
      </c>
      <c r="G61" s="112" t="str">
        <f>IF(SUMIF('Grundlage Rehabilitaion statioä'!D:D,B61,'Grundlage Rehabilitaion statioä'!I:I)&gt;0,SUMIF('Grundlage Rehabilitaion statioä'!D:D,B61,'Grundlage Rehabilitaion statioä'!I:I),"")</f>
        <v/>
      </c>
      <c r="H61" s="112" t="str">
        <f>IF(SUMIF('Grundlage Rehabilitaion statioä'!D:D,B61,'Grundlage Rehabilitaion statioä'!J:J)&gt;0,SUMIF('Grundlage Rehabilitaion statioä'!D:D,B61,'Grundlage Rehabilitaion statioä'!J:J),"")</f>
        <v/>
      </c>
      <c r="I61" s="130" t="str">
        <f>IF(SUMIF('Grundlage Rehabilitaion statioä'!D:D,B61,'Grundlage Rehabilitaion statioä'!K:K)&gt;0,SUMIF('Grundlage Rehabilitaion statioä'!D:D,B61,'Grundlage Rehabilitaion statioä'!K:K),"")</f>
        <v/>
      </c>
      <c r="J61" s="130" t="str">
        <f>IF(SUMIF('Grundlage Rehabilitaion statioä'!D:D,B61,'Grundlage Rehabilitaion statioä'!L:L)&gt;0,SUMIF('Grundlage Rehabilitaion statioä'!D:D,B61,'Grundlage Rehabilitaion statioä'!L:L),"")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174</v>
      </c>
      <c r="B62" s="21" t="s">
        <v>175</v>
      </c>
      <c r="C62" s="21" t="s">
        <v>16</v>
      </c>
      <c r="D62" s="21" t="s">
        <v>62</v>
      </c>
      <c r="E62" s="112">
        <f>IF(SUMIF('Grundlage Rehabilitaion statioä'!D:D,B62,'Grundlage Rehabilitaion statioä'!G:G)&gt;0,SUMIF('Grundlage Rehabilitaion statioä'!D:D,B62,'Grundlage Rehabilitaion statioä'!G:G),)</f>
        <v>0</v>
      </c>
      <c r="F62" s="112">
        <f>IF(SUMIF('Grundlage Rehabilitaion statioä'!D:D,B62,'Grundlage Rehabilitaion statioä'!H:H)&gt;0,SUMIF('Grundlage Rehabilitaion statioä'!D:D,B62,'Grundlage Rehabilitaion statioä'!H:H),)</f>
        <v>0</v>
      </c>
      <c r="G62" s="112" t="str">
        <f>IF(SUMIF('Grundlage Rehabilitaion statioä'!D:D,B62,'Grundlage Rehabilitaion statioä'!I:I)&gt;0,SUMIF('Grundlage Rehabilitaion statioä'!D:D,B62,'Grundlage Rehabilitaion statioä'!I:I),"")</f>
        <v/>
      </c>
      <c r="H62" s="112" t="str">
        <f>IF(SUMIF('Grundlage Rehabilitaion statioä'!D:D,B62,'Grundlage Rehabilitaion statioä'!J:J)&gt;0,SUMIF('Grundlage Rehabilitaion statioä'!D:D,B62,'Grundlage Rehabilitaion statioä'!J:J),"")</f>
        <v/>
      </c>
      <c r="I62" s="130" t="str">
        <f>IF(SUMIF('Grundlage Rehabilitaion statioä'!D:D,B62,'Grundlage Rehabilitaion statioä'!K:K)&gt;0,SUMIF('Grundlage Rehabilitaion statioä'!D:D,B62,'Grundlage Rehabilitaion statioä'!K:K),"")</f>
        <v/>
      </c>
      <c r="J62" s="130" t="str">
        <f>IF(SUMIF('Grundlage Rehabilitaion statioä'!D:D,B62,'Grundlage Rehabilitaion statioä'!L:L)&gt;0,SUMIF('Grundlage Rehabilitaion statioä'!D:D,B62,'Grundlage Rehabilitaion statioä'!L:L),"")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220</v>
      </c>
      <c r="B63" s="21" t="s">
        <v>221</v>
      </c>
      <c r="C63" s="21" t="s">
        <v>16</v>
      </c>
      <c r="D63" s="21" t="s">
        <v>45</v>
      </c>
      <c r="E63" s="112">
        <f>IF(SUMIF('Grundlage Rehabilitaion statioä'!D:D,B63,'Grundlage Rehabilitaion statioä'!G:G)&gt;0,SUMIF('Grundlage Rehabilitaion statioä'!D:D,B63,'Grundlage Rehabilitaion statioä'!G:G),)</f>
        <v>0</v>
      </c>
      <c r="F63" s="112">
        <f>IF(SUMIF('Grundlage Rehabilitaion statioä'!D:D,B63,'Grundlage Rehabilitaion statioä'!H:H)&gt;0,SUMIF('Grundlage Rehabilitaion statioä'!D:D,B63,'Grundlage Rehabilitaion statioä'!H:H),)</f>
        <v>0</v>
      </c>
      <c r="G63" s="112" t="str">
        <f>IF(SUMIF('Grundlage Rehabilitaion statioä'!D:D,B63,'Grundlage Rehabilitaion statioä'!I:I)&gt;0,SUMIF('Grundlage Rehabilitaion statioä'!D:D,B63,'Grundlage Rehabilitaion statioä'!I:I),"")</f>
        <v/>
      </c>
      <c r="H63" s="112" t="str">
        <f>IF(SUMIF('Grundlage Rehabilitaion statioä'!D:D,B63,'Grundlage Rehabilitaion statioä'!J:J)&gt;0,SUMIF('Grundlage Rehabilitaion statioä'!D:D,B63,'Grundlage Rehabilitaion statioä'!J:J),"")</f>
        <v/>
      </c>
      <c r="I63" s="130" t="str">
        <f>IF(SUMIF('Grundlage Rehabilitaion statioä'!D:D,B63,'Grundlage Rehabilitaion statioä'!K:K)&gt;0,SUMIF('Grundlage Rehabilitaion statioä'!D:D,B63,'Grundlage Rehabilitaion statioä'!K:K),"")</f>
        <v/>
      </c>
      <c r="J63" s="130" t="str">
        <f>IF(SUMIF('Grundlage Rehabilitaion statioä'!D:D,B63,'Grundlage Rehabilitaion statioä'!L:L)&gt;0,SUMIF('Grundlage Rehabilitaion statioä'!D:D,B63,'Grundlage Rehabilitaion statioä'!L:L),"")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287</v>
      </c>
      <c r="B64" s="21" t="s">
        <v>288</v>
      </c>
      <c r="C64" s="21" t="s">
        <v>16</v>
      </c>
      <c r="D64" s="21" t="s">
        <v>188</v>
      </c>
      <c r="E64" s="112">
        <f>IF(SUMIF('Grundlage Rehabilitaion statioä'!D:D,B64,'Grundlage Rehabilitaion statioä'!G:G)&gt;0,SUMIF('Grundlage Rehabilitaion statioä'!D:D,B64,'Grundlage Rehabilitaion statioä'!G:G),)</f>
        <v>0</v>
      </c>
      <c r="F64" s="112">
        <f>IF(SUMIF('Grundlage Rehabilitaion statioä'!D:D,B64,'Grundlage Rehabilitaion statioä'!H:H)&gt;0,SUMIF('Grundlage Rehabilitaion statioä'!D:D,B64,'Grundlage Rehabilitaion statioä'!H:H),)</f>
        <v>0</v>
      </c>
      <c r="G64" s="112" t="str">
        <f>IF(SUMIF('Grundlage Rehabilitaion statioä'!D:D,B64,'Grundlage Rehabilitaion statioä'!I:I)&gt;0,SUMIF('Grundlage Rehabilitaion statioä'!D:D,B64,'Grundlage Rehabilitaion statioä'!I:I),"")</f>
        <v/>
      </c>
      <c r="H64" s="112" t="str">
        <f>IF(SUMIF('Grundlage Rehabilitaion statioä'!D:D,B64,'Grundlage Rehabilitaion statioä'!J:J)&gt;0,SUMIF('Grundlage Rehabilitaion statioä'!D:D,B64,'Grundlage Rehabilitaion statioä'!J:J),"")</f>
        <v/>
      </c>
      <c r="I64" s="130" t="str">
        <f>IF(SUMIF('Grundlage Rehabilitaion statioä'!D:D,B64,'Grundlage Rehabilitaion statioä'!K:K)&gt;0,SUMIF('Grundlage Rehabilitaion statioä'!D:D,B64,'Grundlage Rehabilitaion statioä'!K:K),"")</f>
        <v/>
      </c>
      <c r="J64" s="130" t="str">
        <f>IF(SUMIF('Grundlage Rehabilitaion statioä'!D:D,B64,'Grundlage Rehabilitaion statioä'!L:L)&gt;0,SUMIF('Grundlage Rehabilitaion statioä'!D:D,B64,'Grundlage Rehabilitaion statioä'!L:L),"")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290</v>
      </c>
      <c r="B65" s="21" t="s">
        <v>291</v>
      </c>
      <c r="C65" s="21" t="s">
        <v>16</v>
      </c>
      <c r="D65" s="21" t="s">
        <v>22</v>
      </c>
      <c r="E65" s="112">
        <f>IF(SUMIF('Grundlage Rehabilitaion statioä'!D:D,B65,'Grundlage Rehabilitaion statioä'!G:G)&gt;0,SUMIF('Grundlage Rehabilitaion statioä'!D:D,B65,'Grundlage Rehabilitaion statioä'!G:G),)</f>
        <v>0</v>
      </c>
      <c r="F65" s="112">
        <f>IF(SUMIF('Grundlage Rehabilitaion statioä'!D:D,B65,'Grundlage Rehabilitaion statioä'!H:H)&gt;0,SUMIF('Grundlage Rehabilitaion statioä'!D:D,B65,'Grundlage Rehabilitaion statioä'!H:H),)</f>
        <v>0</v>
      </c>
      <c r="G65" s="112" t="str">
        <f>IF(SUMIF('Grundlage Rehabilitaion statioä'!D:D,B65,'Grundlage Rehabilitaion statioä'!I:I)&gt;0,SUMIF('Grundlage Rehabilitaion statioä'!D:D,B65,'Grundlage Rehabilitaion statioä'!I:I),"")</f>
        <v/>
      </c>
      <c r="H65" s="112" t="str">
        <f>IF(SUMIF('Grundlage Rehabilitaion statioä'!D:D,B65,'Grundlage Rehabilitaion statioä'!J:J)&gt;0,SUMIF('Grundlage Rehabilitaion statioä'!D:D,B65,'Grundlage Rehabilitaion statioä'!J:J),"")</f>
        <v/>
      </c>
      <c r="I65" s="130" t="str">
        <f>IF(SUMIF('Grundlage Rehabilitaion statioä'!D:D,B65,'Grundlage Rehabilitaion statioä'!K:K)&gt;0,SUMIF('Grundlage Rehabilitaion statioä'!D:D,B65,'Grundlage Rehabilitaion statioä'!K:K),"")</f>
        <v/>
      </c>
      <c r="J65" s="130" t="str">
        <f>IF(SUMIF('Grundlage Rehabilitaion statioä'!D:D,B65,'Grundlage Rehabilitaion statioä'!L:L)&gt;0,SUMIF('Grundlage Rehabilitaion statioä'!D:D,B65,'Grundlage Rehabilitaion statioä'!L:L),"")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Rehabilitaion statioä'!D:D,B66,'Grundlage Rehabilitaion statioä'!G:G)&gt;0,SUMIF('Grundlage Rehabilitaion statioä'!D:D,B66,'Grundlage Rehabilitaion statioä'!G:G),)</f>
        <v>0</v>
      </c>
      <c r="F66" s="112">
        <f>IF(SUMIF('Grundlage Rehabilitaion statioä'!D:D,B66,'Grundlage Rehabilitaion statioä'!H:H)&gt;0,SUMIF('Grundlage Rehabilitaion statioä'!D:D,B66,'Grundlage Rehabilitaion statioä'!H:H),)</f>
        <v>0</v>
      </c>
      <c r="G66" s="112" t="str">
        <f>IF(SUMIF('Grundlage Rehabilitaion statioä'!D:D,B66,'Grundlage Rehabilitaion statioä'!I:I)&gt;0,SUMIF('Grundlage Rehabilitaion statioä'!D:D,B66,'Grundlage Rehabilitaion statioä'!I:I),"")</f>
        <v/>
      </c>
      <c r="H66" s="112" t="str">
        <f>IF(SUMIF('Grundlage Rehabilitaion statioä'!D:D,B66,'Grundlage Rehabilitaion statioä'!J:J)&gt;0,SUMIF('Grundlage Rehabilitaion statioä'!D:D,B66,'Grundlage Rehabilitaion statioä'!J:J),"")</f>
        <v/>
      </c>
      <c r="I66" s="130" t="str">
        <f>IF(SUMIF('Grundlage Rehabilitaion statioä'!D:D,B66,'Grundlage Rehabilitaion statioä'!K:K)&gt;0,SUMIF('Grundlage Rehabilitaion statioä'!D:D,B66,'Grundlage Rehabilitaion statioä'!K:K),"")</f>
        <v/>
      </c>
      <c r="J66" s="130" t="str">
        <f>IF(SUMIF('Grundlage Rehabilitaion statioä'!D:D,B66,'Grundlage Rehabilitaion statioä'!L:L)&gt;0,SUMIF('Grundlage Rehabilitaion statioä'!D:D,B66,'Grundlage Rehabilitaion statioä'!L:L),"")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129</v>
      </c>
      <c r="B67" s="21" t="s">
        <v>130</v>
      </c>
      <c r="C67" s="21" t="s">
        <v>131</v>
      </c>
      <c r="D67" s="21" t="s">
        <v>17</v>
      </c>
      <c r="E67" s="112">
        <f>IF(SUMIF('Grundlage Rehabilitaion statioä'!D:D,B67,'Grundlage Rehabilitaion statioä'!G:G)&gt;0,SUMIF('Grundlage Rehabilitaion statioä'!D:D,B67,'Grundlage Rehabilitaion statioä'!G:G),)</f>
        <v>0</v>
      </c>
      <c r="F67" s="112">
        <f>IF(SUMIF('Grundlage Rehabilitaion statioä'!D:D,B67,'Grundlage Rehabilitaion statioä'!H:H)&gt;0,SUMIF('Grundlage Rehabilitaion statioä'!D:D,B67,'Grundlage Rehabilitaion statioä'!H:H),)</f>
        <v>0</v>
      </c>
      <c r="G67" s="112" t="str">
        <f>IF(SUMIF('Grundlage Rehabilitaion statioä'!D:D,B67,'Grundlage Rehabilitaion statioä'!I:I)&gt;0,SUMIF('Grundlage Rehabilitaion statioä'!D:D,B67,'Grundlage Rehabilitaion statioä'!I:I),"")</f>
        <v/>
      </c>
      <c r="H67" s="112" t="str">
        <f>IF(SUMIF('Grundlage Rehabilitaion statioä'!D:D,B67,'Grundlage Rehabilitaion statioä'!J:J)&gt;0,SUMIF('Grundlage Rehabilitaion statioä'!D:D,B67,'Grundlage Rehabilitaion statioä'!J:J),"")</f>
        <v/>
      </c>
      <c r="I67" s="130" t="str">
        <f>IF(SUMIF('Grundlage Rehabilitaion statioä'!D:D,B67,'Grundlage Rehabilitaion statioä'!K:K)&gt;0,SUMIF('Grundlage Rehabilitaion statioä'!D:D,B67,'Grundlage Rehabilitaion statioä'!K:K),"")</f>
        <v/>
      </c>
      <c r="J67" s="130" t="str">
        <f>IF(SUMIF('Grundlage Rehabilitaion statioä'!D:D,B67,'Grundlage Rehabilitaion statioä'!L:L)&gt;0,SUMIF('Grundlage Rehabilitaion statioä'!D:D,B67,'Grundlage Rehabilitaion statioä'!L:L),"")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Rehabilitaion statioä'!D:D,B68,'Grundlage Rehabilitaion statioä'!G:G)&gt;0,SUMIF('Grundlage Rehabilitaion statioä'!D:D,B68,'Grundlage Rehabilitaion statioä'!G:G),)</f>
        <v>0</v>
      </c>
      <c r="F68" s="112">
        <f>IF(SUMIF('Grundlage Rehabilitaion statioä'!D:D,B68,'Grundlage Rehabilitaion statioä'!H:H)&gt;0,SUMIF('Grundlage Rehabilitaion statioä'!D:D,B68,'Grundlage Rehabilitaion statioä'!H:H),)</f>
        <v>0</v>
      </c>
      <c r="G68" s="112" t="str">
        <f>IF(SUMIF('Grundlage Rehabilitaion statioä'!D:D,B68,'Grundlage Rehabilitaion statioä'!I:I)&gt;0,SUMIF('Grundlage Rehabilitaion statioä'!D:D,B68,'Grundlage Rehabilitaion statioä'!I:I),"")</f>
        <v/>
      </c>
      <c r="H68" s="112" t="str">
        <f>IF(SUMIF('Grundlage Rehabilitaion statioä'!D:D,B68,'Grundlage Rehabilitaion statioä'!J:J)&gt;0,SUMIF('Grundlage Rehabilitaion statioä'!D:D,B68,'Grundlage Rehabilitaion statioä'!J:J),"")</f>
        <v/>
      </c>
      <c r="I68" s="130" t="str">
        <f>IF(SUMIF('Grundlage Rehabilitaion statioä'!D:D,B68,'Grundlage Rehabilitaion statioä'!K:K)&gt;0,SUMIF('Grundlage Rehabilitaion statioä'!D:D,B68,'Grundlage Rehabilitaion statioä'!K:K),"")</f>
        <v/>
      </c>
      <c r="J68" s="130" t="str">
        <f>IF(SUMIF('Grundlage Rehabilitaion statioä'!D:D,B68,'Grundlage Rehabilitaion statioä'!L:L)&gt;0,SUMIF('Grundlage Rehabilitaion statioä'!D:D,B68,'Grundlage Rehabilitaion statioä'!L:L),"")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Rehabilitaion statioä'!D:D,B69,'Grundlage Rehabilitaion statioä'!G:G)&gt;0,SUMIF('Grundlage Rehabilitaion statioä'!D:D,B69,'Grundlage Rehabilitaion statioä'!G:G),)</f>
        <v>0</v>
      </c>
      <c r="F69" s="112">
        <f>IF(SUMIF('Grundlage Rehabilitaion statioä'!D:D,B69,'Grundlage Rehabilitaion statioä'!H:H)&gt;0,SUMIF('Grundlage Rehabilitaion statioä'!D:D,B69,'Grundlage Rehabilitaion statioä'!H:H),)</f>
        <v>0</v>
      </c>
      <c r="G69" s="112" t="str">
        <f>IF(SUMIF('Grundlage Rehabilitaion statioä'!D:D,B69,'Grundlage Rehabilitaion statioä'!I:I)&gt;0,SUMIF('Grundlage Rehabilitaion statioä'!D:D,B69,'Grundlage Rehabilitaion statioä'!I:I),"")</f>
        <v/>
      </c>
      <c r="H69" s="112" t="str">
        <f>IF(SUMIF('Grundlage Rehabilitaion statioä'!D:D,B69,'Grundlage Rehabilitaion statioä'!J:J)&gt;0,SUMIF('Grundlage Rehabilitaion statioä'!D:D,B69,'Grundlage Rehabilitaion statioä'!J:J),"")</f>
        <v/>
      </c>
      <c r="I69" s="130" t="str">
        <f>IF(SUMIF('Grundlage Rehabilitaion statioä'!D:D,B69,'Grundlage Rehabilitaion statioä'!K:K)&gt;0,SUMIF('Grundlage Rehabilitaion statioä'!D:D,B69,'Grundlage Rehabilitaion statioä'!K:K),"")</f>
        <v/>
      </c>
      <c r="J69" s="130" t="str">
        <f>IF(SUMIF('Grundlage Rehabilitaion statioä'!D:D,B69,'Grundlage Rehabilitaion statioä'!L:L)&gt;0,SUMIF('Grundlage Rehabilitaion statioä'!D:D,B69,'Grundlage Rehabilitaion statioä'!L:L),"")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Rehabilitaion statioä'!D:D,B70,'Grundlage Rehabilitaion statioä'!G:G)&gt;0,SUMIF('Grundlage Rehabilitaion statioä'!D:D,B70,'Grundlage Rehabilitaion statioä'!G:G),)</f>
        <v>0</v>
      </c>
      <c r="F70" s="112">
        <f>IF(SUMIF('Grundlage Rehabilitaion statioä'!D:D,B70,'Grundlage Rehabilitaion statioä'!H:H)&gt;0,SUMIF('Grundlage Rehabilitaion statioä'!D:D,B70,'Grundlage Rehabilitaion statioä'!H:H),)</f>
        <v>0</v>
      </c>
      <c r="G70" s="112" t="str">
        <f>IF(SUMIF('Grundlage Rehabilitaion statioä'!D:D,B70,'Grundlage Rehabilitaion statioä'!I:I)&gt;0,SUMIF('Grundlage Rehabilitaion statioä'!D:D,B70,'Grundlage Rehabilitaion statioä'!I:I),"")</f>
        <v/>
      </c>
      <c r="H70" s="112" t="str">
        <f>IF(SUMIF('Grundlage Rehabilitaion statioä'!D:D,B70,'Grundlage Rehabilitaion statioä'!J:J)&gt;0,SUMIF('Grundlage Rehabilitaion statioä'!D:D,B70,'Grundlage Rehabilitaion statioä'!J:J),"")</f>
        <v/>
      </c>
      <c r="I70" s="130" t="str">
        <f>IF(SUMIF('Grundlage Rehabilitaion statioä'!D:D,B70,'Grundlage Rehabilitaion statioä'!K:K)&gt;0,SUMIF('Grundlage Rehabilitaion statioä'!D:D,B70,'Grundlage Rehabilitaion statioä'!K:K),"")</f>
        <v/>
      </c>
      <c r="J70" s="130" t="str">
        <f>IF(SUMIF('Grundlage Rehabilitaion statioä'!D:D,B70,'Grundlage Rehabilitaion statioä'!L:L)&gt;0,SUMIF('Grundlage Rehabilitaion statioä'!D:D,B70,'Grundlage Rehabilitaion statioä'!L:L),"")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 t="shared" si="2"/>
        <v/>
      </c>
      <c r="X70" s="23" t="str">
        <f t="shared" si="3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Rehabilitaion statioä'!D:D,B71,'Grundlage Rehabilitaion statioä'!G:G)&gt;0,SUMIF('Grundlage Rehabilitaion statioä'!D:D,B71,'Grundlage Rehabilitaion statioä'!G:G),)</f>
        <v>0</v>
      </c>
      <c r="F71" s="112">
        <f>IF(SUMIF('Grundlage Rehabilitaion statioä'!D:D,B71,'Grundlage Rehabilitaion statioä'!H:H)&gt;0,SUMIF('Grundlage Rehabilitaion statioä'!D:D,B71,'Grundlage Rehabilitaion statioä'!H:H),)</f>
        <v>0</v>
      </c>
      <c r="G71" s="112" t="str">
        <f>IF(SUMIF('Grundlage Rehabilitaion statioä'!D:D,B71,'Grundlage Rehabilitaion statioä'!I:I)&gt;0,SUMIF('Grundlage Rehabilitaion statioä'!D:D,B71,'Grundlage Rehabilitaion statioä'!I:I),"")</f>
        <v/>
      </c>
      <c r="H71" s="112" t="str">
        <f>IF(SUMIF('Grundlage Rehabilitaion statioä'!D:D,B71,'Grundlage Rehabilitaion statioä'!J:J)&gt;0,SUMIF('Grundlage Rehabilitaion statioä'!D:D,B71,'Grundlage Rehabilitaion statioä'!J:J),"")</f>
        <v/>
      </c>
      <c r="I71" s="130" t="str">
        <f>IF(SUMIF('Grundlage Rehabilitaion statioä'!D:D,B71,'Grundlage Rehabilitaion statioä'!K:K)&gt;0,SUMIF('Grundlage Rehabilitaion statioä'!D:D,B71,'Grundlage Rehabilitaion statioä'!K:K),"")</f>
        <v/>
      </c>
      <c r="J71" s="130" t="str">
        <f>IF(SUMIF('Grundlage Rehabilitaion statioä'!D:D,B71,'Grundlage Rehabilitaion statioä'!L:L)&gt;0,SUMIF('Grundlage Rehabilitaion statioä'!D:D,B71,'Grundlage Rehabilitaion statioä'!L:L),"")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si="2"/>
        <v/>
      </c>
      <c r="X71" s="23" t="str">
        <f t="shared" si="3"/>
        <v>gleich</v>
      </c>
    </row>
    <row r="72" spans="1:24" hidden="1" x14ac:dyDescent="0.2">
      <c r="A72" s="20" t="s">
        <v>186</v>
      </c>
      <c r="B72" s="21" t="s">
        <v>187</v>
      </c>
      <c r="C72" s="21" t="s">
        <v>34</v>
      </c>
      <c r="D72" s="21" t="s">
        <v>188</v>
      </c>
      <c r="E72" s="112">
        <f>IF(SUMIF('Grundlage Rehabilitaion statioä'!D:D,B72,'Grundlage Rehabilitaion statioä'!G:G)&gt;0,SUMIF('Grundlage Rehabilitaion statioä'!D:D,B72,'Grundlage Rehabilitaion statioä'!G:G),)</f>
        <v>0</v>
      </c>
      <c r="F72" s="112">
        <f>IF(SUMIF('Grundlage Rehabilitaion statioä'!D:D,B72,'Grundlage Rehabilitaion statioä'!H:H)&gt;0,SUMIF('Grundlage Rehabilitaion statioä'!D:D,B72,'Grundlage Rehabilitaion statioä'!H:H),)</f>
        <v>0</v>
      </c>
      <c r="G72" s="112" t="str">
        <f>IF(SUMIF('Grundlage Rehabilitaion statioä'!D:D,B72,'Grundlage Rehabilitaion statioä'!I:I)&gt;0,SUMIF('Grundlage Rehabilitaion statioä'!D:D,B72,'Grundlage Rehabilitaion statioä'!I:I),"")</f>
        <v/>
      </c>
      <c r="H72" s="112" t="str">
        <f>IF(SUMIF('Grundlage Rehabilitaion statioä'!D:D,B72,'Grundlage Rehabilitaion statioä'!J:J)&gt;0,SUMIF('Grundlage Rehabilitaion statioä'!D:D,B72,'Grundlage Rehabilitaion statioä'!J:J),"")</f>
        <v/>
      </c>
      <c r="I72" s="130" t="str">
        <f>IF(SUMIF('Grundlage Rehabilitaion statioä'!D:D,B72,'Grundlage Rehabilitaion statioä'!K:K)&gt;0,SUMIF('Grundlage Rehabilitaion statioä'!D:D,B72,'Grundlage Rehabilitaion statioä'!K:K),"")</f>
        <v/>
      </c>
      <c r="J72" s="130" t="str">
        <f>IF(SUMIF('Grundlage Rehabilitaion statioä'!D:D,B72,'Grundlage Rehabilitaion statioä'!L:L)&gt;0,SUMIF('Grundlage Rehabilitaion statioä'!D:D,B72,'Grundlage Rehabilitaion statioä'!L:L),"")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2"/>
        <v/>
      </c>
      <c r="X72" s="23" t="str">
        <f t="shared" si="3"/>
        <v>gleich</v>
      </c>
    </row>
    <row r="73" spans="1:24" hidden="1" x14ac:dyDescent="0.2">
      <c r="A73" s="20" t="s">
        <v>208</v>
      </c>
      <c r="B73" s="21" t="s">
        <v>209</v>
      </c>
      <c r="C73" s="21" t="s">
        <v>34</v>
      </c>
      <c r="D73" s="21" t="s">
        <v>35</v>
      </c>
      <c r="E73" s="112">
        <f>IF(SUMIF('Grundlage Rehabilitaion statioä'!D:D,B73,'Grundlage Rehabilitaion statioä'!G:G)&gt;0,SUMIF('Grundlage Rehabilitaion statioä'!D:D,B73,'Grundlage Rehabilitaion statioä'!G:G),)</f>
        <v>0</v>
      </c>
      <c r="F73" s="112">
        <f>IF(SUMIF('Grundlage Rehabilitaion statioä'!D:D,B73,'Grundlage Rehabilitaion statioä'!H:H)&gt;0,SUMIF('Grundlage Rehabilitaion statioä'!D:D,B73,'Grundlage Rehabilitaion statioä'!H:H),)</f>
        <v>0</v>
      </c>
      <c r="G73" s="112" t="str">
        <f>IF(SUMIF('Grundlage Rehabilitaion statioä'!D:D,B73,'Grundlage Rehabilitaion statioä'!I:I)&gt;0,SUMIF('Grundlage Rehabilitaion statioä'!D:D,B73,'Grundlage Rehabilitaion statioä'!I:I),"")</f>
        <v/>
      </c>
      <c r="H73" s="112" t="str">
        <f>IF(SUMIF('Grundlage Rehabilitaion statioä'!D:D,B73,'Grundlage Rehabilitaion statioä'!J:J)&gt;0,SUMIF('Grundlage Rehabilitaion statioä'!D:D,B73,'Grundlage Rehabilitaion statioä'!J:J),"")</f>
        <v/>
      </c>
      <c r="I73" s="130" t="str">
        <f>IF(SUMIF('Grundlage Rehabilitaion statioä'!D:D,B73,'Grundlage Rehabilitaion statioä'!K:K)&gt;0,SUMIF('Grundlage Rehabilitaion statioä'!D:D,B73,'Grundlage Rehabilitaion statioä'!K:K),"")</f>
        <v/>
      </c>
      <c r="J73" s="130" t="str">
        <f>IF(SUMIF('Grundlage Rehabilitaion statioä'!D:D,B73,'Grundlage Rehabilitaion statioä'!L:L)&gt;0,SUMIF('Grundlage Rehabilitaion statioä'!D:D,B73,'Grundlage Rehabilitaion statioä'!L:L),"")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2"/>
        <v/>
      </c>
      <c r="X73" s="23" t="str">
        <f t="shared" si="3"/>
        <v>gleich</v>
      </c>
    </row>
    <row r="74" spans="1:24" hidden="1" x14ac:dyDescent="0.2">
      <c r="A74" s="20" t="s">
        <v>211</v>
      </c>
      <c r="B74" s="21" t="s">
        <v>212</v>
      </c>
      <c r="C74" s="21" t="s">
        <v>34</v>
      </c>
      <c r="D74" s="21" t="s">
        <v>35</v>
      </c>
      <c r="E74" s="112">
        <f>IF(SUMIF('Grundlage Rehabilitaion statioä'!D:D,B74,'Grundlage Rehabilitaion statioä'!G:G)&gt;0,SUMIF('Grundlage Rehabilitaion statioä'!D:D,B74,'Grundlage Rehabilitaion statioä'!G:G),)</f>
        <v>0</v>
      </c>
      <c r="F74" s="112">
        <f>IF(SUMIF('Grundlage Rehabilitaion statioä'!D:D,B74,'Grundlage Rehabilitaion statioä'!H:H)&gt;0,SUMIF('Grundlage Rehabilitaion statioä'!D:D,B74,'Grundlage Rehabilitaion statioä'!H:H),)</f>
        <v>0</v>
      </c>
      <c r="G74" s="112" t="str">
        <f>IF(SUMIF('Grundlage Rehabilitaion statioä'!D:D,B74,'Grundlage Rehabilitaion statioä'!I:I)&gt;0,SUMIF('Grundlage Rehabilitaion statioä'!D:D,B74,'Grundlage Rehabilitaion statioä'!I:I),"")</f>
        <v/>
      </c>
      <c r="H74" s="112" t="str">
        <f>IF(SUMIF('Grundlage Rehabilitaion statioä'!D:D,B74,'Grundlage Rehabilitaion statioä'!J:J)&gt;0,SUMIF('Grundlage Rehabilitaion statioä'!D:D,B74,'Grundlage Rehabilitaion statioä'!J:J),"")</f>
        <v/>
      </c>
      <c r="I74" s="130" t="str">
        <f>IF(SUMIF('Grundlage Rehabilitaion statioä'!D:D,B74,'Grundlage Rehabilitaion statioä'!K:K)&gt;0,SUMIF('Grundlage Rehabilitaion statioä'!D:D,B74,'Grundlage Rehabilitaion statioä'!K:K),"")</f>
        <v/>
      </c>
      <c r="J74" s="130" t="str">
        <f>IF(SUMIF('Grundlage Rehabilitaion statioä'!D:D,B74,'Grundlage Rehabilitaion statioä'!L:L)&gt;0,SUMIF('Grundlage Rehabilitaion statioä'!D:D,B74,'Grundlage Rehabilitaion statioä'!L:L),"")</f>
        <v/>
      </c>
      <c r="K74" s="40"/>
      <c r="L74" s="61" t="str">
        <f t="shared" ref="L74:L108" si="4">IF(E74&gt;0,G74,"-")</f>
        <v>-</v>
      </c>
      <c r="M74" s="61" t="str">
        <f t="shared" ref="M74:M108" si="5">IF(F74&gt;0,G74,"-")</f>
        <v>-</v>
      </c>
      <c r="N74" s="40"/>
      <c r="O74" s="40"/>
      <c r="P74" s="40"/>
      <c r="W74" s="124" t="str">
        <f t="shared" ref="W74:W108" si="6">J74</f>
        <v/>
      </c>
      <c r="X74" s="23" t="str">
        <f t="shared" ref="X74:X108" si="7">IF(J74&gt;0,IF(I74&gt;J74,"-",IF(I74=J74,"gleich","Kontrolle")),"")</f>
        <v>gleich</v>
      </c>
    </row>
    <row r="75" spans="1:24" hidden="1" x14ac:dyDescent="0.2">
      <c r="A75" s="20" t="s">
        <v>37</v>
      </c>
      <c r="B75" s="21" t="s">
        <v>38</v>
      </c>
      <c r="C75" s="21" t="s">
        <v>34</v>
      </c>
      <c r="D75" s="21" t="s">
        <v>35</v>
      </c>
      <c r="E75" s="112">
        <f>IF(SUMIF('Grundlage Rehabilitaion statioä'!D:D,B75,'Grundlage Rehabilitaion statioä'!G:G)&gt;0,SUMIF('Grundlage Rehabilitaion statioä'!D:D,B75,'Grundlage Rehabilitaion statioä'!G:G),)</f>
        <v>0</v>
      </c>
      <c r="F75" s="112">
        <f>IF(SUMIF('Grundlage Rehabilitaion statioä'!D:D,B75,'Grundlage Rehabilitaion statioä'!H:H)&gt;0,SUMIF('Grundlage Rehabilitaion statioä'!D:D,B75,'Grundlage Rehabilitaion statioä'!H:H),)</f>
        <v>0</v>
      </c>
      <c r="G75" s="112" t="str">
        <f>IF(SUMIF('Grundlage Rehabilitaion statioä'!D:D,B75,'Grundlage Rehabilitaion statioä'!I:I)&gt;0,SUMIF('Grundlage Rehabilitaion statioä'!D:D,B75,'Grundlage Rehabilitaion statioä'!I:I),"")</f>
        <v/>
      </c>
      <c r="H75" s="112" t="str">
        <f>IF(SUMIF('Grundlage Rehabilitaion statioä'!D:D,B75,'Grundlage Rehabilitaion statioä'!J:J)&gt;0,SUMIF('Grundlage Rehabilitaion statioä'!D:D,B75,'Grundlage Rehabilitaion statioä'!J:J),"")</f>
        <v/>
      </c>
      <c r="I75" s="130" t="str">
        <f>IF(SUMIF('Grundlage Rehabilitaion statioä'!D:D,B75,'Grundlage Rehabilitaion statioä'!K:K)&gt;0,SUMIF('Grundlage Rehabilitaion statioä'!D:D,B75,'Grundlage Rehabilitaion statioä'!K:K),"")</f>
        <v/>
      </c>
      <c r="J75" s="130" t="str">
        <f>IF(SUMIF('Grundlage Rehabilitaion statioä'!D:D,B75,'Grundlage Rehabilitaion statioä'!L:L)&gt;0,SUMIF('Grundlage Rehabilitaion statioä'!D:D,B75,'Grundlage Rehabilitaion statioä'!L:L),"")</f>
        <v/>
      </c>
      <c r="K75" s="40"/>
      <c r="L75" s="61" t="str">
        <f t="shared" si="4"/>
        <v>-</v>
      </c>
      <c r="M75" s="61" t="str">
        <f t="shared" si="5"/>
        <v>-</v>
      </c>
      <c r="N75" s="40"/>
      <c r="O75" s="40"/>
      <c r="P75" s="40"/>
      <c r="W75" s="124" t="str">
        <f t="shared" si="6"/>
        <v/>
      </c>
      <c r="X75" s="23" t="str">
        <f t="shared" si="7"/>
        <v>gleich</v>
      </c>
    </row>
    <row r="76" spans="1:24" hidden="1" x14ac:dyDescent="0.2">
      <c r="A76" s="20" t="s">
        <v>214</v>
      </c>
      <c r="B76" s="21" t="s">
        <v>215</v>
      </c>
      <c r="C76" s="21" t="s">
        <v>34</v>
      </c>
      <c r="D76" s="21" t="s">
        <v>17</v>
      </c>
      <c r="E76" s="112">
        <f>IF(SUMIF('Grundlage Rehabilitaion statioä'!D:D,B76,'Grundlage Rehabilitaion statioä'!G:G)&gt;0,SUMIF('Grundlage Rehabilitaion statioä'!D:D,B76,'Grundlage Rehabilitaion statioä'!G:G),)</f>
        <v>0</v>
      </c>
      <c r="F76" s="112">
        <f>IF(SUMIF('Grundlage Rehabilitaion statioä'!D:D,B76,'Grundlage Rehabilitaion statioä'!H:H)&gt;0,SUMIF('Grundlage Rehabilitaion statioä'!D:D,B76,'Grundlage Rehabilitaion statioä'!H:H),)</f>
        <v>0</v>
      </c>
      <c r="G76" s="112" t="str">
        <f>IF(SUMIF('Grundlage Rehabilitaion statioä'!D:D,B76,'Grundlage Rehabilitaion statioä'!I:I)&gt;0,SUMIF('Grundlage Rehabilitaion statioä'!D:D,B76,'Grundlage Rehabilitaion statioä'!I:I),"")</f>
        <v/>
      </c>
      <c r="H76" s="112" t="str">
        <f>IF(SUMIF('Grundlage Rehabilitaion statioä'!D:D,B76,'Grundlage Rehabilitaion statioä'!J:J)&gt;0,SUMIF('Grundlage Rehabilitaion statioä'!D:D,B76,'Grundlage Rehabilitaion statioä'!J:J),"")</f>
        <v/>
      </c>
      <c r="I76" s="130" t="str">
        <f>IF(SUMIF('Grundlage Rehabilitaion statioä'!D:D,B76,'Grundlage Rehabilitaion statioä'!K:K)&gt;0,SUMIF('Grundlage Rehabilitaion statioä'!D:D,B76,'Grundlage Rehabilitaion statioä'!K:K),"")</f>
        <v/>
      </c>
      <c r="J76" s="130" t="str">
        <f>IF(SUMIF('Grundlage Rehabilitaion statioä'!D:D,B76,'Grundlage Rehabilitaion statioä'!L:L)&gt;0,SUMIF('Grundlage Rehabilitaion statioä'!D:D,B76,'Grundlage Rehabilitaion statioä'!L:L),"")</f>
        <v/>
      </c>
      <c r="K76" s="40"/>
      <c r="L76" s="61" t="str">
        <f t="shared" si="4"/>
        <v>-</v>
      </c>
      <c r="M76" s="61" t="str">
        <f t="shared" si="5"/>
        <v>-</v>
      </c>
      <c r="N76" s="40"/>
      <c r="O76" s="40"/>
      <c r="P76" s="40"/>
      <c r="W76" s="124" t="str">
        <f t="shared" si="6"/>
        <v/>
      </c>
      <c r="X76" s="23" t="str">
        <f t="shared" si="7"/>
        <v>gleich</v>
      </c>
    </row>
    <row r="77" spans="1:24" hidden="1" x14ac:dyDescent="0.2">
      <c r="A77" s="20" t="s">
        <v>262</v>
      </c>
      <c r="B77" s="21" t="s">
        <v>263</v>
      </c>
      <c r="C77" s="21" t="s">
        <v>34</v>
      </c>
      <c r="D77" s="21" t="s">
        <v>35</v>
      </c>
      <c r="E77" s="112">
        <f>IF(SUMIF('Grundlage Rehabilitaion statioä'!D:D,B77,'Grundlage Rehabilitaion statioä'!G:G)&gt;0,SUMIF('Grundlage Rehabilitaion statioä'!D:D,B77,'Grundlage Rehabilitaion statioä'!G:G),)</f>
        <v>0</v>
      </c>
      <c r="F77" s="112">
        <f>IF(SUMIF('Grundlage Rehabilitaion statioä'!D:D,B77,'Grundlage Rehabilitaion statioä'!H:H)&gt;0,SUMIF('Grundlage Rehabilitaion statioä'!D:D,B77,'Grundlage Rehabilitaion statioä'!H:H),)</f>
        <v>0</v>
      </c>
      <c r="G77" s="112" t="str">
        <f>IF(SUMIF('Grundlage Rehabilitaion statioä'!D:D,B77,'Grundlage Rehabilitaion statioä'!I:I)&gt;0,SUMIF('Grundlage Rehabilitaion statioä'!D:D,B77,'Grundlage Rehabilitaion statioä'!I:I),"")</f>
        <v/>
      </c>
      <c r="H77" s="112" t="str">
        <f>IF(SUMIF('Grundlage Rehabilitaion statioä'!D:D,B77,'Grundlage Rehabilitaion statioä'!J:J)&gt;0,SUMIF('Grundlage Rehabilitaion statioä'!D:D,B77,'Grundlage Rehabilitaion statioä'!J:J),"")</f>
        <v/>
      </c>
      <c r="I77" s="130" t="str">
        <f>IF(SUMIF('Grundlage Rehabilitaion statioä'!D:D,B77,'Grundlage Rehabilitaion statioä'!K:K)&gt;0,SUMIF('Grundlage Rehabilitaion statioä'!D:D,B77,'Grundlage Rehabilitaion statioä'!K:K),"")</f>
        <v/>
      </c>
      <c r="J77" s="130" t="str">
        <f>IF(SUMIF('Grundlage Rehabilitaion statioä'!D:D,B77,'Grundlage Rehabilitaion statioä'!L:L)&gt;0,SUMIF('Grundlage Rehabilitaion statioä'!D:D,B77,'Grundlage Rehabilitaion statioä'!L:L),"")</f>
        <v/>
      </c>
      <c r="K77" s="40"/>
      <c r="L77" s="61" t="str">
        <f t="shared" si="4"/>
        <v>-</v>
      </c>
      <c r="M77" s="61" t="str">
        <f t="shared" si="5"/>
        <v>-</v>
      </c>
      <c r="N77" s="40"/>
      <c r="O77" s="40"/>
      <c r="P77" s="40"/>
      <c r="W77" s="124" t="str">
        <f t="shared" si="6"/>
        <v/>
      </c>
      <c r="X77" s="23" t="str">
        <f t="shared" si="7"/>
        <v>gleich</v>
      </c>
    </row>
    <row r="78" spans="1:24" hidden="1" x14ac:dyDescent="0.2">
      <c r="A78" s="20" t="s">
        <v>317</v>
      </c>
      <c r="B78" s="21" t="s">
        <v>317</v>
      </c>
      <c r="C78" s="21" t="s">
        <v>34</v>
      </c>
      <c r="D78" s="21" t="s">
        <v>35</v>
      </c>
      <c r="E78" s="112">
        <f>IF(SUMIF('Grundlage Rehabilitaion statioä'!D:D,B78,'Grundlage Rehabilitaion statioä'!G:G)&gt;0,SUMIF('Grundlage Rehabilitaion statioä'!D:D,B78,'Grundlage Rehabilitaion statioä'!G:G),)</f>
        <v>0</v>
      </c>
      <c r="F78" s="112">
        <f>IF(SUMIF('Grundlage Rehabilitaion statioä'!D:D,B78,'Grundlage Rehabilitaion statioä'!H:H)&gt;0,SUMIF('Grundlage Rehabilitaion statioä'!D:D,B78,'Grundlage Rehabilitaion statioä'!H:H),)</f>
        <v>0</v>
      </c>
      <c r="G78" s="112" t="str">
        <f>IF(SUMIF('Grundlage Rehabilitaion statioä'!D:D,B78,'Grundlage Rehabilitaion statioä'!I:I)&gt;0,SUMIF('Grundlage Rehabilitaion statioä'!D:D,B78,'Grundlage Rehabilitaion statioä'!I:I),"")</f>
        <v/>
      </c>
      <c r="H78" s="112" t="str">
        <f>IF(SUMIF('Grundlage Rehabilitaion statioä'!D:D,B78,'Grundlage Rehabilitaion statioä'!J:J)&gt;0,SUMIF('Grundlage Rehabilitaion statioä'!D:D,B78,'Grundlage Rehabilitaion statioä'!J:J),"")</f>
        <v/>
      </c>
      <c r="I78" s="130" t="str">
        <f>IF(SUMIF('Grundlage Rehabilitaion statioä'!D:D,B78,'Grundlage Rehabilitaion statioä'!K:K)&gt;0,SUMIF('Grundlage Rehabilitaion statioä'!D:D,B78,'Grundlage Rehabilitaion statioä'!K:K),"")</f>
        <v/>
      </c>
      <c r="J78" s="130" t="str">
        <f>IF(SUMIF('Grundlage Rehabilitaion statioä'!D:D,B78,'Grundlage Rehabilitaion statioä'!L:L)&gt;0,SUMIF('Grundlage Rehabilitaion statioä'!D:D,B78,'Grundlage Rehabilitaion statioä'!L:L),"")</f>
        <v/>
      </c>
      <c r="K78" s="40"/>
      <c r="L78" s="61" t="str">
        <f t="shared" si="4"/>
        <v>-</v>
      </c>
      <c r="M78" s="61" t="str">
        <f t="shared" si="5"/>
        <v>-</v>
      </c>
      <c r="N78" s="40"/>
      <c r="O78" s="40"/>
      <c r="P78" s="40"/>
      <c r="W78" s="124" t="str">
        <f t="shared" si="6"/>
        <v/>
      </c>
      <c r="X78" s="23" t="str">
        <f t="shared" si="7"/>
        <v>gleich</v>
      </c>
    </row>
    <row r="79" spans="1:24" hidden="1" x14ac:dyDescent="0.2">
      <c r="A79" s="20" t="s">
        <v>320</v>
      </c>
      <c r="B79" s="21" t="s">
        <v>320</v>
      </c>
      <c r="C79" s="21" t="s">
        <v>34</v>
      </c>
      <c r="D79" s="21" t="s">
        <v>35</v>
      </c>
      <c r="E79" s="112">
        <f>IF(SUMIF('Grundlage Rehabilitaion statioä'!D:D,B79,'Grundlage Rehabilitaion statioä'!G:G)&gt;0,SUMIF('Grundlage Rehabilitaion statioä'!D:D,B79,'Grundlage Rehabilitaion statioä'!G:G),)</f>
        <v>0</v>
      </c>
      <c r="F79" s="112">
        <f>IF(SUMIF('Grundlage Rehabilitaion statioä'!D:D,B79,'Grundlage Rehabilitaion statioä'!H:H)&gt;0,SUMIF('Grundlage Rehabilitaion statioä'!D:D,B79,'Grundlage Rehabilitaion statioä'!H:H),)</f>
        <v>0</v>
      </c>
      <c r="G79" s="112" t="str">
        <f>IF(SUMIF('Grundlage Rehabilitaion statioä'!D:D,B79,'Grundlage Rehabilitaion statioä'!I:I)&gt;0,SUMIF('Grundlage Rehabilitaion statioä'!D:D,B79,'Grundlage Rehabilitaion statioä'!I:I),"")</f>
        <v/>
      </c>
      <c r="H79" s="112" t="str">
        <f>IF(SUMIF('Grundlage Rehabilitaion statioä'!D:D,B79,'Grundlage Rehabilitaion statioä'!J:J)&gt;0,SUMIF('Grundlage Rehabilitaion statioä'!D:D,B79,'Grundlage Rehabilitaion statioä'!J:J),"")</f>
        <v/>
      </c>
      <c r="I79" s="130" t="str">
        <f>IF(SUMIF('Grundlage Rehabilitaion statioä'!D:D,B79,'Grundlage Rehabilitaion statioä'!K:K)&gt;0,SUMIF('Grundlage Rehabilitaion statioä'!D:D,B79,'Grundlage Rehabilitaion statioä'!K:K),"")</f>
        <v/>
      </c>
      <c r="J79" s="130" t="str">
        <f>IF(SUMIF('Grundlage Rehabilitaion statioä'!D:D,B79,'Grundlage Rehabilitaion statioä'!L:L)&gt;0,SUMIF('Grundlage Rehabilitaion statioä'!D:D,B79,'Grundlage Rehabilitaion statioä'!L:L),"")</f>
        <v/>
      </c>
      <c r="K79" s="40"/>
      <c r="L79" s="61" t="str">
        <f t="shared" si="4"/>
        <v>-</v>
      </c>
      <c r="M79" s="61" t="str">
        <f t="shared" si="5"/>
        <v>-</v>
      </c>
      <c r="N79" s="40"/>
      <c r="O79" s="40"/>
      <c r="P79" s="40"/>
      <c r="W79" s="124" t="str">
        <f t="shared" si="6"/>
        <v/>
      </c>
      <c r="X79" s="23" t="str">
        <f t="shared" si="7"/>
        <v>gleich</v>
      </c>
    </row>
    <row r="80" spans="1:24" hidden="1" x14ac:dyDescent="0.2">
      <c r="A80" s="20" t="s">
        <v>332</v>
      </c>
      <c r="B80" s="21" t="s">
        <v>332</v>
      </c>
      <c r="C80" s="21" t="s">
        <v>34</v>
      </c>
      <c r="D80" s="21" t="s">
        <v>35</v>
      </c>
      <c r="E80" s="112">
        <f>IF(SUMIF('Grundlage Rehabilitaion statioä'!D:D,B80,'Grundlage Rehabilitaion statioä'!G:G)&gt;0,SUMIF('Grundlage Rehabilitaion statioä'!D:D,B80,'Grundlage Rehabilitaion statioä'!G:G),)</f>
        <v>0</v>
      </c>
      <c r="F80" s="112">
        <f>IF(SUMIF('Grundlage Rehabilitaion statioä'!D:D,B80,'Grundlage Rehabilitaion statioä'!H:H)&gt;0,SUMIF('Grundlage Rehabilitaion statioä'!D:D,B80,'Grundlage Rehabilitaion statioä'!H:H),)</f>
        <v>0</v>
      </c>
      <c r="G80" s="112" t="str">
        <f>IF(SUMIF('Grundlage Rehabilitaion statioä'!D:D,B80,'Grundlage Rehabilitaion statioä'!I:I)&gt;0,SUMIF('Grundlage Rehabilitaion statioä'!D:D,B80,'Grundlage Rehabilitaion statioä'!I:I),"")</f>
        <v/>
      </c>
      <c r="H80" s="112" t="str">
        <f>IF(SUMIF('Grundlage Rehabilitaion statioä'!D:D,B80,'Grundlage Rehabilitaion statioä'!J:J)&gt;0,SUMIF('Grundlage Rehabilitaion statioä'!D:D,B80,'Grundlage Rehabilitaion statioä'!J:J),"")</f>
        <v/>
      </c>
      <c r="I80" s="130" t="str">
        <f>IF(SUMIF('Grundlage Rehabilitaion statioä'!D:D,B80,'Grundlage Rehabilitaion statioä'!K:K)&gt;0,SUMIF('Grundlage Rehabilitaion statioä'!D:D,B80,'Grundlage Rehabilitaion statioä'!K:K),"")</f>
        <v/>
      </c>
      <c r="J80" s="130" t="str">
        <f>IF(SUMIF('Grundlage Rehabilitaion statioä'!D:D,B80,'Grundlage Rehabilitaion statioä'!L:L)&gt;0,SUMIF('Grundlage Rehabilitaion statioä'!D:D,B80,'Grundlage Rehabilitaion statioä'!L:L),"")</f>
        <v/>
      </c>
      <c r="K80" s="40"/>
      <c r="L80" s="61" t="str">
        <f t="shared" si="4"/>
        <v>-</v>
      </c>
      <c r="M80" s="61" t="str">
        <f t="shared" si="5"/>
        <v>-</v>
      </c>
      <c r="N80" s="40"/>
      <c r="O80" s="40"/>
      <c r="P80" s="40"/>
      <c r="W80" s="124" t="str">
        <f t="shared" si="6"/>
        <v/>
      </c>
      <c r="X80" s="23" t="str">
        <f t="shared" si="7"/>
        <v>gleich</v>
      </c>
    </row>
    <row r="81" spans="1:24" hidden="1" x14ac:dyDescent="0.2">
      <c r="A81" s="20" t="s">
        <v>171</v>
      </c>
      <c r="B81" s="21" t="s">
        <v>172</v>
      </c>
      <c r="C81" s="21" t="s">
        <v>169</v>
      </c>
      <c r="D81" s="21" t="s">
        <v>106</v>
      </c>
      <c r="E81" s="112">
        <f>IF(SUMIF('Grundlage Rehabilitaion statioä'!D:D,B81,'Grundlage Rehabilitaion statioä'!G:G)&gt;0,SUMIF('Grundlage Rehabilitaion statioä'!D:D,B81,'Grundlage Rehabilitaion statioä'!G:G),)</f>
        <v>0</v>
      </c>
      <c r="F81" s="112">
        <f>IF(SUMIF('Grundlage Rehabilitaion statioä'!D:D,B81,'Grundlage Rehabilitaion statioä'!H:H)&gt;0,SUMIF('Grundlage Rehabilitaion statioä'!D:D,B81,'Grundlage Rehabilitaion statioä'!H:H),)</f>
        <v>0</v>
      </c>
      <c r="G81" s="112" t="str">
        <f>IF(SUMIF('Grundlage Rehabilitaion statioä'!D:D,B81,'Grundlage Rehabilitaion statioä'!I:I)&gt;0,SUMIF('Grundlage Rehabilitaion statioä'!D:D,B81,'Grundlage Rehabilitaion statioä'!I:I),"")</f>
        <v/>
      </c>
      <c r="H81" s="112" t="str">
        <f>IF(SUMIF('Grundlage Rehabilitaion statioä'!D:D,B81,'Grundlage Rehabilitaion statioä'!J:J)&gt;0,SUMIF('Grundlage Rehabilitaion statioä'!D:D,B81,'Grundlage Rehabilitaion statioä'!J:J),"")</f>
        <v/>
      </c>
      <c r="I81" s="130" t="str">
        <f>IF(SUMIF('Grundlage Rehabilitaion statioä'!D:D,B81,'Grundlage Rehabilitaion statioä'!K:K)&gt;0,SUMIF('Grundlage Rehabilitaion statioä'!D:D,B81,'Grundlage Rehabilitaion statioä'!K:K),"")</f>
        <v/>
      </c>
      <c r="J81" s="130" t="str">
        <f>IF(SUMIF('Grundlage Rehabilitaion statioä'!D:D,B81,'Grundlage Rehabilitaion statioä'!L:L)&gt;0,SUMIF('Grundlage Rehabilitaion statioä'!D:D,B81,'Grundlage Rehabilitaion statioä'!L:L),"")</f>
        <v/>
      </c>
      <c r="K81" s="40"/>
      <c r="L81" s="61" t="str">
        <f t="shared" si="4"/>
        <v>-</v>
      </c>
      <c r="M81" s="61" t="str">
        <f t="shared" si="5"/>
        <v>-</v>
      </c>
      <c r="N81" s="40"/>
      <c r="O81" s="40"/>
      <c r="P81" s="40"/>
      <c r="W81" s="124" t="str">
        <f t="shared" si="6"/>
        <v/>
      </c>
      <c r="X81" s="23" t="str">
        <f t="shared" si="7"/>
        <v>gleich</v>
      </c>
    </row>
    <row r="82" spans="1:24" hidden="1" x14ac:dyDescent="0.2">
      <c r="A82" s="20" t="s">
        <v>139</v>
      </c>
      <c r="B82" s="21" t="s">
        <v>140</v>
      </c>
      <c r="C82" s="21" t="s">
        <v>141</v>
      </c>
      <c r="D82" s="21" t="s">
        <v>17</v>
      </c>
      <c r="E82" s="112">
        <f>IF(SUMIF('Grundlage Rehabilitaion statioä'!D:D,B82,'Grundlage Rehabilitaion statioä'!G:G)&gt;0,SUMIF('Grundlage Rehabilitaion statioä'!D:D,B82,'Grundlage Rehabilitaion statioä'!G:G),)</f>
        <v>0</v>
      </c>
      <c r="F82" s="112">
        <f>IF(SUMIF('Grundlage Rehabilitaion statioä'!D:D,B82,'Grundlage Rehabilitaion statioä'!H:H)&gt;0,SUMIF('Grundlage Rehabilitaion statioä'!D:D,B82,'Grundlage Rehabilitaion statioä'!H:H),)</f>
        <v>0</v>
      </c>
      <c r="G82" s="112" t="str">
        <f>IF(SUMIF('Grundlage Rehabilitaion statioä'!D:D,B82,'Grundlage Rehabilitaion statioä'!I:I)&gt;0,SUMIF('Grundlage Rehabilitaion statioä'!D:D,B82,'Grundlage Rehabilitaion statioä'!I:I),"")</f>
        <v/>
      </c>
      <c r="H82" s="112" t="str">
        <f>IF(SUMIF('Grundlage Rehabilitaion statioä'!D:D,B82,'Grundlage Rehabilitaion statioä'!J:J)&gt;0,SUMIF('Grundlage Rehabilitaion statioä'!D:D,B82,'Grundlage Rehabilitaion statioä'!J:J),"")</f>
        <v/>
      </c>
      <c r="I82" s="130" t="str">
        <f>IF(SUMIF('Grundlage Rehabilitaion statioä'!D:D,B82,'Grundlage Rehabilitaion statioä'!K:K)&gt;0,SUMIF('Grundlage Rehabilitaion statioä'!D:D,B82,'Grundlage Rehabilitaion statioä'!K:K),"")</f>
        <v/>
      </c>
      <c r="J82" s="130" t="str">
        <f>IF(SUMIF('Grundlage Rehabilitaion statioä'!D:D,B82,'Grundlage Rehabilitaion statioä'!L:L)&gt;0,SUMIF('Grundlage Rehabilitaion statioä'!D:D,B82,'Grundlage Rehabilitaion statioä'!L:L),"")</f>
        <v/>
      </c>
      <c r="K82" s="40"/>
      <c r="L82" s="61" t="str">
        <f t="shared" si="4"/>
        <v>-</v>
      </c>
      <c r="M82" s="61" t="str">
        <f t="shared" si="5"/>
        <v>-</v>
      </c>
      <c r="N82" s="40"/>
      <c r="O82" s="40"/>
      <c r="P82" s="40"/>
      <c r="W82" s="124" t="str">
        <f t="shared" si="6"/>
        <v/>
      </c>
      <c r="X82" s="23" t="str">
        <f t="shared" si="7"/>
        <v>gleich</v>
      </c>
    </row>
    <row r="83" spans="1:24" hidden="1" x14ac:dyDescent="0.2">
      <c r="A83" s="20" t="s">
        <v>143</v>
      </c>
      <c r="B83" s="21" t="s">
        <v>144</v>
      </c>
      <c r="C83" s="21" t="s">
        <v>145</v>
      </c>
      <c r="D83" s="21" t="s">
        <v>17</v>
      </c>
      <c r="E83" s="112">
        <f>IF(SUMIF('Grundlage Rehabilitaion statioä'!D:D,B83,'Grundlage Rehabilitaion statioä'!G:G)&gt;0,SUMIF('Grundlage Rehabilitaion statioä'!D:D,B83,'Grundlage Rehabilitaion statioä'!G:G),)</f>
        <v>0</v>
      </c>
      <c r="F83" s="112">
        <f>IF(SUMIF('Grundlage Rehabilitaion statioä'!D:D,B83,'Grundlage Rehabilitaion statioä'!H:H)&gt;0,SUMIF('Grundlage Rehabilitaion statioä'!D:D,B83,'Grundlage Rehabilitaion statioä'!H:H),)</f>
        <v>0</v>
      </c>
      <c r="G83" s="112" t="str">
        <f>IF(SUMIF('Grundlage Rehabilitaion statioä'!D:D,B83,'Grundlage Rehabilitaion statioä'!I:I)&gt;0,SUMIF('Grundlage Rehabilitaion statioä'!D:D,B83,'Grundlage Rehabilitaion statioä'!I:I),"")</f>
        <v/>
      </c>
      <c r="H83" s="112" t="str">
        <f>IF(SUMIF('Grundlage Rehabilitaion statioä'!D:D,B83,'Grundlage Rehabilitaion statioä'!J:J)&gt;0,SUMIF('Grundlage Rehabilitaion statioä'!D:D,B83,'Grundlage Rehabilitaion statioä'!J:J),"")</f>
        <v/>
      </c>
      <c r="I83" s="130" t="str">
        <f>IF(SUMIF('Grundlage Rehabilitaion statioä'!D:D,B83,'Grundlage Rehabilitaion statioä'!K:K)&gt;0,SUMIF('Grundlage Rehabilitaion statioä'!D:D,B83,'Grundlage Rehabilitaion statioä'!K:K),"")</f>
        <v/>
      </c>
      <c r="J83" s="130" t="str">
        <f>IF(SUMIF('Grundlage Rehabilitaion statioä'!D:D,B83,'Grundlage Rehabilitaion statioä'!L:L)&gt;0,SUMIF('Grundlage Rehabilitaion statioä'!D:D,B83,'Grundlage Rehabilitaion statioä'!L:L),"")</f>
        <v/>
      </c>
      <c r="K83" s="40"/>
      <c r="L83" s="61" t="str">
        <f t="shared" si="4"/>
        <v>-</v>
      </c>
      <c r="M83" s="61" t="str">
        <f t="shared" si="5"/>
        <v>-</v>
      </c>
      <c r="N83" s="40"/>
      <c r="O83" s="40"/>
      <c r="P83" s="40"/>
      <c r="W83" s="124" t="str">
        <f t="shared" si="6"/>
        <v/>
      </c>
      <c r="X83" s="23" t="str">
        <f t="shared" si="7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Rehabilitaion statioä'!D:D,B84,'Grundlage Rehabilitaion statioä'!G:G)&gt;0,SUMIF('Grundlage Rehabilitaion statioä'!D:D,B84,'Grundlage Rehabilitaion statioä'!G:G),)</f>
        <v>0</v>
      </c>
      <c r="F84" s="112">
        <f>IF(SUMIF('Grundlage Rehabilitaion statioä'!D:D,B84,'Grundlage Rehabilitaion statioä'!H:H)&gt;0,SUMIF('Grundlage Rehabilitaion statioä'!D:D,B84,'Grundlage Rehabilitaion statioä'!H:H),)</f>
        <v>0</v>
      </c>
      <c r="G84" s="112" t="str">
        <f>IF(SUMIF('Grundlage Rehabilitaion statioä'!D:D,B84,'Grundlage Rehabilitaion statioä'!I:I)&gt;0,SUMIF('Grundlage Rehabilitaion statioä'!D:D,B84,'Grundlage Rehabilitaion statioä'!I:I),"")</f>
        <v/>
      </c>
      <c r="H84" s="112" t="str">
        <f>IF(SUMIF('Grundlage Rehabilitaion statioä'!D:D,B84,'Grundlage Rehabilitaion statioä'!J:J)&gt;0,SUMIF('Grundlage Rehabilitaion statioä'!D:D,B84,'Grundlage Rehabilitaion statioä'!J:J),"")</f>
        <v/>
      </c>
      <c r="I84" s="130" t="str">
        <f>IF(SUMIF('Grundlage Rehabilitaion statioä'!D:D,B84,'Grundlage Rehabilitaion statioä'!K:K)&gt;0,SUMIF('Grundlage Rehabilitaion statioä'!D:D,B84,'Grundlage Rehabilitaion statioä'!K:K),"")</f>
        <v/>
      </c>
      <c r="J84" s="130" t="str">
        <f>IF(SUMIF('Grundlage Rehabilitaion statioä'!D:D,B84,'Grundlage Rehabilitaion statioä'!L:L)&gt;0,SUMIF('Grundlage Rehabilitaion statioä'!D:D,B84,'Grundlage Rehabilitaion statioä'!L:L),"")</f>
        <v/>
      </c>
      <c r="K84" s="40"/>
      <c r="L84" s="61" t="str">
        <f t="shared" si="4"/>
        <v>-</v>
      </c>
      <c r="M84" s="61" t="str">
        <f t="shared" si="5"/>
        <v>-</v>
      </c>
      <c r="N84" s="40"/>
      <c r="O84" s="40"/>
      <c r="P84" s="40"/>
      <c r="W84" s="124" t="str">
        <f t="shared" si="6"/>
        <v/>
      </c>
      <c r="X84" s="23" t="str">
        <f t="shared" si="7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Rehabilitaion statioä'!D:D,B85,'Grundlage Rehabilitaion statioä'!G:G)&gt;0,SUMIF('Grundlage Rehabilitaion statioä'!D:D,B85,'Grundlage Rehabilitaion statioä'!G:G),)</f>
        <v>0</v>
      </c>
      <c r="F85" s="112">
        <f>IF(SUMIF('Grundlage Rehabilitaion statioä'!D:D,B85,'Grundlage Rehabilitaion statioä'!H:H)&gt;0,SUMIF('Grundlage Rehabilitaion statioä'!D:D,B85,'Grundlage Rehabilitaion statioä'!H:H),)</f>
        <v>0</v>
      </c>
      <c r="G85" s="112" t="str">
        <f>IF(SUMIF('Grundlage Rehabilitaion statioä'!D:D,B85,'Grundlage Rehabilitaion statioä'!I:I)&gt;0,SUMIF('Grundlage Rehabilitaion statioä'!D:D,B85,'Grundlage Rehabilitaion statioä'!I:I),"")</f>
        <v/>
      </c>
      <c r="H85" s="112" t="str">
        <f>IF(SUMIF('Grundlage Rehabilitaion statioä'!D:D,B85,'Grundlage Rehabilitaion statioä'!J:J)&gt;0,SUMIF('Grundlage Rehabilitaion statioä'!D:D,B85,'Grundlage Rehabilitaion statioä'!J:J),"")</f>
        <v/>
      </c>
      <c r="I85" s="130" t="str">
        <f>IF(SUMIF('Grundlage Rehabilitaion statioä'!D:D,B85,'Grundlage Rehabilitaion statioä'!K:K)&gt;0,SUMIF('Grundlage Rehabilitaion statioä'!D:D,B85,'Grundlage Rehabilitaion statioä'!K:K),"")</f>
        <v/>
      </c>
      <c r="J85" s="130" t="str">
        <f>IF(SUMIF('Grundlage Rehabilitaion statioä'!D:D,B85,'Grundlage Rehabilitaion statioä'!L:L)&gt;0,SUMIF('Grundlage Rehabilitaion statioä'!D:D,B85,'Grundlage Rehabilitaion statioä'!L:L),"")</f>
        <v/>
      </c>
      <c r="K85" s="40"/>
      <c r="L85" s="61" t="str">
        <f t="shared" si="4"/>
        <v>-</v>
      </c>
      <c r="M85" s="61" t="str">
        <f t="shared" si="5"/>
        <v>-</v>
      </c>
      <c r="N85" s="40"/>
      <c r="O85" s="40"/>
      <c r="P85" s="40"/>
      <c r="W85" s="124" t="str">
        <f t="shared" si="6"/>
        <v/>
      </c>
      <c r="X85" s="23" t="str">
        <f t="shared" si="7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Rehabilitaion statioä'!D:D,B86,'Grundlage Rehabilitaion statioä'!G:G)&gt;0,SUMIF('Grundlage Rehabilitaion statioä'!D:D,B86,'Grundlage Rehabilitaion statioä'!G:G),)</f>
        <v>0</v>
      </c>
      <c r="F86" s="112">
        <f>IF(SUMIF('Grundlage Rehabilitaion statioä'!D:D,B86,'Grundlage Rehabilitaion statioä'!H:H)&gt;0,SUMIF('Grundlage Rehabilitaion statioä'!D:D,B86,'Grundlage Rehabilitaion statioä'!H:H),)</f>
        <v>0</v>
      </c>
      <c r="G86" s="112" t="str">
        <f>IF(SUMIF('Grundlage Rehabilitaion statioä'!D:D,B86,'Grundlage Rehabilitaion statioä'!I:I)&gt;0,SUMIF('Grundlage Rehabilitaion statioä'!D:D,B86,'Grundlage Rehabilitaion statioä'!I:I),"")</f>
        <v/>
      </c>
      <c r="H86" s="112" t="str">
        <f>IF(SUMIF('Grundlage Rehabilitaion statioä'!D:D,B86,'Grundlage Rehabilitaion statioä'!J:J)&gt;0,SUMIF('Grundlage Rehabilitaion statioä'!D:D,B86,'Grundlage Rehabilitaion statioä'!J:J),"")</f>
        <v/>
      </c>
      <c r="I86" s="130" t="str">
        <f>IF(SUMIF('Grundlage Rehabilitaion statioä'!D:D,B86,'Grundlage Rehabilitaion statioä'!K:K)&gt;0,SUMIF('Grundlage Rehabilitaion statioä'!D:D,B86,'Grundlage Rehabilitaion statioä'!K:K),"")</f>
        <v/>
      </c>
      <c r="J86" s="130" t="str">
        <f>IF(SUMIF('Grundlage Rehabilitaion statioä'!D:D,B86,'Grundlage Rehabilitaion statioä'!L:L)&gt;0,SUMIF('Grundlage Rehabilitaion statioä'!D:D,B86,'Grundlage Rehabilitaion statioä'!L:L),"")</f>
        <v/>
      </c>
      <c r="K86" s="40"/>
      <c r="L86" s="61" t="str">
        <f t="shared" si="4"/>
        <v>-</v>
      </c>
      <c r="M86" s="61" t="str">
        <f t="shared" si="5"/>
        <v>-</v>
      </c>
      <c r="N86" s="40"/>
      <c r="O86" s="40"/>
      <c r="P86" s="40"/>
      <c r="W86" s="124" t="str">
        <f t="shared" si="6"/>
        <v/>
      </c>
      <c r="X86" s="23" t="str">
        <f t="shared" si="7"/>
        <v>gleich</v>
      </c>
    </row>
    <row r="87" spans="1:24" hidden="1" x14ac:dyDescent="0.2">
      <c r="A87" s="20" t="s">
        <v>338</v>
      </c>
      <c r="B87" s="21" t="s">
        <v>338</v>
      </c>
      <c r="C87" s="21" t="s">
        <v>228</v>
      </c>
      <c r="D87" s="21" t="s">
        <v>106</v>
      </c>
      <c r="E87" s="112">
        <f>IF(SUMIF('Grundlage Rehabilitaion statioä'!D:D,B87,'Grundlage Rehabilitaion statioä'!G:G)&gt;0,SUMIF('Grundlage Rehabilitaion statioä'!D:D,B87,'Grundlage Rehabilitaion statioä'!G:G),)</f>
        <v>0</v>
      </c>
      <c r="F87" s="112">
        <f>IF(SUMIF('Grundlage Rehabilitaion statioä'!D:D,B87,'Grundlage Rehabilitaion statioä'!H:H)&gt;0,SUMIF('Grundlage Rehabilitaion statioä'!D:D,B87,'Grundlage Rehabilitaion statioä'!H:H),)</f>
        <v>0</v>
      </c>
      <c r="G87" s="112" t="str">
        <f>IF(SUMIF('Grundlage Rehabilitaion statioä'!D:D,B87,'Grundlage Rehabilitaion statioä'!I:I)&gt;0,SUMIF('Grundlage Rehabilitaion statioä'!D:D,B87,'Grundlage Rehabilitaion statioä'!I:I),"")</f>
        <v/>
      </c>
      <c r="H87" s="112" t="str">
        <f>IF(SUMIF('Grundlage Rehabilitaion statioä'!D:D,B87,'Grundlage Rehabilitaion statioä'!J:J)&gt;0,SUMIF('Grundlage Rehabilitaion statioä'!D:D,B87,'Grundlage Rehabilitaion statioä'!J:J),"")</f>
        <v/>
      </c>
      <c r="I87" s="130" t="str">
        <f>IF(SUMIF('Grundlage Rehabilitaion statioä'!D:D,B87,'Grundlage Rehabilitaion statioä'!K:K)&gt;0,SUMIF('Grundlage Rehabilitaion statioä'!D:D,B87,'Grundlage Rehabilitaion statioä'!K:K),"")</f>
        <v/>
      </c>
      <c r="J87" s="130" t="str">
        <f>IF(SUMIF('Grundlage Rehabilitaion statioä'!D:D,B87,'Grundlage Rehabilitaion statioä'!L:L)&gt;0,SUMIF('Grundlage Rehabilitaion statioä'!D:D,B87,'Grundlage Rehabilitaion statioä'!L:L),"")</f>
        <v/>
      </c>
      <c r="K87" s="40"/>
      <c r="L87" s="61" t="str">
        <f t="shared" si="4"/>
        <v>-</v>
      </c>
      <c r="M87" s="61" t="str">
        <f t="shared" si="5"/>
        <v>-</v>
      </c>
      <c r="N87" s="40"/>
      <c r="O87" s="40"/>
      <c r="P87" s="40"/>
      <c r="W87" s="124" t="str">
        <f t="shared" si="6"/>
        <v/>
      </c>
      <c r="X87" s="23" t="str">
        <f t="shared" si="7"/>
        <v>gleich</v>
      </c>
    </row>
    <row r="88" spans="1:24" hidden="1" x14ac:dyDescent="0.2">
      <c r="A88" s="20" t="s">
        <v>125</v>
      </c>
      <c r="B88" s="21" t="s">
        <v>126</v>
      </c>
      <c r="C88" s="21" t="s">
        <v>127</v>
      </c>
      <c r="D88" s="21" t="s">
        <v>45</v>
      </c>
      <c r="E88" s="112">
        <f>IF(SUMIF('Grundlage Rehabilitaion statioä'!D:D,B88,'Grundlage Rehabilitaion statioä'!G:G)&gt;0,SUMIF('Grundlage Rehabilitaion statioä'!D:D,B88,'Grundlage Rehabilitaion statioä'!G:G),)</f>
        <v>0</v>
      </c>
      <c r="F88" s="112">
        <f>IF(SUMIF('Grundlage Rehabilitaion statioä'!D:D,B88,'Grundlage Rehabilitaion statioä'!H:H)&gt;0,SUMIF('Grundlage Rehabilitaion statioä'!D:D,B88,'Grundlage Rehabilitaion statioä'!H:H),)</f>
        <v>0</v>
      </c>
      <c r="G88" s="112" t="str">
        <f>IF(SUMIF('Grundlage Rehabilitaion statioä'!D:D,B88,'Grundlage Rehabilitaion statioä'!I:I)&gt;0,SUMIF('Grundlage Rehabilitaion statioä'!D:D,B88,'Grundlage Rehabilitaion statioä'!I:I),"")</f>
        <v/>
      </c>
      <c r="H88" s="112" t="str">
        <f>IF(SUMIF('Grundlage Rehabilitaion statioä'!D:D,B88,'Grundlage Rehabilitaion statioä'!J:J)&gt;0,SUMIF('Grundlage Rehabilitaion statioä'!D:D,B88,'Grundlage Rehabilitaion statioä'!J:J),"")</f>
        <v/>
      </c>
      <c r="I88" s="130" t="str">
        <f>IF(SUMIF('Grundlage Rehabilitaion statioä'!D:D,B88,'Grundlage Rehabilitaion statioä'!K:K)&gt;0,SUMIF('Grundlage Rehabilitaion statioä'!D:D,B88,'Grundlage Rehabilitaion statioä'!K:K),"")</f>
        <v/>
      </c>
      <c r="J88" s="130" t="str">
        <f>IF(SUMIF('Grundlage Rehabilitaion statioä'!D:D,B88,'Grundlage Rehabilitaion statioä'!L:L)&gt;0,SUMIF('Grundlage Rehabilitaion statioä'!D:D,B88,'Grundlage Rehabilitaion statioä'!L:L),"")</f>
        <v/>
      </c>
      <c r="K88" s="40"/>
      <c r="L88" s="61" t="str">
        <f t="shared" si="4"/>
        <v>-</v>
      </c>
      <c r="M88" s="61" t="str">
        <f t="shared" si="5"/>
        <v>-</v>
      </c>
      <c r="N88" s="40"/>
      <c r="O88" s="40"/>
      <c r="P88" s="40"/>
      <c r="W88" s="124" t="str">
        <f t="shared" si="6"/>
        <v/>
      </c>
      <c r="X88" s="23" t="str">
        <f t="shared" si="7"/>
        <v>gleich</v>
      </c>
    </row>
    <row r="89" spans="1:24" hidden="1" x14ac:dyDescent="0.2">
      <c r="A89" s="20" t="s">
        <v>136</v>
      </c>
      <c r="B89" s="21" t="s">
        <v>137</v>
      </c>
      <c r="C89" s="21" t="s">
        <v>127</v>
      </c>
      <c r="D89" s="21" t="s">
        <v>45</v>
      </c>
      <c r="E89" s="112">
        <f>IF(SUMIF('Grundlage Rehabilitaion statioä'!D:D,B89,'Grundlage Rehabilitaion statioä'!G:G)&gt;0,SUMIF('Grundlage Rehabilitaion statioä'!D:D,B89,'Grundlage Rehabilitaion statioä'!G:G),)</f>
        <v>0</v>
      </c>
      <c r="F89" s="112">
        <f>IF(SUMIF('Grundlage Rehabilitaion statioä'!D:D,B89,'Grundlage Rehabilitaion statioä'!H:H)&gt;0,SUMIF('Grundlage Rehabilitaion statioä'!D:D,B89,'Grundlage Rehabilitaion statioä'!H:H),)</f>
        <v>0</v>
      </c>
      <c r="G89" s="112" t="str">
        <f>IF(SUMIF('Grundlage Rehabilitaion statioä'!D:D,B89,'Grundlage Rehabilitaion statioä'!I:I)&gt;0,SUMIF('Grundlage Rehabilitaion statioä'!D:D,B89,'Grundlage Rehabilitaion statioä'!I:I),"")</f>
        <v/>
      </c>
      <c r="H89" s="112" t="str">
        <f>IF(SUMIF('Grundlage Rehabilitaion statioä'!D:D,B89,'Grundlage Rehabilitaion statioä'!J:J)&gt;0,SUMIF('Grundlage Rehabilitaion statioä'!D:D,B89,'Grundlage Rehabilitaion statioä'!J:J),"")</f>
        <v/>
      </c>
      <c r="I89" s="130" t="str">
        <f>IF(SUMIF('Grundlage Rehabilitaion statioä'!D:D,B89,'Grundlage Rehabilitaion statioä'!K:K)&gt;0,SUMIF('Grundlage Rehabilitaion statioä'!D:D,B89,'Grundlage Rehabilitaion statioä'!K:K),"")</f>
        <v/>
      </c>
      <c r="J89" s="130" t="str">
        <f>IF(SUMIF('Grundlage Rehabilitaion statioä'!D:D,B89,'Grundlage Rehabilitaion statioä'!L:L)&gt;0,SUMIF('Grundlage Rehabilitaion statioä'!D:D,B89,'Grundlage Rehabilitaion statioä'!L:L),"")</f>
        <v/>
      </c>
      <c r="K89" s="40"/>
      <c r="L89" s="61" t="str">
        <f t="shared" si="4"/>
        <v>-</v>
      </c>
      <c r="M89" s="61" t="str">
        <f t="shared" si="5"/>
        <v>-</v>
      </c>
      <c r="N89" s="40"/>
      <c r="O89" s="40"/>
      <c r="P89" s="40"/>
      <c r="W89" s="124" t="str">
        <f t="shared" si="6"/>
        <v/>
      </c>
      <c r="X89" s="23" t="str">
        <f t="shared" si="7"/>
        <v>gleich</v>
      </c>
    </row>
    <row r="90" spans="1:24" hidden="1" x14ac:dyDescent="0.2">
      <c r="A90" s="20" t="s">
        <v>50</v>
      </c>
      <c r="B90" s="21" t="s">
        <v>51</v>
      </c>
      <c r="C90" s="21" t="s">
        <v>26</v>
      </c>
      <c r="D90" s="21" t="s">
        <v>35</v>
      </c>
      <c r="E90" s="112">
        <f>IF(SUMIF('Grundlage Rehabilitaion statioä'!D:D,B90,'Grundlage Rehabilitaion statioä'!G:G)&gt;0,SUMIF('Grundlage Rehabilitaion statioä'!D:D,B90,'Grundlage Rehabilitaion statioä'!G:G),)</f>
        <v>0</v>
      </c>
      <c r="F90" s="112">
        <f>IF(SUMIF('Grundlage Rehabilitaion statioä'!D:D,B90,'Grundlage Rehabilitaion statioä'!H:H)&gt;0,SUMIF('Grundlage Rehabilitaion statioä'!D:D,B90,'Grundlage Rehabilitaion statioä'!H:H),)</f>
        <v>0</v>
      </c>
      <c r="G90" s="112" t="str">
        <f>IF(SUMIF('Grundlage Rehabilitaion statioä'!D:D,B90,'Grundlage Rehabilitaion statioä'!I:I)&gt;0,SUMIF('Grundlage Rehabilitaion statioä'!D:D,B90,'Grundlage Rehabilitaion statioä'!I:I),"")</f>
        <v/>
      </c>
      <c r="H90" s="112" t="str">
        <f>IF(SUMIF('Grundlage Rehabilitaion statioä'!D:D,B90,'Grundlage Rehabilitaion statioä'!J:J)&gt;0,SUMIF('Grundlage Rehabilitaion statioä'!D:D,B90,'Grundlage Rehabilitaion statioä'!J:J),"")</f>
        <v/>
      </c>
      <c r="I90" s="130" t="str">
        <f>IF(SUMIF('Grundlage Rehabilitaion statioä'!D:D,B90,'Grundlage Rehabilitaion statioä'!K:K)&gt;0,SUMIF('Grundlage Rehabilitaion statioä'!D:D,B90,'Grundlage Rehabilitaion statioä'!K:K),"")</f>
        <v/>
      </c>
      <c r="J90" s="130" t="str">
        <f>IF(SUMIF('Grundlage Rehabilitaion statioä'!D:D,B90,'Grundlage Rehabilitaion statioä'!L:L)&gt;0,SUMIF('Grundlage Rehabilitaion statioä'!D:D,B90,'Grundlage Rehabilitaion statioä'!L:L),"")</f>
        <v/>
      </c>
      <c r="K90" s="40"/>
      <c r="L90" s="61" t="str">
        <f t="shared" si="4"/>
        <v>-</v>
      </c>
      <c r="M90" s="61" t="str">
        <f t="shared" si="5"/>
        <v>-</v>
      </c>
      <c r="N90" s="40"/>
      <c r="O90" s="40"/>
      <c r="P90" s="40"/>
      <c r="W90" s="124" t="str">
        <f t="shared" si="6"/>
        <v/>
      </c>
      <c r="X90" s="23" t="str">
        <f t="shared" si="7"/>
        <v>gleich</v>
      </c>
    </row>
    <row r="91" spans="1:24" hidden="1" x14ac:dyDescent="0.2">
      <c r="A91" s="20" t="s">
        <v>24</v>
      </c>
      <c r="B91" s="21" t="s">
        <v>25</v>
      </c>
      <c r="C91" s="21" t="s">
        <v>26</v>
      </c>
      <c r="D91" s="21" t="s">
        <v>27</v>
      </c>
      <c r="E91" s="112">
        <f>IF(SUMIF('Grundlage Rehabilitaion statioä'!D:D,B91,'Grundlage Rehabilitaion statioä'!G:G)&gt;0,SUMIF('Grundlage Rehabilitaion statioä'!D:D,B91,'Grundlage Rehabilitaion statioä'!G:G),)</f>
        <v>0</v>
      </c>
      <c r="F91" s="112">
        <f>IF(SUMIF('Grundlage Rehabilitaion statioä'!D:D,B91,'Grundlage Rehabilitaion statioä'!H:H)&gt;0,SUMIF('Grundlage Rehabilitaion statioä'!D:D,B91,'Grundlage Rehabilitaion statioä'!H:H),)</f>
        <v>0</v>
      </c>
      <c r="G91" s="112" t="str">
        <f>IF(SUMIF('Grundlage Rehabilitaion statioä'!D:D,B91,'Grundlage Rehabilitaion statioä'!I:I)&gt;0,SUMIF('Grundlage Rehabilitaion statioä'!D:D,B91,'Grundlage Rehabilitaion statioä'!I:I),"")</f>
        <v/>
      </c>
      <c r="H91" s="112" t="str">
        <f>IF(SUMIF('Grundlage Rehabilitaion statioä'!D:D,B91,'Grundlage Rehabilitaion statioä'!J:J)&gt;0,SUMIF('Grundlage Rehabilitaion statioä'!D:D,B91,'Grundlage Rehabilitaion statioä'!J:J),"")</f>
        <v/>
      </c>
      <c r="I91" s="130" t="str">
        <f>IF(SUMIF('Grundlage Rehabilitaion statioä'!D:D,B91,'Grundlage Rehabilitaion statioä'!K:K)&gt;0,SUMIF('Grundlage Rehabilitaion statioä'!D:D,B91,'Grundlage Rehabilitaion statioä'!K:K),"")</f>
        <v/>
      </c>
      <c r="J91" s="130" t="str">
        <f>IF(SUMIF('Grundlage Rehabilitaion statioä'!D:D,B91,'Grundlage Rehabilitaion statioä'!L:L)&gt;0,SUMIF('Grundlage Rehabilitaion statioä'!D:D,B91,'Grundlage Rehabilitaion statioä'!L:L),"")</f>
        <v/>
      </c>
      <c r="K91" s="40"/>
      <c r="L91" s="61" t="str">
        <f t="shared" si="4"/>
        <v>-</v>
      </c>
      <c r="M91" s="61" t="str">
        <f t="shared" si="5"/>
        <v>-</v>
      </c>
      <c r="N91" s="40"/>
      <c r="O91" s="40"/>
      <c r="P91" s="40"/>
      <c r="W91" s="124" t="str">
        <f t="shared" si="6"/>
        <v/>
      </c>
      <c r="X91" s="23" t="str">
        <f t="shared" si="7"/>
        <v>gleich</v>
      </c>
    </row>
    <row r="92" spans="1:24" hidden="1" x14ac:dyDescent="0.2">
      <c r="A92" s="20" t="s">
        <v>29</v>
      </c>
      <c r="B92" s="21" t="s">
        <v>30</v>
      </c>
      <c r="C92" s="21" t="s">
        <v>26</v>
      </c>
      <c r="D92" s="21" t="s">
        <v>17</v>
      </c>
      <c r="E92" s="112">
        <f>IF(SUMIF('Grundlage Rehabilitaion statioä'!D:D,B92,'Grundlage Rehabilitaion statioä'!G:G)&gt;0,SUMIF('Grundlage Rehabilitaion statioä'!D:D,B92,'Grundlage Rehabilitaion statioä'!G:G),)</f>
        <v>0</v>
      </c>
      <c r="F92" s="112">
        <f>IF(SUMIF('Grundlage Rehabilitaion statioä'!D:D,B92,'Grundlage Rehabilitaion statioä'!H:H)&gt;0,SUMIF('Grundlage Rehabilitaion statioä'!D:D,B92,'Grundlage Rehabilitaion statioä'!H:H),)</f>
        <v>0</v>
      </c>
      <c r="G92" s="112" t="str">
        <f>IF(SUMIF('Grundlage Rehabilitaion statioä'!D:D,B92,'Grundlage Rehabilitaion statioä'!I:I)&gt;0,SUMIF('Grundlage Rehabilitaion statioä'!D:D,B92,'Grundlage Rehabilitaion statioä'!I:I),"")</f>
        <v/>
      </c>
      <c r="H92" s="112" t="str">
        <f>IF(SUMIF('Grundlage Rehabilitaion statioä'!D:D,B92,'Grundlage Rehabilitaion statioä'!J:J)&gt;0,SUMIF('Grundlage Rehabilitaion statioä'!D:D,B92,'Grundlage Rehabilitaion statioä'!J:J),"")</f>
        <v/>
      </c>
      <c r="I92" s="130" t="str">
        <f>IF(SUMIF('Grundlage Rehabilitaion statioä'!D:D,B92,'Grundlage Rehabilitaion statioä'!K:K)&gt;0,SUMIF('Grundlage Rehabilitaion statioä'!D:D,B92,'Grundlage Rehabilitaion statioä'!K:K),"")</f>
        <v/>
      </c>
      <c r="J92" s="130" t="str">
        <f>IF(SUMIF('Grundlage Rehabilitaion statioä'!D:D,B92,'Grundlage Rehabilitaion statioä'!L:L)&gt;0,SUMIF('Grundlage Rehabilitaion statioä'!D:D,B92,'Grundlage Rehabilitaion statioä'!L:L),"")</f>
        <v/>
      </c>
      <c r="K92" s="40"/>
      <c r="L92" s="61" t="str">
        <f t="shared" si="4"/>
        <v>-</v>
      </c>
      <c r="M92" s="61" t="str">
        <f t="shared" si="5"/>
        <v>-</v>
      </c>
      <c r="N92" s="40"/>
      <c r="O92" s="40"/>
      <c r="P92" s="40"/>
      <c r="W92" s="124" t="str">
        <f t="shared" si="6"/>
        <v/>
      </c>
      <c r="X92" s="23" t="str">
        <f t="shared" si="7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Rehabilitaion statioä'!D:D,B93,'Grundlage Rehabilitaion statioä'!G:G)&gt;0,SUMIF('Grundlage Rehabilitaion statioä'!D:D,B93,'Grundlage Rehabilitaion statioä'!G:G),)</f>
        <v>0</v>
      </c>
      <c r="F93" s="112">
        <f>IF(SUMIF('Grundlage Rehabilitaion statioä'!D:D,B93,'Grundlage Rehabilitaion statioä'!H:H)&gt;0,SUMIF('Grundlage Rehabilitaion statioä'!D:D,B93,'Grundlage Rehabilitaion statioä'!H:H),)</f>
        <v>0</v>
      </c>
      <c r="G93" s="112" t="str">
        <f>IF(SUMIF('Grundlage Rehabilitaion statioä'!D:D,B93,'Grundlage Rehabilitaion statioä'!I:I)&gt;0,SUMIF('Grundlage Rehabilitaion statioä'!D:D,B93,'Grundlage Rehabilitaion statioä'!I:I),"")</f>
        <v/>
      </c>
      <c r="H93" s="112" t="str">
        <f>IF(SUMIF('Grundlage Rehabilitaion statioä'!D:D,B93,'Grundlage Rehabilitaion statioä'!J:J)&gt;0,SUMIF('Grundlage Rehabilitaion statioä'!D:D,B93,'Grundlage Rehabilitaion statioä'!J:J),"")</f>
        <v/>
      </c>
      <c r="I93" s="130" t="str">
        <f>IF(SUMIF('Grundlage Rehabilitaion statioä'!D:D,B93,'Grundlage Rehabilitaion statioä'!K:K)&gt;0,SUMIF('Grundlage Rehabilitaion statioä'!D:D,B93,'Grundlage Rehabilitaion statioä'!K:K),"")</f>
        <v/>
      </c>
      <c r="J93" s="130" t="str">
        <f>IF(SUMIF('Grundlage Rehabilitaion statioä'!D:D,B93,'Grundlage Rehabilitaion statioä'!L:L)&gt;0,SUMIF('Grundlage Rehabilitaion statioä'!D:D,B93,'Grundlage Rehabilitaion statioä'!L:L),"")</f>
        <v/>
      </c>
      <c r="K93" s="40"/>
      <c r="L93" s="61" t="str">
        <f t="shared" si="4"/>
        <v>-</v>
      </c>
      <c r="M93" s="61" t="str">
        <f t="shared" si="5"/>
        <v>-</v>
      </c>
      <c r="N93" s="40"/>
      <c r="O93" s="40"/>
      <c r="P93" s="40"/>
      <c r="W93" s="124" t="str">
        <f t="shared" si="6"/>
        <v/>
      </c>
      <c r="X93" s="23" t="str">
        <f t="shared" si="7"/>
        <v>gleich</v>
      </c>
    </row>
    <row r="94" spans="1:24" hidden="1" x14ac:dyDescent="0.2">
      <c r="A94" s="20" t="s">
        <v>112</v>
      </c>
      <c r="B94" s="21" t="s">
        <v>113</v>
      </c>
      <c r="C94" s="21" t="s">
        <v>114</v>
      </c>
      <c r="D94" s="21" t="s">
        <v>106</v>
      </c>
      <c r="E94" s="112">
        <f>IF(SUMIF('Grundlage Rehabilitaion statioä'!D:D,B94,'Grundlage Rehabilitaion statioä'!G:G)&gt;0,SUMIF('Grundlage Rehabilitaion statioä'!D:D,B94,'Grundlage Rehabilitaion statioä'!G:G),)</f>
        <v>0</v>
      </c>
      <c r="F94" s="112">
        <f>IF(SUMIF('Grundlage Rehabilitaion statioä'!D:D,B94,'Grundlage Rehabilitaion statioä'!H:H)&gt;0,SUMIF('Grundlage Rehabilitaion statioä'!D:D,B94,'Grundlage Rehabilitaion statioä'!H:H),)</f>
        <v>0</v>
      </c>
      <c r="G94" s="112" t="str">
        <f>IF(SUMIF('Grundlage Rehabilitaion statioä'!D:D,B94,'Grundlage Rehabilitaion statioä'!I:I)&gt;0,SUMIF('Grundlage Rehabilitaion statioä'!D:D,B94,'Grundlage Rehabilitaion statioä'!I:I),"")</f>
        <v/>
      </c>
      <c r="H94" s="112" t="str">
        <f>IF(SUMIF('Grundlage Rehabilitaion statioä'!D:D,B94,'Grundlage Rehabilitaion statioä'!J:J)&gt;0,SUMIF('Grundlage Rehabilitaion statioä'!D:D,B94,'Grundlage Rehabilitaion statioä'!J:J),"")</f>
        <v/>
      </c>
      <c r="I94" s="130" t="str">
        <f>IF(SUMIF('Grundlage Rehabilitaion statioä'!D:D,B94,'Grundlage Rehabilitaion statioä'!K:K)&gt;0,SUMIF('Grundlage Rehabilitaion statioä'!D:D,B94,'Grundlage Rehabilitaion statioä'!K:K),"")</f>
        <v/>
      </c>
      <c r="J94" s="130" t="str">
        <f>IF(SUMIF('Grundlage Rehabilitaion statioä'!D:D,B94,'Grundlage Rehabilitaion statioä'!L:L)&gt;0,SUMIF('Grundlage Rehabilitaion statioä'!D:D,B94,'Grundlage Rehabilitaion statioä'!L:L),"")</f>
        <v/>
      </c>
      <c r="K94" s="40"/>
      <c r="L94" s="61" t="str">
        <f t="shared" si="4"/>
        <v>-</v>
      </c>
      <c r="M94" s="61" t="str">
        <f t="shared" si="5"/>
        <v>-</v>
      </c>
      <c r="N94" s="40"/>
      <c r="O94" s="40"/>
      <c r="P94" s="40"/>
      <c r="W94" s="124" t="str">
        <f t="shared" si="6"/>
        <v/>
      </c>
      <c r="X94" s="23" t="str">
        <f t="shared" si="7"/>
        <v>gleich</v>
      </c>
    </row>
    <row r="95" spans="1:24" hidden="1" x14ac:dyDescent="0.2">
      <c r="A95" s="21" t="s">
        <v>193</v>
      </c>
      <c r="B95" s="21" t="s">
        <v>194</v>
      </c>
      <c r="C95" s="21" t="s">
        <v>114</v>
      </c>
      <c r="D95" s="21" t="s">
        <v>106</v>
      </c>
      <c r="E95" s="112">
        <f>IF(SUMIF('Grundlage Rehabilitaion statioä'!D:D,B95,'Grundlage Rehabilitaion statioä'!G:G)&gt;0,SUMIF('Grundlage Rehabilitaion statioä'!D:D,B95,'Grundlage Rehabilitaion statioä'!G:G),)</f>
        <v>0</v>
      </c>
      <c r="F95" s="112">
        <f>IF(SUMIF('Grundlage Rehabilitaion statioä'!D:D,B95,'Grundlage Rehabilitaion statioä'!H:H)&gt;0,SUMIF('Grundlage Rehabilitaion statioä'!D:D,B95,'Grundlage Rehabilitaion statioä'!H:H),)</f>
        <v>0</v>
      </c>
      <c r="G95" s="112" t="str">
        <f>IF(SUMIF('Grundlage Rehabilitaion statioä'!D:D,B95,'Grundlage Rehabilitaion statioä'!I:I)&gt;0,SUMIF('Grundlage Rehabilitaion statioä'!D:D,B95,'Grundlage Rehabilitaion statioä'!I:I),"")</f>
        <v/>
      </c>
      <c r="H95" s="112" t="str">
        <f>IF(SUMIF('Grundlage Rehabilitaion statioä'!D:D,B95,'Grundlage Rehabilitaion statioä'!J:J)&gt;0,SUMIF('Grundlage Rehabilitaion statioä'!D:D,B95,'Grundlage Rehabilitaion statioä'!J:J),"")</f>
        <v/>
      </c>
      <c r="I95" s="130" t="str">
        <f>IF(SUMIF('Grundlage Rehabilitaion statioä'!D:D,B95,'Grundlage Rehabilitaion statioä'!K:K)&gt;0,SUMIF('Grundlage Rehabilitaion statioä'!D:D,B95,'Grundlage Rehabilitaion statioä'!K:K),"")</f>
        <v/>
      </c>
      <c r="J95" s="130" t="str">
        <f>IF(SUMIF('Grundlage Rehabilitaion statioä'!D:D,B95,'Grundlage Rehabilitaion statioä'!L:L)&gt;0,SUMIF('Grundlage Rehabilitaion statioä'!D:D,B95,'Grundlage Rehabilitaion statioä'!L:L),"")</f>
        <v/>
      </c>
      <c r="K95" s="40"/>
      <c r="L95" s="61" t="str">
        <f t="shared" si="4"/>
        <v>-</v>
      </c>
      <c r="M95" s="61" t="str">
        <f t="shared" si="5"/>
        <v>-</v>
      </c>
      <c r="N95" s="40"/>
      <c r="O95" s="40"/>
      <c r="P95" s="40"/>
      <c r="W95" s="124" t="str">
        <f t="shared" si="6"/>
        <v/>
      </c>
      <c r="X95" s="23" t="str">
        <f t="shared" si="7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Rehabilitaion statioä'!D:D,B96,'Grundlage Rehabilitaion statioä'!G:G)&gt;0,SUMIF('Grundlage Rehabilitaion statioä'!D:D,B96,'Grundlage Rehabilitaion statioä'!G:G),)</f>
        <v>0</v>
      </c>
      <c r="F96" s="112">
        <f>IF(SUMIF('Grundlage Rehabilitaion statioä'!D:D,B96,'Grundlage Rehabilitaion statioä'!H:H)&gt;0,SUMIF('Grundlage Rehabilitaion statioä'!D:D,B96,'Grundlage Rehabilitaion statioä'!H:H),)</f>
        <v>0</v>
      </c>
      <c r="G96" s="112" t="str">
        <f>IF(SUMIF('Grundlage Rehabilitaion statioä'!D:D,B96,'Grundlage Rehabilitaion statioä'!I:I)&gt;0,SUMIF('Grundlage Rehabilitaion statioä'!D:D,B96,'Grundlage Rehabilitaion statioä'!I:I),"")</f>
        <v/>
      </c>
      <c r="H96" s="112" t="str">
        <f>IF(SUMIF('Grundlage Rehabilitaion statioä'!D:D,B96,'Grundlage Rehabilitaion statioä'!J:J)&gt;0,SUMIF('Grundlage Rehabilitaion statioä'!D:D,B96,'Grundlage Rehabilitaion statioä'!J:J),"")</f>
        <v/>
      </c>
      <c r="I96" s="130" t="str">
        <f>IF(SUMIF('Grundlage Rehabilitaion statioä'!D:D,B96,'Grundlage Rehabilitaion statioä'!K:K)&gt;0,SUMIF('Grundlage Rehabilitaion statioä'!D:D,B96,'Grundlage Rehabilitaion statioä'!K:K),"")</f>
        <v/>
      </c>
      <c r="J96" s="130" t="str">
        <f>IF(SUMIF('Grundlage Rehabilitaion statioä'!D:D,B96,'Grundlage Rehabilitaion statioä'!L:L)&gt;0,SUMIF('Grundlage Rehabilitaion statioä'!D:D,B96,'Grundlage Rehabilitaion statioä'!L:L),"")</f>
        <v/>
      </c>
      <c r="K96" s="40"/>
      <c r="L96" s="61" t="str">
        <f t="shared" si="4"/>
        <v>-</v>
      </c>
      <c r="M96" s="61" t="str">
        <f t="shared" si="5"/>
        <v>-</v>
      </c>
      <c r="N96" s="40"/>
      <c r="O96" s="40"/>
      <c r="P96" s="40"/>
      <c r="W96" s="124" t="str">
        <f t="shared" si="6"/>
        <v/>
      </c>
      <c r="X96" s="23" t="str">
        <f t="shared" si="7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Rehabilitaion statioä'!D:D,B97,'Grundlage Rehabilitaion statioä'!G:G)&gt;0,SUMIF('Grundlage Rehabilitaion statioä'!D:D,B97,'Grundlage Rehabilitaion statioä'!G:G),)</f>
        <v>0</v>
      </c>
      <c r="F97" s="112">
        <f>IF(SUMIF('Grundlage Rehabilitaion statioä'!D:D,B97,'Grundlage Rehabilitaion statioä'!H:H)&gt;0,SUMIF('Grundlage Rehabilitaion statioä'!D:D,B97,'Grundlage Rehabilitaion statioä'!H:H),)</f>
        <v>0</v>
      </c>
      <c r="G97" s="112" t="str">
        <f>IF(SUMIF('Grundlage Rehabilitaion statioä'!D:D,B97,'Grundlage Rehabilitaion statioä'!I:I)&gt;0,SUMIF('Grundlage Rehabilitaion statioä'!D:D,B97,'Grundlage Rehabilitaion statioä'!I:I),"")</f>
        <v/>
      </c>
      <c r="H97" s="112" t="str">
        <f>IF(SUMIF('Grundlage Rehabilitaion statioä'!D:D,B97,'Grundlage Rehabilitaion statioä'!J:J)&gt;0,SUMIF('Grundlage Rehabilitaion statioä'!D:D,B97,'Grundlage Rehabilitaion statioä'!J:J),"")</f>
        <v/>
      </c>
      <c r="I97" s="130" t="str">
        <f>IF(SUMIF('Grundlage Rehabilitaion statioä'!D:D,B97,'Grundlage Rehabilitaion statioä'!K:K)&gt;0,SUMIF('Grundlage Rehabilitaion statioä'!D:D,B97,'Grundlage Rehabilitaion statioä'!K:K),"")</f>
        <v/>
      </c>
      <c r="J97" s="130" t="str">
        <f>IF(SUMIF('Grundlage Rehabilitaion statioä'!D:D,B97,'Grundlage Rehabilitaion statioä'!L:L)&gt;0,SUMIF('Grundlage Rehabilitaion statioä'!D:D,B97,'Grundlage Rehabilitaion statioä'!L:L),"")</f>
        <v/>
      </c>
      <c r="K97" s="40"/>
      <c r="L97" s="61" t="str">
        <f t="shared" si="4"/>
        <v>-</v>
      </c>
      <c r="M97" s="61" t="str">
        <f t="shared" si="5"/>
        <v>-</v>
      </c>
      <c r="N97" s="40"/>
      <c r="O97" s="40"/>
      <c r="P97" s="40"/>
      <c r="W97" s="124" t="str">
        <f t="shared" si="6"/>
        <v/>
      </c>
      <c r="X97" s="23" t="str">
        <f t="shared" si="7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Rehabilitaion statioä'!D:D,B98,'Grundlage Rehabilitaion statioä'!G:G)&gt;0,SUMIF('Grundlage Rehabilitaion statioä'!D:D,B98,'Grundlage Rehabilitaion statioä'!G:G),)</f>
        <v>0</v>
      </c>
      <c r="F98" s="112">
        <f>IF(SUMIF('Grundlage Rehabilitaion statioä'!D:D,B98,'Grundlage Rehabilitaion statioä'!H:H)&gt;0,SUMIF('Grundlage Rehabilitaion statioä'!D:D,B98,'Grundlage Rehabilitaion statioä'!H:H),)</f>
        <v>0</v>
      </c>
      <c r="G98" s="112" t="str">
        <f>IF(SUMIF('Grundlage Rehabilitaion statioä'!D:D,B98,'Grundlage Rehabilitaion statioä'!I:I)&gt;0,SUMIF('Grundlage Rehabilitaion statioä'!D:D,B98,'Grundlage Rehabilitaion statioä'!I:I),"")</f>
        <v/>
      </c>
      <c r="H98" s="112" t="str">
        <f>IF(SUMIF('Grundlage Rehabilitaion statioä'!D:D,B98,'Grundlage Rehabilitaion statioä'!J:J)&gt;0,SUMIF('Grundlage Rehabilitaion statioä'!D:D,B98,'Grundlage Rehabilitaion statioä'!J:J),"")</f>
        <v/>
      </c>
      <c r="I98" s="130" t="str">
        <f>IF(SUMIF('Grundlage Rehabilitaion statioä'!D:D,B98,'Grundlage Rehabilitaion statioä'!K:K)&gt;0,SUMIF('Grundlage Rehabilitaion statioä'!D:D,B98,'Grundlage Rehabilitaion statioä'!K:K),"")</f>
        <v/>
      </c>
      <c r="J98" s="130" t="str">
        <f>IF(SUMIF('Grundlage Rehabilitaion statioä'!D:D,B98,'Grundlage Rehabilitaion statioä'!L:L)&gt;0,SUMIF('Grundlage Rehabilitaion statioä'!D:D,B98,'Grundlage Rehabilitaion statioä'!L:L),"")</f>
        <v/>
      </c>
      <c r="K98" s="40"/>
      <c r="L98" s="61" t="str">
        <f t="shared" si="4"/>
        <v>-</v>
      </c>
      <c r="M98" s="61" t="str">
        <f t="shared" si="5"/>
        <v>-</v>
      </c>
      <c r="N98" s="40"/>
      <c r="O98" s="40"/>
      <c r="P98" s="40"/>
      <c r="W98" s="124" t="str">
        <f t="shared" si="6"/>
        <v/>
      </c>
      <c r="X98" s="23" t="str">
        <f t="shared" si="7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Rehabilitaion statioä'!D:D,B99,'Grundlage Rehabilitaion statioä'!G:G)&gt;0,SUMIF('Grundlage Rehabilitaion statioä'!D:D,B99,'Grundlage Rehabilitaion statioä'!G:G),)</f>
        <v>0</v>
      </c>
      <c r="F99" s="112">
        <f>IF(SUMIF('Grundlage Rehabilitaion statioä'!D:D,B99,'Grundlage Rehabilitaion statioä'!H:H)&gt;0,SUMIF('Grundlage Rehabilitaion statioä'!D:D,B99,'Grundlage Rehabilitaion statioä'!H:H),)</f>
        <v>0</v>
      </c>
      <c r="G99" s="112" t="str">
        <f>IF(SUMIF('Grundlage Rehabilitaion statioä'!D:D,B99,'Grundlage Rehabilitaion statioä'!I:I)&gt;0,SUMIF('Grundlage Rehabilitaion statioä'!D:D,B99,'Grundlage Rehabilitaion statioä'!I:I),"")</f>
        <v/>
      </c>
      <c r="H99" s="112" t="str">
        <f>IF(SUMIF('Grundlage Rehabilitaion statioä'!D:D,B99,'Grundlage Rehabilitaion statioä'!J:J)&gt;0,SUMIF('Grundlage Rehabilitaion statioä'!D:D,B99,'Grundlage Rehabilitaion statioä'!J:J),"")</f>
        <v/>
      </c>
      <c r="I99" s="130" t="str">
        <f>IF(SUMIF('Grundlage Rehabilitaion statioä'!D:D,B99,'Grundlage Rehabilitaion statioä'!K:K)&gt;0,SUMIF('Grundlage Rehabilitaion statioä'!D:D,B99,'Grundlage Rehabilitaion statioä'!K:K),"")</f>
        <v/>
      </c>
      <c r="J99" s="130" t="str">
        <f>IF(SUMIF('Grundlage Rehabilitaion statioä'!D:D,B99,'Grundlage Rehabilitaion statioä'!L:L)&gt;0,SUMIF('Grundlage Rehabilitaion statioä'!D:D,B99,'Grundlage Rehabilitaion statioä'!L:L),"")</f>
        <v/>
      </c>
      <c r="K99" s="40"/>
      <c r="L99" s="61" t="str">
        <f t="shared" si="4"/>
        <v>-</v>
      </c>
      <c r="M99" s="61" t="str">
        <f t="shared" si="5"/>
        <v>-</v>
      </c>
      <c r="N99" s="40"/>
      <c r="O99" s="40"/>
      <c r="P99" s="40"/>
      <c r="W99" s="124" t="str">
        <f t="shared" si="6"/>
        <v/>
      </c>
      <c r="X99" s="23" t="str">
        <f t="shared" si="7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Rehabilitaion statioä'!D:D,B100,'Grundlage Rehabilitaion statioä'!G:G)&gt;0,SUMIF('Grundlage Rehabilitaion statioä'!D:D,B100,'Grundlage Rehabilitaion statioä'!G:G),)</f>
        <v>0</v>
      </c>
      <c r="F100" s="112">
        <f>IF(SUMIF('Grundlage Rehabilitaion statioä'!D:D,B100,'Grundlage Rehabilitaion statioä'!H:H)&gt;0,SUMIF('Grundlage Rehabilitaion statioä'!D:D,B100,'Grundlage Rehabilitaion statioä'!H:H),)</f>
        <v>0</v>
      </c>
      <c r="G100" s="112" t="str">
        <f>IF(SUMIF('Grundlage Rehabilitaion statioä'!D:D,B100,'Grundlage Rehabilitaion statioä'!I:I)&gt;0,SUMIF('Grundlage Rehabilitaion statioä'!D:D,B100,'Grundlage Rehabilitaion statioä'!I:I),"")</f>
        <v/>
      </c>
      <c r="H100" s="112" t="str">
        <f>IF(SUMIF('Grundlage Rehabilitaion statioä'!D:D,B100,'Grundlage Rehabilitaion statioä'!J:J)&gt;0,SUMIF('Grundlage Rehabilitaion statioä'!D:D,B100,'Grundlage Rehabilitaion statioä'!J:J),"")</f>
        <v/>
      </c>
      <c r="I100" s="130" t="str">
        <f>IF(SUMIF('Grundlage Rehabilitaion statioä'!D:D,B100,'Grundlage Rehabilitaion statioä'!K:K)&gt;0,SUMIF('Grundlage Rehabilitaion statioä'!D:D,B100,'Grundlage Rehabilitaion statioä'!K:K),"")</f>
        <v/>
      </c>
      <c r="J100" s="130" t="str">
        <f>IF(SUMIF('Grundlage Rehabilitaion statioä'!D:D,B100,'Grundlage Rehabilitaion statioä'!L:L)&gt;0,SUMIF('Grundlage Rehabilitaion statioä'!D:D,B100,'Grundlage Rehabilitaion statioä'!L:L),"")</f>
        <v/>
      </c>
      <c r="K100" s="40"/>
      <c r="L100" s="61" t="str">
        <f t="shared" si="4"/>
        <v>-</v>
      </c>
      <c r="M100" s="61" t="str">
        <f t="shared" si="5"/>
        <v>-</v>
      </c>
      <c r="N100" s="40"/>
      <c r="O100" s="40"/>
      <c r="P100" s="40"/>
      <c r="W100" s="124" t="str">
        <f t="shared" si="6"/>
        <v/>
      </c>
      <c r="X100" s="23" t="str">
        <f t="shared" si="7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Rehabilitaion statioä'!D:D,B101,'Grundlage Rehabilitaion statioä'!G:G)&gt;0,SUMIF('Grundlage Rehabilitaion statioä'!D:D,B101,'Grundlage Rehabilitaion statioä'!G:G),)</f>
        <v>0</v>
      </c>
      <c r="F101" s="112">
        <f>IF(SUMIF('Grundlage Rehabilitaion statioä'!D:D,B101,'Grundlage Rehabilitaion statioä'!H:H)&gt;0,SUMIF('Grundlage Rehabilitaion statioä'!D:D,B101,'Grundlage Rehabilitaion statioä'!H:H),)</f>
        <v>0</v>
      </c>
      <c r="G101" s="112" t="str">
        <f>IF(SUMIF('Grundlage Rehabilitaion statioä'!D:D,B101,'Grundlage Rehabilitaion statioä'!I:I)&gt;0,SUMIF('Grundlage Rehabilitaion statioä'!D:D,B101,'Grundlage Rehabilitaion statioä'!I:I),"")</f>
        <v/>
      </c>
      <c r="H101" s="112" t="str">
        <f>IF(SUMIF('Grundlage Rehabilitaion statioä'!D:D,B101,'Grundlage Rehabilitaion statioä'!J:J)&gt;0,SUMIF('Grundlage Rehabilitaion statioä'!D:D,B101,'Grundlage Rehabilitaion statioä'!J:J),"")</f>
        <v/>
      </c>
      <c r="I101" s="130" t="str">
        <f>IF(SUMIF('Grundlage Rehabilitaion statioä'!D:D,B101,'Grundlage Rehabilitaion statioä'!K:K)&gt;0,SUMIF('Grundlage Rehabilitaion statioä'!D:D,B101,'Grundlage Rehabilitaion statioä'!K:K),"")</f>
        <v/>
      </c>
      <c r="J101" s="130" t="str">
        <f>IF(SUMIF('Grundlage Rehabilitaion statioä'!D:D,B101,'Grundlage Rehabilitaion statioä'!L:L)&gt;0,SUMIF('Grundlage Rehabilitaion statioä'!D:D,B101,'Grundlage Rehabilitaion statioä'!L:L),"")</f>
        <v/>
      </c>
      <c r="K101" s="40"/>
      <c r="L101" s="61" t="str">
        <f t="shared" si="4"/>
        <v>-</v>
      </c>
      <c r="M101" s="61" t="str">
        <f t="shared" si="5"/>
        <v>-</v>
      </c>
      <c r="N101" s="40"/>
      <c r="O101" s="40"/>
      <c r="P101" s="40"/>
      <c r="W101" s="124" t="str">
        <f t="shared" si="6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Rehabilitaion statioä'!D:D,B102,'Grundlage Rehabilitaion statioä'!G:G)&gt;0,SUMIF('Grundlage Rehabilitaion statioä'!D:D,B102,'Grundlage Rehabilitaion statioä'!G:G),)</f>
        <v>0</v>
      </c>
      <c r="F102" s="112">
        <f>IF(SUMIF('Grundlage Rehabilitaion statioä'!D:D,B102,'Grundlage Rehabilitaion statioä'!H:H)&gt;0,SUMIF('Grundlage Rehabilitaion statioä'!D:D,B102,'Grundlage Rehabilitaion statioä'!H:H),)</f>
        <v>0</v>
      </c>
      <c r="G102" s="112" t="str">
        <f>IF(SUMIF('Grundlage Rehabilitaion statioä'!D:D,B102,'Grundlage Rehabilitaion statioä'!I:I)&gt;0,SUMIF('Grundlage Rehabilitaion statioä'!D:D,B102,'Grundlage Rehabilitaion statioä'!I:I),"")</f>
        <v/>
      </c>
      <c r="H102" s="112" t="str">
        <f>IF(SUMIF('Grundlage Rehabilitaion statioä'!D:D,B102,'Grundlage Rehabilitaion statioä'!J:J)&gt;0,SUMIF('Grundlage Rehabilitaion statioä'!D:D,B102,'Grundlage Rehabilitaion statioä'!J:J),"")</f>
        <v/>
      </c>
      <c r="I102" s="130" t="str">
        <f>IF(SUMIF('Grundlage Rehabilitaion statioä'!D:D,B102,'Grundlage Rehabilitaion statioä'!K:K)&gt;0,SUMIF('Grundlage Rehabilitaion statioä'!D:D,B102,'Grundlage Rehabilitaion statioä'!K:K),"")</f>
        <v/>
      </c>
      <c r="J102" s="130" t="str">
        <f>IF(SUMIF('Grundlage Rehabilitaion statioä'!D:D,B102,'Grundlage Rehabilitaion statioä'!L:L)&gt;0,SUMIF('Grundlage Rehabilitaion statioä'!D:D,B102,'Grundlage Rehabilitaion statioä'!L:L),"")</f>
        <v/>
      </c>
      <c r="K102" s="40"/>
      <c r="L102" s="61" t="str">
        <f t="shared" si="4"/>
        <v>-</v>
      </c>
      <c r="M102" s="61" t="str">
        <f t="shared" si="5"/>
        <v>-</v>
      </c>
      <c r="N102" s="40"/>
      <c r="O102" s="40"/>
      <c r="P102" s="40"/>
      <c r="W102" s="124" t="str">
        <f t="shared" si="6"/>
        <v/>
      </c>
      <c r="X102" s="23" t="str">
        <f t="shared" si="7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112">
        <f>IF(SUMIF('Grundlage Rehabilitaion statioä'!D:D,B103,'Grundlage Rehabilitaion statioä'!G:G)&gt;0,SUMIF('Grundlage Rehabilitaion statioä'!D:D,B103,'Grundlage Rehabilitaion statioä'!G:G),)</f>
        <v>0</v>
      </c>
      <c r="F103" s="112">
        <f>IF(SUMIF('Grundlage Rehabilitaion statioä'!D:D,B103,'Grundlage Rehabilitaion statioä'!H:H)&gt;0,SUMIF('Grundlage Rehabilitaion statioä'!D:D,B103,'Grundlage Rehabilitaion statioä'!H:H),)</f>
        <v>0</v>
      </c>
      <c r="G103" s="112" t="str">
        <f>IF(SUMIF('Grundlage Rehabilitaion statioä'!D:D,B103,'Grundlage Rehabilitaion statioä'!I:I)&gt;0,SUMIF('Grundlage Rehabilitaion statioä'!D:D,B103,'Grundlage Rehabilitaion statioä'!I:I),"")</f>
        <v/>
      </c>
      <c r="H103" s="112" t="str">
        <f>IF(SUMIF('Grundlage Rehabilitaion statioä'!D:D,B103,'Grundlage Rehabilitaion statioä'!J:J)&gt;0,SUMIF('Grundlage Rehabilitaion statioä'!D:D,B103,'Grundlage Rehabilitaion statioä'!J:J),"")</f>
        <v/>
      </c>
      <c r="I103" s="130" t="str">
        <f>IF(SUMIF('Grundlage Rehabilitaion statioä'!D:D,B103,'Grundlage Rehabilitaion statioä'!K:K)&gt;0,SUMIF('Grundlage Rehabilitaion statioä'!D:D,B103,'Grundlage Rehabilitaion statioä'!K:K),"")</f>
        <v/>
      </c>
      <c r="J103" s="130" t="str">
        <f>IF(SUMIF('Grundlage Rehabilitaion statioä'!D:D,B103,'Grundlage Rehabilitaion statioä'!L:L)&gt;0,SUMIF('Grundlage Rehabilitaion statioä'!D:D,B103,'Grundlage Rehabilitaion statioä'!L:L),"")</f>
        <v/>
      </c>
      <c r="K103" s="40"/>
      <c r="L103" s="61" t="str">
        <f t="shared" si="4"/>
        <v>-</v>
      </c>
      <c r="M103" s="61" t="str">
        <f t="shared" si="5"/>
        <v>-</v>
      </c>
      <c r="N103" s="40"/>
      <c r="O103" s="40"/>
      <c r="P103" s="40"/>
      <c r="W103" s="124" t="str">
        <f t="shared" si="6"/>
        <v/>
      </c>
      <c r="X103" s="23" t="str">
        <f t="shared" si="7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Rehabilitaion statioä'!D:D,B104,'Grundlage Rehabilitaion statioä'!G:G)&gt;0,SUMIF('Grundlage Rehabilitaion statioä'!D:D,B104,'Grundlage Rehabilitaion statioä'!G:G),)</f>
        <v>0</v>
      </c>
      <c r="F104" s="112">
        <f>IF(SUMIF('Grundlage Rehabilitaion statioä'!D:D,B104,'Grundlage Rehabilitaion statioä'!H:H)&gt;0,SUMIF('Grundlage Rehabilitaion statioä'!D:D,B104,'Grundlage Rehabilitaion statioä'!H:H),)</f>
        <v>0</v>
      </c>
      <c r="G104" s="112" t="str">
        <f>IF(SUMIF('Grundlage Rehabilitaion statioä'!D:D,B104,'Grundlage Rehabilitaion statioä'!I:I)&gt;0,SUMIF('Grundlage Rehabilitaion statioä'!D:D,B104,'Grundlage Rehabilitaion statioä'!I:I),"")</f>
        <v/>
      </c>
      <c r="H104" s="112" t="str">
        <f>IF(SUMIF('Grundlage Rehabilitaion statioä'!D:D,B104,'Grundlage Rehabilitaion statioä'!J:J)&gt;0,SUMIF('Grundlage Rehabilitaion statioä'!D:D,B104,'Grundlage Rehabilitaion statioä'!J:J),"")</f>
        <v/>
      </c>
      <c r="I104" s="130" t="str">
        <f>IF(SUMIF('Grundlage Rehabilitaion statioä'!D:D,B104,'Grundlage Rehabilitaion statioä'!K:K)&gt;0,SUMIF('Grundlage Rehabilitaion statioä'!D:D,B104,'Grundlage Rehabilitaion statioä'!K:K),"")</f>
        <v/>
      </c>
      <c r="J104" s="130" t="str">
        <f>IF(SUMIF('Grundlage Rehabilitaion statioä'!D:D,B104,'Grundlage Rehabilitaion statioä'!L:L)&gt;0,SUMIF('Grundlage Rehabilitaion statioä'!D:D,B104,'Grundlage Rehabilitaion statioä'!L:L),"")</f>
        <v/>
      </c>
      <c r="K104" s="40"/>
      <c r="L104" s="61" t="str">
        <f t="shared" si="4"/>
        <v>-</v>
      </c>
      <c r="M104" s="61" t="str">
        <f t="shared" si="5"/>
        <v>-</v>
      </c>
      <c r="N104" s="40"/>
      <c r="O104" s="40"/>
      <c r="P104" s="40"/>
      <c r="W104" s="124" t="str">
        <f t="shared" si="6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Rehabilitaion statioä'!D:D,B105,'Grundlage Rehabilitaion statioä'!G:G)&gt;0,SUMIF('Grundlage Rehabilitaion statioä'!D:D,B105,'Grundlage Rehabilitaion statioä'!G:G),)</f>
        <v>0</v>
      </c>
      <c r="F105" s="112">
        <f>IF(SUMIF('Grundlage Rehabilitaion statioä'!D:D,B105,'Grundlage Rehabilitaion statioä'!H:H)&gt;0,SUMIF('Grundlage Rehabilitaion statioä'!D:D,B105,'Grundlage Rehabilitaion statioä'!H:H),)</f>
        <v>0</v>
      </c>
      <c r="G105" s="112" t="str">
        <f>IF(SUMIF('Grundlage Rehabilitaion statioä'!D:D,B105,'Grundlage Rehabilitaion statioä'!I:I)&gt;0,SUMIF('Grundlage Rehabilitaion statioä'!D:D,B105,'Grundlage Rehabilitaion statioä'!I:I),"")</f>
        <v/>
      </c>
      <c r="H105" s="112" t="str">
        <f>IF(SUMIF('Grundlage Rehabilitaion statioä'!D:D,B105,'Grundlage Rehabilitaion statioä'!J:J)&gt;0,SUMIF('Grundlage Rehabilitaion statioä'!D:D,B105,'Grundlage Rehabilitaion statioä'!J:J),"")</f>
        <v/>
      </c>
      <c r="I105" s="130" t="str">
        <f>IF(SUMIF('Grundlage Rehabilitaion statioä'!D:D,B105,'Grundlage Rehabilitaion statioä'!K:K)&gt;0,SUMIF('Grundlage Rehabilitaion statioä'!D:D,B105,'Grundlage Rehabilitaion statioä'!K:K),"")</f>
        <v/>
      </c>
      <c r="J105" s="130" t="str">
        <f>IF(SUMIF('Grundlage Rehabilitaion statioä'!D:D,B105,'Grundlage Rehabilitaion statioä'!L:L)&gt;0,SUMIF('Grundlage Rehabilitaion statioä'!D:D,B105,'Grundlage Rehabilitaion statioä'!L:L),"")</f>
        <v/>
      </c>
      <c r="K105" s="40"/>
      <c r="L105" s="61" t="str">
        <f t="shared" si="4"/>
        <v>-</v>
      </c>
      <c r="M105" s="61" t="str">
        <f t="shared" si="5"/>
        <v>-</v>
      </c>
      <c r="N105" s="40"/>
      <c r="O105" s="40"/>
      <c r="P105" s="40"/>
      <c r="W105" s="124" t="str">
        <f t="shared" si="6"/>
        <v/>
      </c>
      <c r="X105" s="23" t="str">
        <f t="shared" si="7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Rehabilitaion statioä'!D:D,B106,'Grundlage Rehabilitaion statioä'!G:G)&gt;0,SUMIF('Grundlage Rehabilitaion statioä'!D:D,B106,'Grundlage Rehabilitaion statioä'!G:G),)</f>
        <v>0</v>
      </c>
      <c r="F106" s="112">
        <f>IF(SUMIF('Grundlage Rehabilitaion statioä'!D:D,B106,'Grundlage Rehabilitaion statioä'!H:H)&gt;0,SUMIF('Grundlage Rehabilitaion statioä'!D:D,B106,'Grundlage Rehabilitaion statioä'!H:H),)</f>
        <v>0</v>
      </c>
      <c r="G106" s="112" t="str">
        <f>IF(SUMIF('Grundlage Rehabilitaion statioä'!D:D,B106,'Grundlage Rehabilitaion statioä'!I:I)&gt;0,SUMIF('Grundlage Rehabilitaion statioä'!D:D,B106,'Grundlage Rehabilitaion statioä'!I:I),"")</f>
        <v/>
      </c>
      <c r="H106" s="112" t="str">
        <f>IF(SUMIF('Grundlage Rehabilitaion statioä'!D:D,B106,'Grundlage Rehabilitaion statioä'!J:J)&gt;0,SUMIF('Grundlage Rehabilitaion statioä'!D:D,B106,'Grundlage Rehabilitaion statioä'!J:J),"")</f>
        <v/>
      </c>
      <c r="I106" s="130" t="str">
        <f>IF(SUMIF('Grundlage Rehabilitaion statioä'!D:D,B106,'Grundlage Rehabilitaion statioä'!K:K)&gt;0,SUMIF('Grundlage Rehabilitaion statioä'!D:D,B106,'Grundlage Rehabilitaion statioä'!K:K),"")</f>
        <v/>
      </c>
      <c r="J106" s="130" t="str">
        <f>IF(SUMIF('Grundlage Rehabilitaion statioä'!D:D,B106,'Grundlage Rehabilitaion statioä'!L:L)&gt;0,SUMIF('Grundlage Rehabilitaion statioä'!D:D,B106,'Grundlage Rehabilitaion statioä'!L:L),"")</f>
        <v/>
      </c>
      <c r="K106" s="40"/>
      <c r="L106" s="61" t="str">
        <f t="shared" si="4"/>
        <v>-</v>
      </c>
      <c r="M106" s="61" t="str">
        <f t="shared" si="5"/>
        <v>-</v>
      </c>
      <c r="N106" s="40"/>
      <c r="O106" s="40"/>
      <c r="P106" s="40"/>
      <c r="W106" s="124" t="str">
        <f t="shared" si="6"/>
        <v/>
      </c>
      <c r="X106" s="23" t="str">
        <f t="shared" si="7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Rehabilitaion statioä'!D:D,B107,'Grundlage Rehabilitaion statioä'!G:G)&gt;0,SUMIF('Grundlage Rehabilitaion statioä'!D:D,B107,'Grundlage Rehabilitaion statioä'!G:G),)</f>
        <v>0</v>
      </c>
      <c r="F107" s="112">
        <f>IF(SUMIF('Grundlage Rehabilitaion statioä'!D:D,B107,'Grundlage Rehabilitaion statioä'!H:H)&gt;0,SUMIF('Grundlage Rehabilitaion statioä'!D:D,B107,'Grundlage Rehabilitaion statioä'!H:H),)</f>
        <v>0</v>
      </c>
      <c r="G107" s="112" t="str">
        <f>IF(SUMIF('Grundlage Rehabilitaion statioä'!D:D,B107,'Grundlage Rehabilitaion statioä'!I:I)&gt;0,SUMIF('Grundlage Rehabilitaion statioä'!D:D,B107,'Grundlage Rehabilitaion statioä'!I:I),"")</f>
        <v/>
      </c>
      <c r="H107" s="112" t="str">
        <f>IF(SUMIF('Grundlage Rehabilitaion statioä'!D:D,B107,'Grundlage Rehabilitaion statioä'!J:J)&gt;0,SUMIF('Grundlage Rehabilitaion statioä'!D:D,B107,'Grundlage Rehabilitaion statioä'!J:J),"")</f>
        <v/>
      </c>
      <c r="I107" s="130" t="str">
        <f>IF(SUMIF('Grundlage Rehabilitaion statioä'!D:D,B107,'Grundlage Rehabilitaion statioä'!K:K)&gt;0,SUMIF('Grundlage Rehabilitaion statioä'!D:D,B107,'Grundlage Rehabilitaion statioä'!K:K),"")</f>
        <v/>
      </c>
      <c r="J107" s="130" t="str">
        <f>IF(SUMIF('Grundlage Rehabilitaion statioä'!D:D,B107,'Grundlage Rehabilitaion statioä'!L:L)&gt;0,SUMIF('Grundlage Rehabilitaion statioä'!D:D,B107,'Grundlage Rehabilitaion statioä'!L:L),"")</f>
        <v/>
      </c>
      <c r="K107" s="40"/>
      <c r="L107" s="61" t="str">
        <f t="shared" si="4"/>
        <v>-</v>
      </c>
      <c r="M107" s="61" t="str">
        <f t="shared" si="5"/>
        <v>-</v>
      </c>
      <c r="N107" s="40"/>
      <c r="O107" s="40"/>
      <c r="P107" s="40"/>
      <c r="W107" s="124" t="str">
        <f t="shared" si="6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Rehabilitaion statioä'!D:D,B108,'Grundlage Rehabilitaion statioä'!G:G)&gt;0,SUMIF('Grundlage Rehabilitaion statioä'!D:D,B108,'Grundlage Rehabilitaion statioä'!G:G),)</f>
        <v>0</v>
      </c>
      <c r="F108" s="112">
        <f>IF(SUMIF('Grundlage Rehabilitaion statioä'!D:D,B108,'Grundlage Rehabilitaion statioä'!H:H)&gt;0,SUMIF('Grundlage Rehabilitaion statioä'!D:D,B108,'Grundlage Rehabilitaion statioä'!H:H),)</f>
        <v>0</v>
      </c>
      <c r="G108" s="112" t="str">
        <f>IF(SUMIF('Grundlage Rehabilitaion statioä'!D:D,B108,'Grundlage Rehabilitaion statioä'!I:I)&gt;0,SUMIF('Grundlage Rehabilitaion statioä'!D:D,B108,'Grundlage Rehabilitaion statioä'!I:I),"")</f>
        <v/>
      </c>
      <c r="H108" s="112" t="str">
        <f>IF(SUMIF('Grundlage Rehabilitaion statioä'!D:D,B108,'Grundlage Rehabilitaion statioä'!J:J)&gt;0,SUMIF('Grundlage Rehabilitaion statioä'!D:D,B108,'Grundlage Rehabilitaion statioä'!J:J),"")</f>
        <v/>
      </c>
      <c r="I108" s="130" t="str">
        <f>IF(SUMIF('Grundlage Rehabilitaion statioä'!D:D,B108,'Grundlage Rehabilitaion statioä'!K:K)&gt;0,SUMIF('Grundlage Rehabilitaion statioä'!D:D,B108,'Grundlage Rehabilitaion statioä'!K:K),"")</f>
        <v/>
      </c>
      <c r="J108" s="130" t="str">
        <f>IF(SUMIF('Grundlage Rehabilitaion statioä'!D:D,B108,'Grundlage Rehabilitaion statioä'!L:L)&gt;0,SUMIF('Grundlage Rehabilitaion statioä'!D:D,B108,'Grundlage Rehabilitaion statioä'!L:L),"")</f>
        <v/>
      </c>
      <c r="K108" s="40"/>
      <c r="L108" s="61" t="str">
        <f t="shared" si="4"/>
        <v>-</v>
      </c>
      <c r="M108" s="61" t="str">
        <f t="shared" si="5"/>
        <v>-</v>
      </c>
      <c r="N108" s="40"/>
      <c r="O108" s="40"/>
      <c r="P108" s="40"/>
      <c r="W108" s="124" t="str">
        <f t="shared" si="6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675129473.4235028</v>
      </c>
      <c r="F109" s="43">
        <f>SUM(F10:F108)</f>
        <v>469129951.43610263</v>
      </c>
      <c r="G109" s="43">
        <f>SUM(G10:G108)</f>
        <v>861585.92882947705</v>
      </c>
      <c r="H109" s="43">
        <f>SUM(H10:H108)</f>
        <v>34318</v>
      </c>
      <c r="I109" s="63">
        <f>E109/L109</f>
        <v>918.68733040810537</v>
      </c>
      <c r="J109" s="63">
        <f>F109/M109</f>
        <v>839.57528879933443</v>
      </c>
      <c r="K109" s="62">
        <f>SUM(K10:K108)</f>
        <v>0</v>
      </c>
      <c r="L109" s="61">
        <f>SUM(L10:L108)</f>
        <v>734884.92882947705</v>
      </c>
      <c r="M109" s="61">
        <f>SUM(M10:M108)</f>
        <v>558770.55660725699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24</v>
      </c>
      <c r="J111" s="147">
        <f>COUNT(J10:J108)</f>
        <v>23</v>
      </c>
      <c r="K111" s="62">
        <f>I111-'Grundlage Rehabilitaion statioä'!K103</f>
        <v>0</v>
      </c>
      <c r="L111" s="62">
        <f>J111-'Grundlage Rehabilitaion statioä'!L103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734884.92882947705</v>
      </c>
      <c r="J112" s="47">
        <f>M109</f>
        <v>558770.55660725699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570.95777869445999</v>
      </c>
      <c r="J113" s="50">
        <f>SMALL(J10:J108,1)</f>
        <v>570.95777869445999</v>
      </c>
      <c r="K113" s="62">
        <f>I113-'Grundlage Rehabilitaion statioä'!K104</f>
        <v>-4.222130554001069E-2</v>
      </c>
      <c r="L113" s="62">
        <f>J113-'Grundlage Rehabilitaion statioä'!L104</f>
        <v>-4.222130554001069E-2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706.60723647064003</v>
      </c>
      <c r="J114" s="47">
        <f>QUARTILE(J10:J108,1)</f>
        <v>655.41820216381507</v>
      </c>
      <c r="K114" s="62">
        <f>I114-'Grundlage Rehabilitaion statioä'!K105</f>
        <v>-0.39276352935996783</v>
      </c>
      <c r="L114" s="62">
        <f>J114-'Grundlage Rehabilitaion statioä'!L105</f>
        <v>14.418202163815067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875.43742921315834</v>
      </c>
      <c r="J115" s="50">
        <f>SUM(J10:J108)/J111</f>
        <v>845.57769797115918</v>
      </c>
      <c r="K115" s="62">
        <f>I115-'Grundlage Rehabilitaion statioä'!K106</f>
        <v>2.4374292131583388</v>
      </c>
      <c r="L115" s="62">
        <f>J115-'Grundlage Rehabilitaion statioä'!L106</f>
        <v>3.5776979711591821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772.04680478178</v>
      </c>
      <c r="J116" s="47">
        <f>MEDIAN(J10:J108)</f>
        <v>738.90420603842006</v>
      </c>
      <c r="K116" s="62">
        <f>I116-'Grundlage Rehabilitaion statioä'!K107</f>
        <v>10.046804781779997</v>
      </c>
      <c r="L116" s="62">
        <f>J116-'Grundlage Rehabilitaion statioä'!L107</f>
        <v>-11.095793961579943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884.26908011016747</v>
      </c>
      <c r="J117" s="50">
        <f>QUARTILE(J10:J108,3)</f>
        <v>897.46440194013508</v>
      </c>
      <c r="K117" s="62">
        <f>I117-'Grundlage Rehabilitaion statioä'!K108</f>
        <v>0.26908011016746514</v>
      </c>
      <c r="L117" s="62">
        <f>J117-'Grundlage Rehabilitaion statioä'!L108</f>
        <v>72.464401940135076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1693.884838294</v>
      </c>
      <c r="J118" s="47">
        <f>LARGE(J10:J108,1)</f>
        <v>1668.8288173170999</v>
      </c>
      <c r="K118" s="62">
        <f>I118-'Grundlage Rehabilitaion statioä'!K109</f>
        <v>-0.11516170599998077</v>
      </c>
      <c r="L118" s="62">
        <f>J118-'Grundlage Rehabilitaion statioä'!L109</f>
        <v>-0.1711826829000529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918.68733040810537</v>
      </c>
      <c r="J119" s="64">
        <f>J109</f>
        <v>839.57528879933443</v>
      </c>
      <c r="K119" s="62">
        <f>I119-'Grundlage Rehabilitaion statioä'!K111</f>
        <v>918.68733040810537</v>
      </c>
      <c r="L119" s="62">
        <f>J119-'Grundlage Rehabilitaion statioä'!L111</f>
        <v>839.57528879933443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81640625" style="28" customWidth="1"/>
    <col min="10" max="10" width="11.7265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475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29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659</v>
      </c>
      <c r="F8" s="15" t="s">
        <v>660</v>
      </c>
      <c r="G8" s="15" t="s">
        <v>661</v>
      </c>
      <c r="H8" s="15" t="s">
        <v>662</v>
      </c>
      <c r="I8" s="15" t="s">
        <v>663</v>
      </c>
      <c r="J8" s="15" t="s">
        <v>664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hidden="1" x14ac:dyDescent="0.2">
      <c r="A10" s="18"/>
      <c r="B10" s="19"/>
      <c r="C10" s="19"/>
      <c r="D10" s="19"/>
      <c r="E10" s="59"/>
      <c r="F10" s="59"/>
      <c r="G10" s="59"/>
      <c r="H10" s="59"/>
      <c r="I10" s="111"/>
      <c r="J10" s="111"/>
      <c r="K10" s="40"/>
      <c r="L10" s="61"/>
      <c r="M10" s="61"/>
      <c r="N10" s="40"/>
      <c r="O10" s="40"/>
      <c r="P10" s="40"/>
      <c r="Q10" s="123" t="s">
        <v>681</v>
      </c>
      <c r="R10" s="123"/>
      <c r="S10" s="123"/>
      <c r="T10" s="123"/>
      <c r="W10" s="124"/>
    </row>
    <row r="11" spans="1:24" x14ac:dyDescent="0.2">
      <c r="A11" s="21" t="s">
        <v>148</v>
      </c>
      <c r="B11" s="21" t="s">
        <v>148</v>
      </c>
      <c r="C11" s="21" t="s">
        <v>66</v>
      </c>
      <c r="D11" s="21" t="s">
        <v>106</v>
      </c>
      <c r="E11" s="112">
        <f>IF(SUMIF('Grundlage Psychiatrie stationär'!D:D,B11,'Grundlage Psychiatrie stationär'!G:G)&gt;0,SUMIF('Grundlage Psychiatrie stationär'!D:D,B11,'Grundlage Psychiatrie stationär'!G:G),)</f>
        <v>21333250.251449</v>
      </c>
      <c r="F11" s="112">
        <f>IF(SUMIF('Grundlage Psychiatrie stationär'!D:D,B11,'Grundlage Psychiatrie stationär'!H:H)&gt;0,SUMIF('Grundlage Psychiatrie stationär'!D:D,B11,'Grundlage Psychiatrie stationär'!H:H),)</f>
        <v>21333250.251449</v>
      </c>
      <c r="G11" s="112">
        <f>IF(SUMIF('Grundlage Psychiatrie stationär'!D:D,B11,'Grundlage Psychiatrie stationär'!I:I)&gt;0,SUMIF('Grundlage Psychiatrie stationär'!D:D,B11,'Grundlage Psychiatrie stationär'!I:I),"")</f>
        <v>33362</v>
      </c>
      <c r="H11" s="112">
        <f>IF(SUMIF('Grundlage Psychiatrie stationär'!D:D,B11,'Grundlage Psychiatrie stationär'!J:J)&gt;0,SUMIF('Grundlage Psychiatrie stationär'!D:D,B11,'Grundlage Psychiatrie stationär'!J:J),"")</f>
        <v>708</v>
      </c>
      <c r="I11" s="130">
        <f>IF(SUMIF('Grundlage Psychiatrie stationär'!D:D,B11,'Grundlage Psychiatrie stationär'!K:K)&gt;0,SUMIF('Grundlage Psychiatrie stationär'!D:D,B11,'Grundlage Psychiatrie stationär'!K:K),"")</f>
        <v>639.44758262240998</v>
      </c>
      <c r="J11" s="130">
        <f>IF(SUMIF('Grundlage Psychiatrie stationär'!D:D,B11,'Grundlage Psychiatrie stationär'!L:L)&gt;0,SUMIF('Grundlage Psychiatrie stationär'!D:D,B11,'Grundlage Psychiatrie stationär'!L:L),"")</f>
        <v>639.44758262240998</v>
      </c>
      <c r="K11" s="40"/>
      <c r="L11" s="61">
        <f t="shared" ref="L11:L74" si="0">IF(E11&gt;0,G11,"-")</f>
        <v>33362</v>
      </c>
      <c r="M11" s="61">
        <f t="shared" ref="M11:M74" si="1">IF(F11&gt;0,G11,"-")</f>
        <v>33362</v>
      </c>
      <c r="N11" s="40"/>
      <c r="O11" s="40"/>
      <c r="P11" s="40"/>
      <c r="W11" s="124">
        <f t="shared" ref="W11:W74" si="2">J11</f>
        <v>639.44758262240998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1" t="s">
        <v>184</v>
      </c>
      <c r="B12" s="21" t="s">
        <v>184</v>
      </c>
      <c r="C12" s="21" t="s">
        <v>66</v>
      </c>
      <c r="D12" s="21" t="s">
        <v>106</v>
      </c>
      <c r="E12" s="112">
        <f>IF(SUMIF('Grundlage Psychiatrie stationär'!D:D,B12,'Grundlage Psychiatrie stationär'!G:G)&gt;0,SUMIF('Grundlage Psychiatrie stationär'!D:D,B12,'Grundlage Psychiatrie stationär'!G:G),)</f>
        <v>84910990.847693995</v>
      </c>
      <c r="F12" s="112">
        <f>IF(SUMIF('Grundlage Psychiatrie stationär'!D:D,B12,'Grundlage Psychiatrie stationär'!H:H)&gt;0,SUMIF('Grundlage Psychiatrie stationär'!D:D,B12,'Grundlage Psychiatrie stationär'!H:H),)</f>
        <v>80149890.243800998</v>
      </c>
      <c r="G12" s="112">
        <f>IF(SUMIF('Grundlage Psychiatrie stationär'!D:D,B12,'Grundlage Psychiatrie stationär'!I:I)&gt;0,SUMIF('Grundlage Psychiatrie stationär'!D:D,B12,'Grundlage Psychiatrie stationär'!I:I),"")</f>
        <v>121128</v>
      </c>
      <c r="H12" s="112">
        <f>IF(SUMIF('Grundlage Psychiatrie stationär'!D:D,B12,'Grundlage Psychiatrie stationär'!J:J)&gt;0,SUMIF('Grundlage Psychiatrie stationär'!D:D,B12,'Grundlage Psychiatrie stationär'!J:J),"")</f>
        <v>4070</v>
      </c>
      <c r="I12" s="130">
        <f>IF(SUMIF('Grundlage Psychiatrie stationär'!D:D,B12,'Grundlage Psychiatrie stationär'!K:K)&gt;0,SUMIF('Grundlage Psychiatrie stationär'!D:D,B12,'Grundlage Psychiatrie stationär'!K:K),"")</f>
        <v>701.00216999944996</v>
      </c>
      <c r="J12" s="130">
        <f>IF(SUMIF('Grundlage Psychiatrie stationär'!D:D,B12,'Grundlage Psychiatrie stationär'!L:L)&gt;0,SUMIF('Grundlage Psychiatrie stationär'!D:D,B12,'Grundlage Psychiatrie stationär'!L:L),"")</f>
        <v>661.69581140447997</v>
      </c>
      <c r="K12" s="40"/>
      <c r="L12" s="61">
        <f t="shared" si="0"/>
        <v>121128</v>
      </c>
      <c r="M12" s="61">
        <f t="shared" si="1"/>
        <v>121128</v>
      </c>
      <c r="N12" s="40"/>
      <c r="O12" s="40"/>
      <c r="P12" s="40"/>
      <c r="W12" s="124">
        <f t="shared" si="2"/>
        <v>661.69581140447997</v>
      </c>
      <c r="X12" s="23" t="str">
        <f t="shared" si="3"/>
        <v>-</v>
      </c>
    </row>
    <row r="13" spans="1:24" x14ac:dyDescent="0.2">
      <c r="A13" s="21" t="s">
        <v>272</v>
      </c>
      <c r="B13" s="21" t="s">
        <v>272</v>
      </c>
      <c r="C13" s="21" t="s">
        <v>273</v>
      </c>
      <c r="D13" s="21" t="s">
        <v>27</v>
      </c>
      <c r="E13" s="112">
        <f>IF(SUMIF('Grundlage Psychiatrie stationär'!D:D,B13,'Grundlage Psychiatrie stationär'!G:G)&gt;0,SUMIF('Grundlage Psychiatrie stationär'!D:D,B13,'Grundlage Psychiatrie stationär'!G:G),)</f>
        <v>14807332.588107999</v>
      </c>
      <c r="F13" s="112">
        <f>IF(SUMIF('Grundlage Psychiatrie stationär'!D:D,B13,'Grundlage Psychiatrie stationär'!H:H)&gt;0,SUMIF('Grundlage Psychiatrie stationär'!D:D,B13,'Grundlage Psychiatrie stationär'!H:H),)</f>
        <v>14794807.116108</v>
      </c>
      <c r="G13" s="112">
        <f>IF(SUMIF('Grundlage Psychiatrie stationär'!D:D,B13,'Grundlage Psychiatrie stationär'!I:I)&gt;0,SUMIF('Grundlage Psychiatrie stationär'!D:D,B13,'Grundlage Psychiatrie stationär'!I:I),"")</f>
        <v>22735</v>
      </c>
      <c r="H13" s="112">
        <f>IF(SUMIF('Grundlage Psychiatrie stationär'!D:D,B13,'Grundlage Psychiatrie stationär'!J:J)&gt;0,SUMIF('Grundlage Psychiatrie stationär'!D:D,B13,'Grundlage Psychiatrie stationär'!J:J),"")</f>
        <v>776</v>
      </c>
      <c r="I13" s="130">
        <f>IF(SUMIF('Grundlage Psychiatrie stationär'!D:D,B13,'Grundlage Psychiatrie stationär'!K:K)&gt;0,SUMIF('Grundlage Psychiatrie stationär'!D:D,B13,'Grundlage Psychiatrie stationär'!K:K),"")</f>
        <v>651.30119147163998</v>
      </c>
      <c r="J13" s="130">
        <f>IF(SUMIF('Grundlage Psychiatrie stationär'!D:D,B13,'Grundlage Psychiatrie stationär'!L:L)&gt;0,SUMIF('Grundlage Psychiatrie stationär'!D:D,B13,'Grundlage Psychiatrie stationär'!L:L),"")</f>
        <v>650.75025802101004</v>
      </c>
      <c r="K13" s="40"/>
      <c r="L13" s="61">
        <f t="shared" si="0"/>
        <v>22735</v>
      </c>
      <c r="M13" s="61">
        <f t="shared" si="1"/>
        <v>22735</v>
      </c>
      <c r="N13" s="40"/>
      <c r="O13" s="40"/>
      <c r="P13" s="40"/>
      <c r="W13" s="124">
        <f t="shared" si="2"/>
        <v>650.75025802101004</v>
      </c>
      <c r="X13" s="23" t="str">
        <f t="shared" si="3"/>
        <v>-</v>
      </c>
    </row>
    <row r="14" spans="1:24" x14ac:dyDescent="0.2">
      <c r="A14" s="21" t="s">
        <v>197</v>
      </c>
      <c r="B14" s="21" t="s">
        <v>197</v>
      </c>
      <c r="C14" s="21" t="s">
        <v>55</v>
      </c>
      <c r="D14" s="21" t="s">
        <v>106</v>
      </c>
      <c r="E14" s="112">
        <f>IF(SUMIF('Grundlage Psychiatrie stationär'!D:D,B14,'Grundlage Psychiatrie stationär'!G:G)&gt;0,SUMIF('Grundlage Psychiatrie stationär'!D:D,B14,'Grundlage Psychiatrie stationär'!G:G),)</f>
        <v>39523376.118983999</v>
      </c>
      <c r="F14" s="112">
        <f>IF(SUMIF('Grundlage Psychiatrie stationär'!D:D,B14,'Grundlage Psychiatrie stationär'!H:H)&gt;0,SUMIF('Grundlage Psychiatrie stationär'!D:D,B14,'Grundlage Psychiatrie stationär'!H:H),)</f>
        <v>0</v>
      </c>
      <c r="G14" s="112">
        <f>IF(SUMIF('Grundlage Psychiatrie stationär'!D:D,B14,'Grundlage Psychiatrie stationär'!I:I)&gt;0,SUMIF('Grundlage Psychiatrie stationär'!D:D,B14,'Grundlage Psychiatrie stationär'!I:I),"")</f>
        <v>62650</v>
      </c>
      <c r="H14" s="112">
        <f>IF(SUMIF('Grundlage Psychiatrie stationär'!D:D,B14,'Grundlage Psychiatrie stationär'!J:J)&gt;0,SUMIF('Grundlage Psychiatrie stationär'!D:D,B14,'Grundlage Psychiatrie stationär'!J:J),"")</f>
        <v>1250</v>
      </c>
      <c r="I14" s="130">
        <f>IF(SUMIF('Grundlage Psychiatrie stationär'!D:D,B14,'Grundlage Psychiatrie stationär'!K:K)&gt;0,SUMIF('Grundlage Psychiatrie stationär'!D:D,B14,'Grundlage Psychiatrie stationär'!K:K),"")</f>
        <v>630.85995401410003</v>
      </c>
      <c r="J14" s="130" t="str">
        <f>IF(SUMIF('Grundlage Psychiatrie stationär'!D:D,B14,'Grundlage Psychiatrie stationär'!L:L)&gt;0,SUMIF('Grundlage Psychiatrie stationär'!D:D,B14,'Grundlage Psychiatrie stationär'!L:L),"")</f>
        <v/>
      </c>
      <c r="K14" s="40"/>
      <c r="L14" s="61">
        <f t="shared" si="0"/>
        <v>62650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1" t="s">
        <v>191</v>
      </c>
      <c r="B15" s="21" t="s">
        <v>191</v>
      </c>
      <c r="C15" s="21" t="s">
        <v>55</v>
      </c>
      <c r="D15" s="21" t="s">
        <v>106</v>
      </c>
      <c r="E15" s="112">
        <f>IF(SUMIF('Grundlage Psychiatrie stationär'!D:D,B15,'Grundlage Psychiatrie stationär'!G:G)&gt;0,SUMIF('Grundlage Psychiatrie stationär'!D:D,B15,'Grundlage Psychiatrie stationär'!G:G),)</f>
        <v>19536851.459623002</v>
      </c>
      <c r="F15" s="112">
        <f>IF(SUMIF('Grundlage Psychiatrie stationär'!D:D,B15,'Grundlage Psychiatrie stationär'!H:H)&gt;0,SUMIF('Grundlage Psychiatrie stationär'!D:D,B15,'Grundlage Psychiatrie stationär'!H:H),)</f>
        <v>0</v>
      </c>
      <c r="G15" s="112">
        <f>IF(SUMIF('Grundlage Psychiatrie stationär'!D:D,B15,'Grundlage Psychiatrie stationär'!I:I)&gt;0,SUMIF('Grundlage Psychiatrie stationär'!D:D,B15,'Grundlage Psychiatrie stationär'!I:I),"")</f>
        <v>29339</v>
      </c>
      <c r="H15" s="112">
        <f>IF(SUMIF('Grundlage Psychiatrie stationär'!D:D,B15,'Grundlage Psychiatrie stationär'!J:J)&gt;0,SUMIF('Grundlage Psychiatrie stationär'!D:D,B15,'Grundlage Psychiatrie stationär'!J:J),"")</f>
        <v>754</v>
      </c>
      <c r="I15" s="130">
        <f>IF(SUMIF('Grundlage Psychiatrie stationär'!D:D,B15,'Grundlage Psychiatrie stationär'!K:K)&gt;0,SUMIF('Grundlage Psychiatrie stationär'!D:D,B15,'Grundlage Psychiatrie stationär'!K:K),"")</f>
        <v>665.90038718509004</v>
      </c>
      <c r="J15" s="130" t="str">
        <f>IF(SUMIF('Grundlage Psychiatrie stationär'!D:D,B15,'Grundlage Psychiatrie stationär'!L:L)&gt;0,SUMIF('Grundlage Psychiatrie stationär'!D:D,B15,'Grundlage Psychiatrie stationär'!L:L),"")</f>
        <v/>
      </c>
      <c r="K15" s="40"/>
      <c r="L15" s="61">
        <f t="shared" si="0"/>
        <v>29339</v>
      </c>
      <c r="M15" s="61" t="str">
        <f t="shared" si="1"/>
        <v>-</v>
      </c>
      <c r="N15" s="40"/>
      <c r="O15" s="40"/>
      <c r="P15" s="40"/>
      <c r="W15" s="124" t="str">
        <f t="shared" si="2"/>
        <v/>
      </c>
      <c r="X15" s="23" t="str">
        <f t="shared" si="3"/>
        <v>Kontrolle</v>
      </c>
    </row>
    <row r="16" spans="1:24" x14ac:dyDescent="0.2">
      <c r="A16" s="21" t="s">
        <v>200</v>
      </c>
      <c r="B16" s="21" t="s">
        <v>200</v>
      </c>
      <c r="C16" s="21" t="s">
        <v>55</v>
      </c>
      <c r="D16" s="21" t="s">
        <v>188</v>
      </c>
      <c r="E16" s="112">
        <f>IF(SUMIF('Grundlage Psychiatrie stationär'!D:D,B16,'Grundlage Psychiatrie stationär'!G:G)&gt;0,SUMIF('Grundlage Psychiatrie stationär'!D:D,B16,'Grundlage Psychiatrie stationär'!G:G),)</f>
        <v>56996339.126730002</v>
      </c>
      <c r="F16" s="112">
        <f>IF(SUMIF('Grundlage Psychiatrie stationär'!D:D,B16,'Grundlage Psychiatrie stationär'!H:H)&gt;0,SUMIF('Grundlage Psychiatrie stationär'!D:D,B16,'Grundlage Psychiatrie stationär'!H:H),)</f>
        <v>0</v>
      </c>
      <c r="G16" s="112">
        <f>IF(SUMIF('Grundlage Psychiatrie stationär'!D:D,B16,'Grundlage Psychiatrie stationär'!I:I)&gt;0,SUMIF('Grundlage Psychiatrie stationär'!D:D,B16,'Grundlage Psychiatrie stationär'!I:I),"")</f>
        <v>82051</v>
      </c>
      <c r="H16" s="112">
        <f>IF(SUMIF('Grundlage Psychiatrie stationär'!D:D,B16,'Grundlage Psychiatrie stationär'!J:J)&gt;0,SUMIF('Grundlage Psychiatrie stationär'!D:D,B16,'Grundlage Psychiatrie stationär'!J:J),"")</f>
        <v>2744</v>
      </c>
      <c r="I16" s="130">
        <f>IF(SUMIF('Grundlage Psychiatrie stationär'!D:D,B16,'Grundlage Psychiatrie stationär'!K:K)&gt;0,SUMIF('Grundlage Psychiatrie stationär'!D:D,B16,'Grundlage Psychiatrie stationär'!K:K),"")</f>
        <v>694.64527095014</v>
      </c>
      <c r="J16" s="130" t="str">
        <f>IF(SUMIF('Grundlage Psychiatrie stationär'!D:D,B16,'Grundlage Psychiatrie stationär'!L:L)&gt;0,SUMIF('Grundlage Psychiatrie stationär'!D:D,B16,'Grundlage Psychiatrie stationär'!L:L),"")</f>
        <v/>
      </c>
      <c r="K16" s="40"/>
      <c r="L16" s="61">
        <f t="shared" si="0"/>
        <v>82051</v>
      </c>
      <c r="M16" s="61" t="str">
        <f t="shared" si="1"/>
        <v>-</v>
      </c>
      <c r="N16" s="40"/>
      <c r="O16" s="40"/>
      <c r="P16" s="40"/>
      <c r="W16" s="124" t="str">
        <f t="shared" si="2"/>
        <v/>
      </c>
      <c r="X16" s="23" t="str">
        <f t="shared" si="3"/>
        <v>Kontrolle</v>
      </c>
    </row>
    <row r="17" spans="1:24" x14ac:dyDescent="0.2">
      <c r="A17" s="21" t="s">
        <v>203</v>
      </c>
      <c r="B17" s="21" t="s">
        <v>203</v>
      </c>
      <c r="C17" s="21" t="s">
        <v>55</v>
      </c>
      <c r="D17" s="21" t="s">
        <v>45</v>
      </c>
      <c r="E17" s="112">
        <f>IF(SUMIF('Grundlage Psychiatrie stationär'!D:D,B17,'Grundlage Psychiatrie stationär'!G:G)&gt;0,SUMIF('Grundlage Psychiatrie stationär'!D:D,B17,'Grundlage Psychiatrie stationär'!G:G),)</f>
        <v>4153233.7228667</v>
      </c>
      <c r="F17" s="112">
        <f>IF(SUMIF('Grundlage Psychiatrie stationär'!D:D,B17,'Grundlage Psychiatrie stationär'!H:H)&gt;0,SUMIF('Grundlage Psychiatrie stationär'!D:D,B17,'Grundlage Psychiatrie stationär'!H:H),)</f>
        <v>3895467.6428667</v>
      </c>
      <c r="G17" s="112">
        <f>IF(SUMIF('Grundlage Psychiatrie stationär'!D:D,B17,'Grundlage Psychiatrie stationär'!I:I)&gt;0,SUMIF('Grundlage Psychiatrie stationär'!D:D,B17,'Grundlage Psychiatrie stationär'!I:I),"")</f>
        <v>5980</v>
      </c>
      <c r="H17" s="112">
        <f>IF(SUMIF('Grundlage Psychiatrie stationär'!D:D,B17,'Grundlage Psychiatrie stationär'!J:J)&gt;0,SUMIF('Grundlage Psychiatrie stationär'!D:D,B17,'Grundlage Psychiatrie stationär'!J:J),"")</f>
        <v>280</v>
      </c>
      <c r="I17" s="130">
        <f>IF(SUMIF('Grundlage Psychiatrie stationär'!D:D,B17,'Grundlage Psychiatrie stationär'!K:K)&gt;0,SUMIF('Grundlage Psychiatrie stationär'!D:D,B17,'Grundlage Psychiatrie stationär'!K:K),"")</f>
        <v>694.52068944258997</v>
      </c>
      <c r="J17" s="130">
        <f>IF(SUMIF('Grundlage Psychiatrie stationär'!D:D,B17,'Grundlage Psychiatrie stationär'!L:L)&gt;0,SUMIF('Grundlage Psychiatrie stationär'!D:D,B17,'Grundlage Psychiatrie stationär'!L:L),"")</f>
        <v>651.41599379041998</v>
      </c>
      <c r="K17" s="40"/>
      <c r="L17" s="61">
        <f t="shared" si="0"/>
        <v>5980</v>
      </c>
      <c r="M17" s="61">
        <f t="shared" si="1"/>
        <v>5980</v>
      </c>
      <c r="N17" s="40"/>
      <c r="O17" s="40"/>
      <c r="P17" s="40"/>
      <c r="W17" s="124">
        <f t="shared" si="2"/>
        <v>651.41599379041998</v>
      </c>
      <c r="X17" s="23" t="str">
        <f t="shared" si="3"/>
        <v>-</v>
      </c>
    </row>
    <row r="18" spans="1:24" x14ac:dyDescent="0.2">
      <c r="A18" s="21" t="s">
        <v>254</v>
      </c>
      <c r="B18" s="21" t="s">
        <v>254</v>
      </c>
      <c r="C18" s="21" t="s">
        <v>55</v>
      </c>
      <c r="D18" s="21" t="s">
        <v>27</v>
      </c>
      <c r="E18" s="112">
        <f>IF(SUMIF('Grundlage Psychiatrie stationär'!D:D,B18,'Grundlage Psychiatrie stationär'!G:G)&gt;0,SUMIF('Grundlage Psychiatrie stationär'!D:D,B18,'Grundlage Psychiatrie stationär'!G:G),)</f>
        <v>8548528.5808646996</v>
      </c>
      <c r="F18" s="112">
        <f>IF(SUMIF('Grundlage Psychiatrie stationär'!D:D,B18,'Grundlage Psychiatrie stationär'!H:H)&gt;0,SUMIF('Grundlage Psychiatrie stationär'!D:D,B18,'Grundlage Psychiatrie stationär'!H:H),)</f>
        <v>7914718.5808646996</v>
      </c>
      <c r="G18" s="112">
        <f>IF(SUMIF('Grundlage Psychiatrie stationär'!D:D,B18,'Grundlage Psychiatrie stationär'!I:I)&gt;0,SUMIF('Grundlage Psychiatrie stationär'!D:D,B18,'Grundlage Psychiatrie stationär'!I:I),"")</f>
        <v>11734</v>
      </c>
      <c r="H18" s="112">
        <f>IF(SUMIF('Grundlage Psychiatrie stationär'!D:D,B18,'Grundlage Psychiatrie stationär'!J:J)&gt;0,SUMIF('Grundlage Psychiatrie stationär'!D:D,B18,'Grundlage Psychiatrie stationär'!J:J),"")</f>
        <v>342</v>
      </c>
      <c r="I18" s="130">
        <f>IF(SUMIF('Grundlage Psychiatrie stationär'!D:D,B18,'Grundlage Psychiatrie stationär'!K:K)&gt;0,SUMIF('Grundlage Psychiatrie stationär'!D:D,B18,'Grundlage Psychiatrie stationär'!K:K),"")</f>
        <v>728.52638323374003</v>
      </c>
      <c r="J18" s="130">
        <f>IF(SUMIF('Grundlage Psychiatrie stationär'!D:D,B18,'Grundlage Psychiatrie stationär'!L:L)&gt;0,SUMIF('Grundlage Psychiatrie stationär'!D:D,B18,'Grundlage Psychiatrie stationär'!L:L),"")</f>
        <v>674.51155453082004</v>
      </c>
      <c r="K18" s="40"/>
      <c r="L18" s="61">
        <f t="shared" si="0"/>
        <v>11734</v>
      </c>
      <c r="M18" s="61">
        <f t="shared" si="1"/>
        <v>11734</v>
      </c>
      <c r="N18" s="40"/>
      <c r="O18" s="40"/>
      <c r="P18" s="40"/>
      <c r="W18" s="124">
        <f t="shared" si="2"/>
        <v>674.51155453082004</v>
      </c>
      <c r="X18" s="23" t="str">
        <f t="shared" si="3"/>
        <v>-</v>
      </c>
    </row>
    <row r="19" spans="1:24" x14ac:dyDescent="0.2">
      <c r="A19" s="21" t="s">
        <v>285</v>
      </c>
      <c r="B19" s="21" t="s">
        <v>285</v>
      </c>
      <c r="C19" s="21" t="s">
        <v>55</v>
      </c>
      <c r="D19" s="21" t="s">
        <v>188</v>
      </c>
      <c r="E19" s="112">
        <f>IF(SUMIF('Grundlage Psychiatrie stationär'!D:D,B19,'Grundlage Psychiatrie stationär'!G:G)&gt;0,SUMIF('Grundlage Psychiatrie stationär'!D:D,B19,'Grundlage Psychiatrie stationär'!G:G),)</f>
        <v>76758686.103968993</v>
      </c>
      <c r="F19" s="112">
        <f>IF(SUMIF('Grundlage Psychiatrie stationär'!D:D,B19,'Grundlage Psychiatrie stationär'!H:H)&gt;0,SUMIF('Grundlage Psychiatrie stationär'!D:D,B19,'Grundlage Psychiatrie stationär'!H:H),)</f>
        <v>0</v>
      </c>
      <c r="G19" s="112">
        <f>IF(SUMIF('Grundlage Psychiatrie stationär'!D:D,B19,'Grundlage Psychiatrie stationär'!I:I)&gt;0,SUMIF('Grundlage Psychiatrie stationär'!D:D,B19,'Grundlage Psychiatrie stationär'!I:I),"")</f>
        <v>98353.5</v>
      </c>
      <c r="H19" s="112">
        <f>IF(SUMIF('Grundlage Psychiatrie stationär'!D:D,B19,'Grundlage Psychiatrie stationär'!J:J)&gt;0,SUMIF('Grundlage Psychiatrie stationär'!D:D,B19,'Grundlage Psychiatrie stationär'!J:J),"")</f>
        <v>3521</v>
      </c>
      <c r="I19" s="130">
        <f>IF(SUMIF('Grundlage Psychiatrie stationär'!D:D,B19,'Grundlage Psychiatrie stationär'!K:K)&gt;0,SUMIF('Grundlage Psychiatrie stationär'!D:D,B19,'Grundlage Psychiatrie stationär'!K:K),"")</f>
        <v>780.43675216406996</v>
      </c>
      <c r="J19" s="130" t="str">
        <f>IF(SUMIF('Grundlage Psychiatrie stationär'!D:D,B19,'Grundlage Psychiatrie stationär'!L:L)&gt;0,SUMIF('Grundlage Psychiatrie stationär'!D:D,B19,'Grundlage Psychiatrie stationär'!L:L),"")</f>
        <v/>
      </c>
      <c r="K19" s="40"/>
      <c r="L19" s="61">
        <f t="shared" si="0"/>
        <v>98353.5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1" t="s">
        <v>109</v>
      </c>
      <c r="B20" s="21" t="s">
        <v>109</v>
      </c>
      <c r="C20" s="21" t="s">
        <v>110</v>
      </c>
      <c r="D20" s="21" t="s">
        <v>35</v>
      </c>
      <c r="E20" s="112">
        <f>IF(SUMIF('Grundlage Psychiatrie stationär'!D:D,B20,'Grundlage Psychiatrie stationär'!G:G)&gt;0,SUMIF('Grundlage Psychiatrie stationär'!D:D,B20,'Grundlage Psychiatrie stationär'!G:G),)</f>
        <v>0</v>
      </c>
      <c r="F20" s="112">
        <f>IF(SUMIF('Grundlage Psychiatrie stationär'!D:D,B20,'Grundlage Psychiatrie stationär'!H:H)&gt;0,SUMIF('Grundlage Psychiatrie stationär'!D:D,B20,'Grundlage Psychiatrie stationär'!H:H),)</f>
        <v>8979437.2698011994</v>
      </c>
      <c r="G20" s="112">
        <f>IF(SUMIF('Grundlage Psychiatrie stationär'!D:D,B20,'Grundlage Psychiatrie stationär'!I:I)&gt;0,SUMIF('Grundlage Psychiatrie stationär'!D:D,B20,'Grundlage Psychiatrie stationär'!I:I),"")</f>
        <v>13986</v>
      </c>
      <c r="H20" s="112">
        <f>IF(SUMIF('Grundlage Psychiatrie stationär'!D:D,B20,'Grundlage Psychiatrie stationär'!J:J)&gt;0,SUMIF('Grundlage Psychiatrie stationär'!D:D,B20,'Grundlage Psychiatrie stationär'!J:J),"")</f>
        <v>322</v>
      </c>
      <c r="I20" s="130" t="str">
        <f>IF(SUMIF('Grundlage Psychiatrie stationär'!D:D,B20,'Grundlage Psychiatrie stationär'!K:K)&gt;0,SUMIF('Grundlage Psychiatrie stationär'!D:D,B20,'Grundlage Psychiatrie stationär'!K:K),"")</f>
        <v/>
      </c>
      <c r="J20" s="130">
        <f>IF(SUMIF('Grundlage Psychiatrie stationär'!D:D,B20,'Grundlage Psychiatrie stationär'!L:L)&gt;0,SUMIF('Grundlage Psychiatrie stationär'!D:D,B20,'Grundlage Psychiatrie stationär'!L:L),"")</f>
        <v>642.03040682119001</v>
      </c>
      <c r="K20" s="40"/>
      <c r="L20" s="61" t="str">
        <f t="shared" si="0"/>
        <v>-</v>
      </c>
      <c r="M20" s="61">
        <f t="shared" si="1"/>
        <v>13986</v>
      </c>
      <c r="N20" s="40"/>
      <c r="O20" s="40"/>
      <c r="P20" s="40"/>
      <c r="W20" s="124">
        <f t="shared" si="2"/>
        <v>642.03040682119001</v>
      </c>
      <c r="X20" s="23" t="str">
        <f t="shared" si="3"/>
        <v>-</v>
      </c>
    </row>
    <row r="21" spans="1:24" x14ac:dyDescent="0.2">
      <c r="A21" s="21" t="s">
        <v>288</v>
      </c>
      <c r="B21" s="21" t="s">
        <v>288</v>
      </c>
      <c r="C21" s="21" t="s">
        <v>16</v>
      </c>
      <c r="D21" s="21" t="s">
        <v>188</v>
      </c>
      <c r="E21" s="112">
        <f>IF(SUMIF('Grundlage Psychiatrie stationär'!D:D,B21,'Grundlage Psychiatrie stationär'!G:G)&gt;0,SUMIF('Grundlage Psychiatrie stationär'!D:D,B21,'Grundlage Psychiatrie stationär'!G:G),)</f>
        <v>91122983.928875998</v>
      </c>
      <c r="F21" s="112">
        <f>IF(SUMIF('Grundlage Psychiatrie stationär'!D:D,B21,'Grundlage Psychiatrie stationär'!H:H)&gt;0,SUMIF('Grundlage Psychiatrie stationär'!D:D,B21,'Grundlage Psychiatrie stationär'!H:H),)</f>
        <v>88717988.388876006</v>
      </c>
      <c r="G21" s="112">
        <f>IF(SUMIF('Grundlage Psychiatrie stationär'!D:D,B21,'Grundlage Psychiatrie stationär'!I:I)&gt;0,SUMIF('Grundlage Psychiatrie stationär'!D:D,B21,'Grundlage Psychiatrie stationär'!I:I),"")</f>
        <v>108823</v>
      </c>
      <c r="H21" s="112">
        <f>IF(SUMIF('Grundlage Psychiatrie stationär'!D:D,B21,'Grundlage Psychiatrie stationär'!J:J)&gt;0,SUMIF('Grundlage Psychiatrie stationär'!D:D,B21,'Grundlage Psychiatrie stationär'!J:J),"")</f>
        <v>3112</v>
      </c>
      <c r="I21" s="130">
        <f>IF(SUMIF('Grundlage Psychiatrie stationär'!D:D,B21,'Grundlage Psychiatrie stationär'!K:K)&gt;0,SUMIF('Grundlage Psychiatrie stationär'!D:D,B21,'Grundlage Psychiatrie stationär'!K:K),"")</f>
        <v>837.35041240248995</v>
      </c>
      <c r="J21" s="130">
        <f>IF(SUMIF('Grundlage Psychiatrie stationär'!D:D,B21,'Grundlage Psychiatrie stationär'!L:L)&gt;0,SUMIF('Grundlage Psychiatrie stationär'!D:D,B21,'Grundlage Psychiatrie stationär'!L:L),"")</f>
        <v>815.25034587242999</v>
      </c>
      <c r="K21" s="40"/>
      <c r="L21" s="61">
        <f t="shared" si="0"/>
        <v>108823</v>
      </c>
      <c r="M21" s="61">
        <f t="shared" si="1"/>
        <v>108823</v>
      </c>
      <c r="N21" s="40"/>
      <c r="O21" s="40"/>
      <c r="P21" s="40"/>
      <c r="W21" s="124">
        <f t="shared" si="2"/>
        <v>815.25034587242999</v>
      </c>
      <c r="X21" s="23" t="str">
        <f t="shared" si="3"/>
        <v>-</v>
      </c>
    </row>
    <row r="22" spans="1:24" x14ac:dyDescent="0.2">
      <c r="A22" s="21" t="s">
        <v>94</v>
      </c>
      <c r="B22" s="21" t="s">
        <v>94</v>
      </c>
      <c r="C22" s="21" t="s">
        <v>95</v>
      </c>
      <c r="D22" s="21" t="s">
        <v>22</v>
      </c>
      <c r="E22" s="112">
        <f>IF(SUMIF('Grundlage Psychiatrie stationär'!D:D,B22,'Grundlage Psychiatrie stationär'!G:G)&gt;0,SUMIF('Grundlage Psychiatrie stationär'!D:D,B22,'Grundlage Psychiatrie stationär'!G:G),)</f>
        <v>103422252.43051</v>
      </c>
      <c r="F22" s="112">
        <f>IF(SUMIF('Grundlage Psychiatrie stationär'!D:D,B22,'Grundlage Psychiatrie stationär'!H:H)&gt;0,SUMIF('Grundlage Psychiatrie stationär'!D:D,B22,'Grundlage Psychiatrie stationär'!H:H),)</f>
        <v>0</v>
      </c>
      <c r="G22" s="112">
        <f>IF(SUMIF('Grundlage Psychiatrie stationär'!D:D,B22,'Grundlage Psychiatrie stationär'!I:I)&gt;0,SUMIF('Grundlage Psychiatrie stationär'!D:D,B22,'Grundlage Psychiatrie stationär'!I:I),"")</f>
        <v>99237.854861111002</v>
      </c>
      <c r="H22" s="112">
        <f>IF(SUMIF('Grundlage Psychiatrie stationär'!D:D,B22,'Grundlage Psychiatrie stationär'!J:J)&gt;0,SUMIF('Grundlage Psychiatrie stationär'!D:D,B22,'Grundlage Psychiatrie stationär'!J:J),"")</f>
        <v>4599</v>
      </c>
      <c r="I22" s="130">
        <f>IF(SUMIF('Grundlage Psychiatrie stationär'!D:D,B22,'Grundlage Psychiatrie stationär'!K:K)&gt;0,SUMIF('Grundlage Psychiatrie stationär'!D:D,B22,'Grundlage Psychiatrie stationär'!K:K),"")</f>
        <v>1042.1653367583999</v>
      </c>
      <c r="J22" s="130" t="str">
        <f>IF(SUMIF('Grundlage Psychiatrie stationär'!D:D,B22,'Grundlage Psychiatrie stationär'!L:L)&gt;0,SUMIF('Grundlage Psychiatrie stationär'!D:D,B22,'Grundlage Psychiatrie stationär'!L:L),"")</f>
        <v/>
      </c>
      <c r="K22" s="40"/>
      <c r="L22" s="61">
        <f t="shared" si="0"/>
        <v>99237.854861111002</v>
      </c>
      <c r="M22" s="61" t="str">
        <f t="shared" si="1"/>
        <v>-</v>
      </c>
      <c r="N22" s="40"/>
      <c r="O22" s="40"/>
      <c r="P22" s="40"/>
      <c r="W22" s="124" t="str">
        <f t="shared" si="2"/>
        <v/>
      </c>
      <c r="X22" s="23" t="str">
        <f t="shared" si="3"/>
        <v>Kontrolle</v>
      </c>
    </row>
    <row r="23" spans="1:24" x14ac:dyDescent="0.2">
      <c r="A23" s="21" t="s">
        <v>130</v>
      </c>
      <c r="B23" s="21" t="s">
        <v>130</v>
      </c>
      <c r="C23" s="21" t="s">
        <v>131</v>
      </c>
      <c r="D23" s="21" t="s">
        <v>17</v>
      </c>
      <c r="E23" s="112">
        <f>IF(SUMIF('Grundlage Psychiatrie stationär'!D:D,B23,'Grundlage Psychiatrie stationär'!G:G)&gt;0,SUMIF('Grundlage Psychiatrie stationär'!D:D,B23,'Grundlage Psychiatrie stationär'!G:G),)</f>
        <v>3089018.2202904001</v>
      </c>
      <c r="F23" s="112">
        <f>IF(SUMIF('Grundlage Psychiatrie stationär'!D:D,B23,'Grundlage Psychiatrie stationär'!H:H)&gt;0,SUMIF('Grundlage Psychiatrie stationär'!D:D,B23,'Grundlage Psychiatrie stationär'!H:H),)</f>
        <v>2840645.6602904</v>
      </c>
      <c r="G23" s="112">
        <f>IF(SUMIF('Grundlage Psychiatrie stationär'!D:D,B23,'Grundlage Psychiatrie stationär'!I:I)&gt;0,SUMIF('Grundlage Psychiatrie stationär'!D:D,B23,'Grundlage Psychiatrie stationär'!I:I),"")</f>
        <v>3408</v>
      </c>
      <c r="H23" s="112">
        <f>IF(SUMIF('Grundlage Psychiatrie stationär'!D:D,B23,'Grundlage Psychiatrie stationär'!J:J)&gt;0,SUMIF('Grundlage Psychiatrie stationär'!D:D,B23,'Grundlage Psychiatrie stationär'!J:J),"")</f>
        <v>149</v>
      </c>
      <c r="I23" s="130">
        <f>IF(SUMIF('Grundlage Psychiatrie stationär'!D:D,B23,'Grundlage Psychiatrie stationär'!K:K)&gt;0,SUMIF('Grundlage Psychiatrie stationär'!D:D,B23,'Grundlage Psychiatrie stationär'!K:K),"")</f>
        <v>906.40205994437997</v>
      </c>
      <c r="J23" s="130">
        <f>IF(SUMIF('Grundlage Psychiatrie stationär'!D:D,B23,'Grundlage Psychiatrie stationär'!L:L)&gt;0,SUMIF('Grundlage Psychiatrie stationär'!D:D,B23,'Grundlage Psychiatrie stationär'!L:L),"")</f>
        <v>833.52278764390996</v>
      </c>
      <c r="K23" s="40"/>
      <c r="L23" s="61">
        <f t="shared" si="0"/>
        <v>3408</v>
      </c>
      <c r="M23" s="61">
        <f t="shared" si="1"/>
        <v>3408</v>
      </c>
      <c r="N23" s="40"/>
      <c r="O23" s="40"/>
      <c r="P23" s="40"/>
      <c r="W23" s="124">
        <f t="shared" si="2"/>
        <v>833.52278764390996</v>
      </c>
      <c r="X23" s="23" t="str">
        <f t="shared" si="3"/>
        <v>-</v>
      </c>
    </row>
    <row r="24" spans="1:24" x14ac:dyDescent="0.2">
      <c r="A24" s="21" t="s">
        <v>187</v>
      </c>
      <c r="B24" s="21" t="s">
        <v>187</v>
      </c>
      <c r="C24" s="21" t="s">
        <v>34</v>
      </c>
      <c r="D24" s="21" t="s">
        <v>188</v>
      </c>
      <c r="E24" s="112">
        <f>IF(SUMIF('Grundlage Psychiatrie stationär'!D:D,B24,'Grundlage Psychiatrie stationär'!G:G)&gt;0,SUMIF('Grundlage Psychiatrie stationär'!D:D,B24,'Grundlage Psychiatrie stationär'!G:G),)</f>
        <v>51483368.457755998</v>
      </c>
      <c r="F24" s="112">
        <f>IF(SUMIF('Grundlage Psychiatrie stationär'!D:D,B24,'Grundlage Psychiatrie stationär'!H:H)&gt;0,SUMIF('Grundlage Psychiatrie stationär'!D:D,B24,'Grundlage Psychiatrie stationär'!H:H),)</f>
        <v>46876053.833322003</v>
      </c>
      <c r="G24" s="112">
        <f>IF(SUMIF('Grundlage Psychiatrie stationär'!D:D,B24,'Grundlage Psychiatrie stationär'!I:I)&gt;0,SUMIF('Grundlage Psychiatrie stationär'!D:D,B24,'Grundlage Psychiatrie stationär'!I:I),"")</f>
        <v>77513</v>
      </c>
      <c r="H24" s="112">
        <f>IF(SUMIF('Grundlage Psychiatrie stationär'!D:D,B24,'Grundlage Psychiatrie stationär'!J:J)&gt;0,SUMIF('Grundlage Psychiatrie stationär'!D:D,B24,'Grundlage Psychiatrie stationär'!J:J),"")</f>
        <v>1977</v>
      </c>
      <c r="I24" s="130">
        <f>IF(SUMIF('Grundlage Psychiatrie stationär'!D:D,B24,'Grundlage Psychiatrie stationär'!K:K)&gt;0,SUMIF('Grundlage Psychiatrie stationär'!D:D,B24,'Grundlage Psychiatrie stationär'!K:K),"")</f>
        <v>664.19011595159998</v>
      </c>
      <c r="J24" s="130">
        <f>IF(SUMIF('Grundlage Psychiatrie stationär'!D:D,B24,'Grundlage Psychiatrie stationär'!L:L)&gt;0,SUMIF('Grundlage Psychiatrie stationär'!D:D,B24,'Grundlage Psychiatrie stationär'!L:L),"")</f>
        <v>604.75086544607996</v>
      </c>
      <c r="K24" s="40"/>
      <c r="L24" s="61">
        <f t="shared" si="0"/>
        <v>77513</v>
      </c>
      <c r="M24" s="61">
        <f t="shared" si="1"/>
        <v>77513</v>
      </c>
      <c r="N24" s="40"/>
      <c r="O24" s="40"/>
      <c r="P24" s="40"/>
      <c r="W24" s="124">
        <f t="shared" si="2"/>
        <v>604.75086544607996</v>
      </c>
      <c r="X24" s="23" t="str">
        <f t="shared" si="3"/>
        <v>-</v>
      </c>
    </row>
    <row r="25" spans="1:24" x14ac:dyDescent="0.2">
      <c r="A25" s="21" t="s">
        <v>83</v>
      </c>
      <c r="B25" s="21" t="s">
        <v>83</v>
      </c>
      <c r="C25" s="21" t="s">
        <v>84</v>
      </c>
      <c r="D25" s="21" t="s">
        <v>27</v>
      </c>
      <c r="E25" s="112">
        <f>IF(SUMIF('Grundlage Psychiatrie stationär'!D:D,B25,'Grundlage Psychiatrie stationär'!G:G)&gt;0,SUMIF('Grundlage Psychiatrie stationär'!D:D,B25,'Grundlage Psychiatrie stationär'!G:G),)</f>
        <v>5627357.5868554004</v>
      </c>
      <c r="F25" s="112">
        <f>IF(SUMIF('Grundlage Psychiatrie stationär'!D:D,B25,'Grundlage Psychiatrie stationär'!H:H)&gt;0,SUMIF('Grundlage Psychiatrie stationär'!D:D,B25,'Grundlage Psychiatrie stationär'!H:H),)</f>
        <v>5425282.0968554001</v>
      </c>
      <c r="G25" s="112">
        <f>IF(SUMIF('Grundlage Psychiatrie stationär'!D:D,B25,'Grundlage Psychiatrie stationär'!I:I)&gt;0,SUMIF('Grundlage Psychiatrie stationär'!D:D,B25,'Grundlage Psychiatrie stationär'!I:I),"")</f>
        <v>7556</v>
      </c>
      <c r="H25" s="112">
        <f>IF(SUMIF('Grundlage Psychiatrie stationär'!D:D,B25,'Grundlage Psychiatrie stationär'!J:J)&gt;0,SUMIF('Grundlage Psychiatrie stationär'!D:D,B25,'Grundlage Psychiatrie stationär'!J:J),"")</f>
        <v>373</v>
      </c>
      <c r="I25" s="130">
        <f>IF(SUMIF('Grundlage Psychiatrie stationär'!D:D,B25,'Grundlage Psychiatrie stationär'!K:K)&gt;0,SUMIF('Grundlage Psychiatrie stationär'!D:D,B25,'Grundlage Psychiatrie stationär'!K:K),"")</f>
        <v>744.75351864153004</v>
      </c>
      <c r="J25" s="130">
        <f>IF(SUMIF('Grundlage Psychiatrie stationär'!D:D,B25,'Grundlage Psychiatrie stationär'!L:L)&gt;0,SUMIF('Grundlage Psychiatrie stationär'!D:D,B25,'Grundlage Psychiatrie stationär'!L:L),"")</f>
        <v>718.00980635990004</v>
      </c>
      <c r="K25" s="40"/>
      <c r="L25" s="61">
        <f t="shared" si="0"/>
        <v>7556</v>
      </c>
      <c r="M25" s="61">
        <f t="shared" si="1"/>
        <v>7556</v>
      </c>
      <c r="N25" s="40"/>
      <c r="O25" s="40"/>
      <c r="P25" s="40"/>
      <c r="W25" s="124">
        <f t="shared" si="2"/>
        <v>718.00980635990004</v>
      </c>
      <c r="X25" s="23" t="str">
        <f t="shared" si="3"/>
        <v>-</v>
      </c>
    </row>
    <row r="26" spans="1:24" x14ac:dyDescent="0.2">
      <c r="A26" s="21" t="s">
        <v>172</v>
      </c>
      <c r="B26" s="21" t="s">
        <v>172</v>
      </c>
      <c r="C26" s="21" t="s">
        <v>169</v>
      </c>
      <c r="D26" s="21" t="s">
        <v>106</v>
      </c>
      <c r="E26" s="112">
        <f>IF(SUMIF('Grundlage Psychiatrie stationär'!D:D,B26,'Grundlage Psychiatrie stationär'!G:G)&gt;0,SUMIF('Grundlage Psychiatrie stationär'!D:D,B26,'Grundlage Psychiatrie stationär'!G:G),)</f>
        <v>65651312.288593002</v>
      </c>
      <c r="F26" s="112">
        <f>IF(SUMIF('Grundlage Psychiatrie stationär'!D:D,B26,'Grundlage Psychiatrie stationär'!H:H)&gt;0,SUMIF('Grundlage Psychiatrie stationär'!D:D,B26,'Grundlage Psychiatrie stationär'!H:H),)</f>
        <v>0</v>
      </c>
      <c r="G26" s="112">
        <f>IF(SUMIF('Grundlage Psychiatrie stationär'!D:D,B26,'Grundlage Psychiatrie stationär'!I:I)&gt;0,SUMIF('Grundlage Psychiatrie stationär'!D:D,B26,'Grundlage Psychiatrie stationär'!I:I),"")</f>
        <v>111208</v>
      </c>
      <c r="H26" s="112">
        <f>IF(SUMIF('Grundlage Psychiatrie stationär'!D:D,B26,'Grundlage Psychiatrie stationär'!J:J)&gt;0,SUMIF('Grundlage Psychiatrie stationär'!D:D,B26,'Grundlage Psychiatrie stationär'!J:J),"")</f>
        <v>3864</v>
      </c>
      <c r="I26" s="130">
        <f>IF(SUMIF('Grundlage Psychiatrie stationär'!D:D,B26,'Grundlage Psychiatrie stationär'!K:K)&gt;0,SUMIF('Grundlage Psychiatrie stationär'!D:D,B26,'Grundlage Psychiatrie stationär'!K:K),"")</f>
        <v>590.34702798892999</v>
      </c>
      <c r="J26" s="130" t="str">
        <f>IF(SUMIF('Grundlage Psychiatrie stationär'!D:D,B26,'Grundlage Psychiatrie stationär'!L:L)&gt;0,SUMIF('Grundlage Psychiatrie stationär'!D:D,B26,'Grundlage Psychiatrie stationär'!L:L),"")</f>
        <v/>
      </c>
      <c r="K26" s="40"/>
      <c r="L26" s="61">
        <f t="shared" si="0"/>
        <v>111208</v>
      </c>
      <c r="M26" s="61" t="str">
        <f t="shared" si="1"/>
        <v>-</v>
      </c>
      <c r="N26" s="40"/>
      <c r="O26" s="40"/>
      <c r="P26" s="40"/>
      <c r="W26" s="124" t="str">
        <f t="shared" si="2"/>
        <v/>
      </c>
      <c r="X26" s="23" t="str">
        <f t="shared" si="3"/>
        <v>Kontrolle</v>
      </c>
    </row>
    <row r="27" spans="1:24" x14ac:dyDescent="0.2">
      <c r="A27" s="21" t="s">
        <v>144</v>
      </c>
      <c r="B27" s="21" t="s">
        <v>144</v>
      </c>
      <c r="C27" s="21" t="s">
        <v>145</v>
      </c>
      <c r="D27" s="21" t="s">
        <v>17</v>
      </c>
      <c r="E27" s="112">
        <f>IF(SUMIF('Grundlage Psychiatrie stationär'!D:D,B27,'Grundlage Psychiatrie stationär'!G:G)&gt;0,SUMIF('Grundlage Psychiatrie stationär'!D:D,B27,'Grundlage Psychiatrie stationär'!G:G),)</f>
        <v>5102877.2119059004</v>
      </c>
      <c r="F27" s="112">
        <f>IF(SUMIF('Grundlage Psychiatrie stationär'!D:D,B27,'Grundlage Psychiatrie stationär'!H:H)&gt;0,SUMIF('Grundlage Psychiatrie stationär'!D:D,B27,'Grundlage Psychiatrie stationär'!H:H),)</f>
        <v>5070687.0419059005</v>
      </c>
      <c r="G27" s="112">
        <f>IF(SUMIF('Grundlage Psychiatrie stationär'!D:D,B27,'Grundlage Psychiatrie stationär'!I:I)&gt;0,SUMIF('Grundlage Psychiatrie stationär'!D:D,B27,'Grundlage Psychiatrie stationär'!I:I),"")</f>
        <v>8171</v>
      </c>
      <c r="H27" s="112">
        <f>IF(SUMIF('Grundlage Psychiatrie stationär'!D:D,B27,'Grundlage Psychiatrie stationär'!J:J)&gt;0,SUMIF('Grundlage Psychiatrie stationär'!D:D,B27,'Grundlage Psychiatrie stationär'!J:J),"")</f>
        <v>241</v>
      </c>
      <c r="I27" s="130">
        <f>IF(SUMIF('Grundlage Psychiatrie stationär'!D:D,B27,'Grundlage Psychiatrie stationär'!K:K)&gt;0,SUMIF('Grundlage Psychiatrie stationär'!D:D,B27,'Grundlage Psychiatrie stationär'!K:K),"")</f>
        <v>624.51073453748995</v>
      </c>
      <c r="J27" s="130">
        <f>IF(SUMIF('Grundlage Psychiatrie stationär'!D:D,B27,'Grundlage Psychiatrie stationär'!L:L)&gt;0,SUMIF('Grundlage Psychiatrie stationär'!D:D,B27,'Grundlage Psychiatrie stationär'!L:L),"")</f>
        <v>620.57117144851998</v>
      </c>
      <c r="K27" s="40"/>
      <c r="L27" s="61">
        <f t="shared" si="0"/>
        <v>8171</v>
      </c>
      <c r="M27" s="61">
        <f t="shared" si="1"/>
        <v>8171</v>
      </c>
      <c r="N27" s="40"/>
      <c r="O27" s="40"/>
      <c r="P27" s="40"/>
      <c r="W27" s="124">
        <f t="shared" si="2"/>
        <v>620.57117144851998</v>
      </c>
      <c r="X27" s="23" t="str">
        <f t="shared" si="3"/>
        <v>-</v>
      </c>
    </row>
    <row r="28" spans="1:24" x14ac:dyDescent="0.2">
      <c r="A28" s="21" t="s">
        <v>151</v>
      </c>
      <c r="B28" s="21" t="s">
        <v>151</v>
      </c>
      <c r="C28" s="21" t="s">
        <v>152</v>
      </c>
      <c r="D28" s="21" t="s">
        <v>27</v>
      </c>
      <c r="E28" s="112">
        <f>IF(SUMIF('Grundlage Psychiatrie stationär'!D:D,B28,'Grundlage Psychiatrie stationär'!G:G)&gt;0,SUMIF('Grundlage Psychiatrie stationär'!D:D,B28,'Grundlage Psychiatrie stationär'!G:G),)</f>
        <v>12871137.875166001</v>
      </c>
      <c r="F28" s="112">
        <f>IF(SUMIF('Grundlage Psychiatrie stationär'!D:D,B28,'Grundlage Psychiatrie stationär'!H:H)&gt;0,SUMIF('Grundlage Psychiatrie stationär'!D:D,B28,'Grundlage Psychiatrie stationär'!H:H),)</f>
        <v>0</v>
      </c>
      <c r="G28" s="112">
        <f>IF(SUMIF('Grundlage Psychiatrie stationär'!D:D,B28,'Grundlage Psychiatrie stationär'!I:I)&gt;0,SUMIF('Grundlage Psychiatrie stationär'!D:D,B28,'Grundlage Psychiatrie stationär'!I:I),"")</f>
        <v>21759</v>
      </c>
      <c r="H28" s="112">
        <f>IF(SUMIF('Grundlage Psychiatrie stationär'!D:D,B28,'Grundlage Psychiatrie stationär'!J:J)&gt;0,SUMIF('Grundlage Psychiatrie stationär'!D:D,B28,'Grundlage Psychiatrie stationär'!J:J),"")</f>
        <v>655</v>
      </c>
      <c r="I28" s="130">
        <f>IF(SUMIF('Grundlage Psychiatrie stationär'!D:D,B28,'Grundlage Psychiatrie stationär'!K:K)&gt;0,SUMIF('Grundlage Psychiatrie stationär'!D:D,B28,'Grundlage Psychiatrie stationär'!K:K),"")</f>
        <v>591.53168229999005</v>
      </c>
      <c r="J28" s="130" t="str">
        <f>IF(SUMIF('Grundlage Psychiatrie stationär'!D:D,B28,'Grundlage Psychiatrie stationär'!L:L)&gt;0,SUMIF('Grundlage Psychiatrie stationär'!D:D,B28,'Grundlage Psychiatrie stationär'!L:L),"")</f>
        <v/>
      </c>
      <c r="K28" s="40"/>
      <c r="L28" s="61">
        <f t="shared" si="0"/>
        <v>21759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1" t="s">
        <v>243</v>
      </c>
      <c r="B29" s="21" t="s">
        <v>243</v>
      </c>
      <c r="C29" s="21" t="s">
        <v>244</v>
      </c>
      <c r="D29" s="21" t="s">
        <v>45</v>
      </c>
      <c r="E29" s="112">
        <f>IF(SUMIF('Grundlage Psychiatrie stationär'!D:D,B29,'Grundlage Psychiatrie stationär'!G:G)&gt;0,SUMIF('Grundlage Psychiatrie stationär'!D:D,B29,'Grundlage Psychiatrie stationär'!G:G),)</f>
        <v>36081497.232672997</v>
      </c>
      <c r="F29" s="112">
        <f>IF(SUMIF('Grundlage Psychiatrie stationär'!D:D,B29,'Grundlage Psychiatrie stationär'!H:H)&gt;0,SUMIF('Grundlage Psychiatrie stationär'!D:D,B29,'Grundlage Psychiatrie stationär'!H:H),)</f>
        <v>36081497.232672997</v>
      </c>
      <c r="G29" s="112">
        <f>IF(SUMIF('Grundlage Psychiatrie stationär'!D:D,B29,'Grundlage Psychiatrie stationär'!I:I)&gt;0,SUMIF('Grundlage Psychiatrie stationär'!D:D,B29,'Grundlage Psychiatrie stationär'!I:I),"")</f>
        <v>51659</v>
      </c>
      <c r="H29" s="112">
        <f>IF(SUMIF('Grundlage Psychiatrie stationär'!D:D,B29,'Grundlage Psychiatrie stationär'!J:J)&gt;0,SUMIF('Grundlage Psychiatrie stationär'!D:D,B29,'Grundlage Psychiatrie stationär'!J:J),"")</f>
        <v>1964</v>
      </c>
      <c r="I29" s="130">
        <f>IF(SUMIF('Grundlage Psychiatrie stationär'!D:D,B29,'Grundlage Psychiatrie stationär'!K:K)&gt;0,SUMIF('Grundlage Psychiatrie stationär'!D:D,B29,'Grundlage Psychiatrie stationär'!K:K),"")</f>
        <v>698.45520108157996</v>
      </c>
      <c r="J29" s="130">
        <f>IF(SUMIF('Grundlage Psychiatrie stationär'!D:D,B29,'Grundlage Psychiatrie stationär'!L:L)&gt;0,SUMIF('Grundlage Psychiatrie stationär'!D:D,B29,'Grundlage Psychiatrie stationär'!L:L),"")</f>
        <v>698.45520108157996</v>
      </c>
      <c r="K29" s="40"/>
      <c r="L29" s="61">
        <f t="shared" si="0"/>
        <v>51659</v>
      </c>
      <c r="M29" s="61">
        <f t="shared" si="1"/>
        <v>51659</v>
      </c>
      <c r="N29" s="40"/>
      <c r="O29" s="40"/>
      <c r="P29" s="40"/>
      <c r="W29" s="124">
        <f t="shared" si="2"/>
        <v>698.45520108157996</v>
      </c>
      <c r="X29" s="23" t="str">
        <f t="shared" si="3"/>
        <v>gleich</v>
      </c>
    </row>
    <row r="30" spans="1:24" x14ac:dyDescent="0.2">
      <c r="A30" s="21" t="s">
        <v>338</v>
      </c>
      <c r="B30" s="21" t="s">
        <v>338</v>
      </c>
      <c r="C30" s="21" t="s">
        <v>228</v>
      </c>
      <c r="D30" s="21" t="s">
        <v>106</v>
      </c>
      <c r="E30" s="112">
        <f>IF(SUMIF('Grundlage Psychiatrie stationär'!D:D,B30,'Grundlage Psychiatrie stationär'!G:G)&gt;0,SUMIF('Grundlage Psychiatrie stationär'!D:D,B30,'Grundlage Psychiatrie stationär'!G:G),)</f>
        <v>2741748.5728334002</v>
      </c>
      <c r="F30" s="112">
        <f>IF(SUMIF('Grundlage Psychiatrie stationär'!D:D,B30,'Grundlage Psychiatrie stationär'!H:H)&gt;0,SUMIF('Grundlage Psychiatrie stationär'!D:D,B30,'Grundlage Psychiatrie stationär'!H:H),)</f>
        <v>2539959.5728334002</v>
      </c>
      <c r="G30" s="112">
        <f>IF(SUMIF('Grundlage Psychiatrie stationär'!D:D,B30,'Grundlage Psychiatrie stationär'!I:I)&gt;0,SUMIF('Grundlage Psychiatrie stationär'!D:D,B30,'Grundlage Psychiatrie stationär'!I:I),"")</f>
        <v>1650</v>
      </c>
      <c r="H30" s="112">
        <f>IF(SUMIF('Grundlage Psychiatrie stationär'!D:D,B30,'Grundlage Psychiatrie stationär'!J:J)&gt;0,SUMIF('Grundlage Psychiatrie stationär'!D:D,B30,'Grundlage Psychiatrie stationär'!J:J),"")</f>
        <v>56</v>
      </c>
      <c r="I30" s="130">
        <f>IF(SUMIF('Grundlage Psychiatrie stationär'!D:D,B30,'Grundlage Psychiatrie stationär'!K:K)&gt;0,SUMIF('Grundlage Psychiatrie stationär'!D:D,B30,'Grundlage Psychiatrie stationär'!K:K),"")</f>
        <v>1661.6658017172001</v>
      </c>
      <c r="J30" s="130">
        <f>IF(SUMIF('Grundlage Psychiatrie stationär'!D:D,B30,'Grundlage Psychiatrie stationär'!L:L)&gt;0,SUMIF('Grundlage Psychiatrie stationär'!D:D,B30,'Grundlage Psychiatrie stationär'!L:L),"")</f>
        <v>1539.3694380809</v>
      </c>
      <c r="K30" s="40"/>
      <c r="L30" s="61">
        <f t="shared" si="0"/>
        <v>1650</v>
      </c>
      <c r="M30" s="61">
        <f t="shared" si="1"/>
        <v>1650</v>
      </c>
      <c r="N30" s="40"/>
      <c r="O30" s="40"/>
      <c r="P30" s="40"/>
      <c r="W30" s="124">
        <f t="shared" si="2"/>
        <v>1539.3694380809</v>
      </c>
      <c r="X30" s="23" t="str">
        <f t="shared" si="3"/>
        <v>-</v>
      </c>
    </row>
    <row r="31" spans="1:24" x14ac:dyDescent="0.2">
      <c r="A31" s="21" t="s">
        <v>260</v>
      </c>
      <c r="B31" s="21" t="s">
        <v>260</v>
      </c>
      <c r="C31" s="22" t="s">
        <v>127</v>
      </c>
      <c r="D31" s="21" t="s">
        <v>45</v>
      </c>
      <c r="E31" s="112">
        <f>IF(SUMIF('Grundlage Psychiatrie stationär'!D:D,B31,'Grundlage Psychiatrie stationär'!G:G)&gt;0,SUMIF('Grundlage Psychiatrie stationär'!D:D,B31,'Grundlage Psychiatrie stationär'!G:G),)</f>
        <v>0</v>
      </c>
      <c r="F31" s="112">
        <f>IF(SUMIF('Grundlage Psychiatrie stationär'!D:D,B31,'Grundlage Psychiatrie stationär'!H:H)&gt;0,SUMIF('Grundlage Psychiatrie stationär'!D:D,B31,'Grundlage Psychiatrie stationär'!H:H),)</f>
        <v>45537883.144436002</v>
      </c>
      <c r="G31" s="112">
        <f>IF(SUMIF('Grundlage Psychiatrie stationär'!D:D,B31,'Grundlage Psychiatrie stationär'!I:I)&gt;0,SUMIF('Grundlage Psychiatrie stationär'!D:D,B31,'Grundlage Psychiatrie stationär'!I:I),"")</f>
        <v>76619</v>
      </c>
      <c r="H31" s="146"/>
      <c r="I31" s="130" t="str">
        <f>IF(SUMIF('Grundlage Psychiatrie stationär'!D:D,B31,'Grundlage Psychiatrie stationär'!K:K)&gt;0,SUMIF('Grundlage Psychiatrie stationär'!D:D,B31,'Grundlage Psychiatrie stationär'!K:K),"")</f>
        <v/>
      </c>
      <c r="J31" s="130">
        <f>IF(SUMIF('Grundlage Psychiatrie stationär'!D:D,B31,'Grundlage Psychiatrie stationär'!L:L)&gt;0,SUMIF('Grundlage Psychiatrie stationär'!D:D,B31,'Grundlage Psychiatrie stationär'!L:L),"")</f>
        <v>594.34191446554996</v>
      </c>
      <c r="K31" s="40"/>
      <c r="L31" s="61" t="str">
        <f t="shared" si="0"/>
        <v>-</v>
      </c>
      <c r="M31" s="61">
        <f t="shared" si="1"/>
        <v>76619</v>
      </c>
      <c r="N31" s="40"/>
      <c r="O31" s="40"/>
      <c r="P31" s="40"/>
      <c r="W31" s="124">
        <f t="shared" si="2"/>
        <v>594.34191446554996</v>
      </c>
      <c r="X31" s="23" t="str">
        <f t="shared" si="3"/>
        <v>-</v>
      </c>
    </row>
    <row r="32" spans="1:24" x14ac:dyDescent="0.2">
      <c r="A32" s="21" t="s">
        <v>20</v>
      </c>
      <c r="B32" s="21" t="s">
        <v>20</v>
      </c>
      <c r="C32" s="21" t="s">
        <v>21</v>
      </c>
      <c r="D32" s="21" t="s">
        <v>22</v>
      </c>
      <c r="E32" s="112">
        <f>IF(SUMIF('Grundlage Psychiatrie stationär'!D:D,B32,'Grundlage Psychiatrie stationär'!G:G)&gt;0,SUMIF('Grundlage Psychiatrie stationär'!D:D,B32,'Grundlage Psychiatrie stationär'!G:G),)</f>
        <v>87553444.324726</v>
      </c>
      <c r="F32" s="112">
        <f>IF(SUMIF('Grundlage Psychiatrie stationär'!D:D,B32,'Grundlage Psychiatrie stationär'!H:H)&gt;0,SUMIF('Grundlage Psychiatrie stationär'!D:D,B32,'Grundlage Psychiatrie stationär'!H:H),)</f>
        <v>85660046.738462001</v>
      </c>
      <c r="G32" s="112">
        <f>IF(SUMIF('Grundlage Psychiatrie stationär'!D:D,B32,'Grundlage Psychiatrie stationär'!I:I)&gt;0,SUMIF('Grundlage Psychiatrie stationär'!D:D,B32,'Grundlage Psychiatrie stationär'!I:I),"")</f>
        <v>103439.75449161</v>
      </c>
      <c r="H32" s="112">
        <f>IF(SUMIF('Grundlage Psychiatrie stationär'!D:D,B32,'Grundlage Psychiatrie stationär'!J:J)&gt;0,SUMIF('Grundlage Psychiatrie stationär'!D:D,B32,'Grundlage Psychiatrie stationär'!J:J),"")</f>
        <v>4013</v>
      </c>
      <c r="I32" s="130">
        <f>IF(SUMIF('Grundlage Psychiatrie stationär'!D:D,B32,'Grundlage Psychiatrie stationär'!K:K)&gt;0,SUMIF('Grundlage Psychiatrie stationär'!D:D,B32,'Grundlage Psychiatrie stationär'!K:K),"")</f>
        <v>846.41968414407995</v>
      </c>
      <c r="J32" s="130">
        <f>IF(SUMIF('Grundlage Psychiatrie stationär'!D:D,B32,'Grundlage Psychiatrie stationär'!L:L)&gt;0,SUMIF('Grundlage Psychiatrie stationär'!D:D,B32,'Grundlage Psychiatrie stationär'!L:L),"")</f>
        <v>828.11533302134001</v>
      </c>
      <c r="K32" s="40"/>
      <c r="L32" s="61">
        <f t="shared" si="0"/>
        <v>103439.75449161</v>
      </c>
      <c r="M32" s="61">
        <f t="shared" si="1"/>
        <v>103439.75449161</v>
      </c>
      <c r="N32" s="40"/>
      <c r="O32" s="40"/>
      <c r="P32" s="40"/>
      <c r="W32" s="124">
        <f t="shared" si="2"/>
        <v>828.11533302134001</v>
      </c>
      <c r="X32" s="23" t="str">
        <f t="shared" si="3"/>
        <v>-</v>
      </c>
    </row>
    <row r="33" spans="1:24" x14ac:dyDescent="0.2">
      <c r="A33" s="21" t="s">
        <v>44</v>
      </c>
      <c r="B33" s="21" t="s">
        <v>44</v>
      </c>
      <c r="C33" s="21" t="s">
        <v>21</v>
      </c>
      <c r="D33" s="21" t="s">
        <v>45</v>
      </c>
      <c r="E33" s="112">
        <f>IF(SUMIF('Grundlage Psychiatrie stationär'!D:D,B33,'Grundlage Psychiatrie stationär'!G:G)&gt;0,SUMIF('Grundlage Psychiatrie stationär'!D:D,B33,'Grundlage Psychiatrie stationär'!G:G),)</f>
        <v>6032450.4971289998</v>
      </c>
      <c r="F33" s="112">
        <f>IF(SUMIF('Grundlage Psychiatrie stationär'!D:D,B33,'Grundlage Psychiatrie stationär'!H:H)&gt;0,SUMIF('Grundlage Psychiatrie stationär'!D:D,B33,'Grundlage Psychiatrie stationär'!H:H),)</f>
        <v>5463652.947129</v>
      </c>
      <c r="G33" s="112">
        <f>IF(SUMIF('Grundlage Psychiatrie stationär'!D:D,B33,'Grundlage Psychiatrie stationär'!I:I)&gt;0,SUMIF('Grundlage Psychiatrie stationär'!D:D,B33,'Grundlage Psychiatrie stationär'!I:I),"")</f>
        <v>5846</v>
      </c>
      <c r="H33" s="112">
        <f>IF(SUMIF('Grundlage Psychiatrie stationär'!D:D,B33,'Grundlage Psychiatrie stationär'!J:J)&gt;0,SUMIF('Grundlage Psychiatrie stationär'!D:D,B33,'Grundlage Psychiatrie stationär'!J:J),"")</f>
        <v>120</v>
      </c>
      <c r="I33" s="130">
        <f>IF(SUMIF('Grundlage Psychiatrie stationär'!D:D,B33,'Grundlage Psychiatrie stationär'!K:K)&gt;0,SUMIF('Grundlage Psychiatrie stationär'!D:D,B33,'Grundlage Psychiatrie stationär'!K:K),"")</f>
        <v>1031.8936875007</v>
      </c>
      <c r="J33" s="130">
        <f>IF(SUMIF('Grundlage Psychiatrie stationär'!D:D,B33,'Grundlage Psychiatrie stationär'!L:L)&gt;0,SUMIF('Grundlage Psychiatrie stationär'!D:D,B33,'Grundlage Psychiatrie stationär'!L:L),"")</f>
        <v>934.59680929336002</v>
      </c>
      <c r="K33" s="40"/>
      <c r="L33" s="61">
        <f t="shared" si="0"/>
        <v>5846</v>
      </c>
      <c r="M33" s="61">
        <f t="shared" si="1"/>
        <v>5846</v>
      </c>
      <c r="N33" s="40"/>
      <c r="O33" s="40"/>
      <c r="P33" s="40"/>
      <c r="W33" s="124">
        <f t="shared" si="2"/>
        <v>934.59680929336002</v>
      </c>
      <c r="X33" s="23" t="str">
        <f t="shared" si="3"/>
        <v>-</v>
      </c>
    </row>
    <row r="34" spans="1:24" x14ac:dyDescent="0.2">
      <c r="A34" s="21" t="s">
        <v>91</v>
      </c>
      <c r="B34" s="21" t="s">
        <v>91</v>
      </c>
      <c r="C34" s="21" t="s">
        <v>21</v>
      </c>
      <c r="D34" s="21" t="s">
        <v>45</v>
      </c>
      <c r="E34" s="112">
        <f>IF(SUMIF('Grundlage Psychiatrie stationär'!D:D,B34,'Grundlage Psychiatrie stationär'!G:G)&gt;0,SUMIF('Grundlage Psychiatrie stationär'!D:D,B34,'Grundlage Psychiatrie stationär'!G:G),)</f>
        <v>1519905.9122116</v>
      </c>
      <c r="F34" s="112">
        <f>IF(SUMIF('Grundlage Psychiatrie stationär'!D:D,B34,'Grundlage Psychiatrie stationär'!H:H)&gt;0,SUMIF('Grundlage Psychiatrie stationär'!D:D,B34,'Grundlage Psychiatrie stationär'!H:H),)</f>
        <v>0</v>
      </c>
      <c r="G34" s="112">
        <f>IF(SUMIF('Grundlage Psychiatrie stationär'!D:D,B34,'Grundlage Psychiatrie stationär'!I:I)&gt;0,SUMIF('Grundlage Psychiatrie stationär'!D:D,B34,'Grundlage Psychiatrie stationär'!I:I),"")</f>
        <v>1114</v>
      </c>
      <c r="H34" s="112">
        <f>IF(SUMIF('Grundlage Psychiatrie stationär'!D:D,B34,'Grundlage Psychiatrie stationär'!J:J)&gt;0,SUMIF('Grundlage Psychiatrie stationär'!D:D,B34,'Grundlage Psychiatrie stationär'!J:J),"")</f>
        <v>39</v>
      </c>
      <c r="I34" s="130">
        <f>IF(SUMIF('Grundlage Psychiatrie stationär'!D:D,B34,'Grundlage Psychiatrie stationär'!K:K)&gt;0,SUMIF('Grundlage Psychiatrie stationär'!D:D,B34,'Grundlage Psychiatrie stationär'!K:K),"")</f>
        <v>1364.3679642832999</v>
      </c>
      <c r="J34" s="130" t="str">
        <f>IF(SUMIF('Grundlage Psychiatrie stationär'!D:D,B34,'Grundlage Psychiatrie stationär'!L:L)&gt;0,SUMIF('Grundlage Psychiatrie stationär'!D:D,B34,'Grundlage Psychiatrie stationär'!L:L),"")</f>
        <v/>
      </c>
      <c r="K34" s="40"/>
      <c r="L34" s="61">
        <f t="shared" si="0"/>
        <v>1114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1" t="s">
        <v>98</v>
      </c>
      <c r="B35" s="21" t="s">
        <v>98</v>
      </c>
      <c r="C35" s="21" t="s">
        <v>99</v>
      </c>
      <c r="D35" s="21" t="s">
        <v>45</v>
      </c>
      <c r="E35" s="112">
        <f>IF(SUMIF('Grundlage Psychiatrie stationär'!D:D,B35,'Grundlage Psychiatrie stationär'!G:G)&gt;0,SUMIF('Grundlage Psychiatrie stationär'!D:D,B35,'Grundlage Psychiatrie stationär'!G:G),)</f>
        <v>50132929.296199001</v>
      </c>
      <c r="F35" s="112">
        <f>IF(SUMIF('Grundlage Psychiatrie stationär'!D:D,B35,'Grundlage Psychiatrie stationär'!H:H)&gt;0,SUMIF('Grundlage Psychiatrie stationär'!D:D,B35,'Grundlage Psychiatrie stationär'!H:H),)</f>
        <v>46875816.016199</v>
      </c>
      <c r="G35" s="112">
        <f>IF(SUMIF('Grundlage Psychiatrie stationär'!D:D,B35,'Grundlage Psychiatrie stationär'!I:I)&gt;0,SUMIF('Grundlage Psychiatrie stationär'!D:D,B35,'Grundlage Psychiatrie stationär'!I:I),"")</f>
        <v>61540</v>
      </c>
      <c r="H35" s="112">
        <f>IF(SUMIF('Grundlage Psychiatrie stationär'!D:D,B35,'Grundlage Psychiatrie stationär'!J:J)&gt;0,SUMIF('Grundlage Psychiatrie stationär'!D:D,B35,'Grundlage Psychiatrie stationär'!J:J),"")</f>
        <v>2201</v>
      </c>
      <c r="I35" s="130">
        <f>IF(SUMIF('Grundlage Psychiatrie stationär'!D:D,B35,'Grundlage Psychiatrie stationär'!K:K)&gt;0,SUMIF('Grundlage Psychiatrie stationär'!D:D,B35,'Grundlage Psychiatrie stationär'!K:K),"")</f>
        <v>814.63973506985997</v>
      </c>
      <c r="J35" s="130">
        <f>IF(SUMIF('Grundlage Psychiatrie stationär'!D:D,B35,'Grundlage Psychiatrie stationär'!L:L)&gt;0,SUMIF('Grundlage Psychiatrie stationär'!D:D,B35,'Grundlage Psychiatrie stationär'!L:L),"")</f>
        <v>761.71296743904998</v>
      </c>
      <c r="K35" s="40"/>
      <c r="L35" s="61">
        <f t="shared" si="0"/>
        <v>61540</v>
      </c>
      <c r="M35" s="61">
        <f t="shared" si="1"/>
        <v>61540</v>
      </c>
      <c r="N35" s="40"/>
      <c r="O35" s="40"/>
      <c r="P35" s="40"/>
      <c r="W35" s="124">
        <f t="shared" si="2"/>
        <v>761.71296743904998</v>
      </c>
      <c r="X35" s="23" t="str">
        <f t="shared" si="3"/>
        <v>-</v>
      </c>
    </row>
    <row r="36" spans="1:24" x14ac:dyDescent="0.2">
      <c r="A36" s="21" t="s">
        <v>113</v>
      </c>
      <c r="B36" s="21" t="s">
        <v>113</v>
      </c>
      <c r="C36" s="21" t="s">
        <v>114</v>
      </c>
      <c r="D36" s="21" t="s">
        <v>106</v>
      </c>
      <c r="E36" s="112">
        <f>IF(SUMIF('Grundlage Psychiatrie stationär'!D:D,B36,'Grundlage Psychiatrie stationär'!G:G)&gt;0,SUMIF('Grundlage Psychiatrie stationär'!D:D,B36,'Grundlage Psychiatrie stationär'!G:G),)</f>
        <v>14770842.633282</v>
      </c>
      <c r="F36" s="112">
        <f>IF(SUMIF('Grundlage Psychiatrie stationär'!D:D,B36,'Grundlage Psychiatrie stationär'!H:H)&gt;0,SUMIF('Grundlage Psychiatrie stationär'!D:D,B36,'Grundlage Psychiatrie stationär'!H:H),)</f>
        <v>0</v>
      </c>
      <c r="G36" s="112">
        <f>IF(SUMIF('Grundlage Psychiatrie stationär'!D:D,B36,'Grundlage Psychiatrie stationär'!I:I)&gt;0,SUMIF('Grundlage Psychiatrie stationär'!D:D,B36,'Grundlage Psychiatrie stationär'!I:I),"")</f>
        <v>24127</v>
      </c>
      <c r="H36" s="112">
        <f>IF(SUMIF('Grundlage Psychiatrie stationär'!D:D,B36,'Grundlage Psychiatrie stationär'!J:J)&gt;0,SUMIF('Grundlage Psychiatrie stationär'!D:D,B36,'Grundlage Psychiatrie stationär'!J:J),"")</f>
        <v>477</v>
      </c>
      <c r="I36" s="130">
        <f>IF(SUMIF('Grundlage Psychiatrie stationär'!D:D,B36,'Grundlage Psychiatrie stationär'!K:K)&gt;0,SUMIF('Grundlage Psychiatrie stationär'!D:D,B36,'Grundlage Psychiatrie stationär'!K:K),"")</f>
        <v>612.21215373987002</v>
      </c>
      <c r="J36" s="130" t="str">
        <f>IF(SUMIF('Grundlage Psychiatrie stationär'!D:D,B36,'Grundlage Psychiatrie stationär'!L:L)&gt;0,SUMIF('Grundlage Psychiatrie stationär'!D:D,B36,'Grundlage Psychiatrie stationär'!L:L),"")</f>
        <v/>
      </c>
      <c r="K36" s="40"/>
      <c r="L36" s="61">
        <f t="shared" si="0"/>
        <v>24127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1" t="s">
        <v>194</v>
      </c>
      <c r="B37" s="21" t="s">
        <v>194</v>
      </c>
      <c r="C37" s="21" t="s">
        <v>114</v>
      </c>
      <c r="D37" s="21" t="s">
        <v>106</v>
      </c>
      <c r="E37" s="112">
        <f>IF(SUMIF('Grundlage Psychiatrie stationär'!D:D,B37,'Grundlage Psychiatrie stationär'!G:G)&gt;0,SUMIF('Grundlage Psychiatrie stationär'!D:D,B37,'Grundlage Psychiatrie stationär'!G:G),)</f>
        <v>0</v>
      </c>
      <c r="F37" s="112">
        <f>IF(SUMIF('Grundlage Psychiatrie stationär'!D:D,B37,'Grundlage Psychiatrie stationär'!H:H)&gt;0,SUMIF('Grundlage Psychiatrie stationär'!D:D,B37,'Grundlage Psychiatrie stationär'!H:H),)</f>
        <v>26384146.759496</v>
      </c>
      <c r="G37" s="112">
        <f>IF(SUMIF('Grundlage Psychiatrie stationär'!D:D,B37,'Grundlage Psychiatrie stationär'!I:I)&gt;0,SUMIF('Grundlage Psychiatrie stationär'!D:D,B37,'Grundlage Psychiatrie stationär'!I:I),"")</f>
        <v>43450</v>
      </c>
      <c r="H37" s="112">
        <f>IF(SUMIF('Grundlage Psychiatrie stationär'!D:D,B37,'Grundlage Psychiatrie stationär'!J:J)&gt;0,SUMIF('Grundlage Psychiatrie stationär'!D:D,B37,'Grundlage Psychiatrie stationär'!J:J),"")</f>
        <v>1292</v>
      </c>
      <c r="I37" s="130" t="str">
        <f>IF(SUMIF('Grundlage Psychiatrie stationär'!D:D,B37,'Grundlage Psychiatrie stationär'!K:K)&gt;0,SUMIF('Grundlage Psychiatrie stationär'!D:D,B37,'Grundlage Psychiatrie stationär'!K:K),"")</f>
        <v/>
      </c>
      <c r="J37" s="130">
        <f>IF(SUMIF('Grundlage Psychiatrie stationär'!D:D,B37,'Grundlage Psychiatrie stationär'!L:L)&gt;0,SUMIF('Grundlage Psychiatrie stationär'!D:D,B37,'Grundlage Psychiatrie stationär'!L:L),"")</f>
        <v>607.23007501717996</v>
      </c>
      <c r="K37" s="40"/>
      <c r="L37" s="61" t="str">
        <f t="shared" si="0"/>
        <v>-</v>
      </c>
      <c r="M37" s="61">
        <f t="shared" si="1"/>
        <v>43450</v>
      </c>
      <c r="N37" s="40"/>
      <c r="O37" s="40"/>
      <c r="P37" s="40"/>
      <c r="W37" s="124">
        <f t="shared" si="2"/>
        <v>607.23007501717996</v>
      </c>
      <c r="X37" s="23" t="str">
        <f t="shared" si="3"/>
        <v>-</v>
      </c>
    </row>
    <row r="38" spans="1:24" x14ac:dyDescent="0.2">
      <c r="A38" s="21" t="s">
        <v>159</v>
      </c>
      <c r="B38" s="21" t="s">
        <v>159</v>
      </c>
      <c r="C38" s="21" t="s">
        <v>70</v>
      </c>
      <c r="D38" s="21" t="s">
        <v>45</v>
      </c>
      <c r="E38" s="112">
        <f>IF(SUMIF('Grundlage Psychiatrie stationär'!D:D,B38,'Grundlage Psychiatrie stationär'!G:G)&gt;0,SUMIF('Grundlage Psychiatrie stationär'!D:D,B38,'Grundlage Psychiatrie stationär'!G:G),)</f>
        <v>2727190.2979794</v>
      </c>
      <c r="F38" s="112">
        <f>IF(SUMIF('Grundlage Psychiatrie stationär'!D:D,B38,'Grundlage Psychiatrie stationär'!H:H)&gt;0,SUMIF('Grundlage Psychiatrie stationär'!D:D,B38,'Grundlage Psychiatrie stationär'!H:H),)</f>
        <v>2701488.9477276001</v>
      </c>
      <c r="G38" s="112">
        <f>IF(SUMIF('Grundlage Psychiatrie stationär'!D:D,B38,'Grundlage Psychiatrie stationär'!I:I)&gt;0,SUMIF('Grundlage Psychiatrie stationär'!D:D,B38,'Grundlage Psychiatrie stationär'!I:I),"")</f>
        <v>1902</v>
      </c>
      <c r="H38" s="112">
        <f>IF(SUMIF('Grundlage Psychiatrie stationär'!D:D,B38,'Grundlage Psychiatrie stationär'!J:J)&gt;0,SUMIF('Grundlage Psychiatrie stationär'!D:D,B38,'Grundlage Psychiatrie stationär'!J:J),"")</f>
        <v>28</v>
      </c>
      <c r="I38" s="130">
        <f>IF(SUMIF('Grundlage Psychiatrie stationär'!D:D,B38,'Grundlage Psychiatrie stationär'!K:K)&gt;0,SUMIF('Grundlage Psychiatrie stationär'!D:D,B38,'Grundlage Psychiatrie stationär'!K:K),"")</f>
        <v>1433.8539947316001</v>
      </c>
      <c r="J38" s="130">
        <f>IF(SUMIF('Grundlage Psychiatrie stationär'!D:D,B38,'Grundlage Psychiatrie stationär'!L:L)&gt;0,SUMIF('Grundlage Psychiatrie stationär'!D:D,B38,'Grundlage Psychiatrie stationär'!L:L),"")</f>
        <v>1420.3411922857999</v>
      </c>
      <c r="K38" s="40"/>
      <c r="L38" s="61">
        <f t="shared" si="0"/>
        <v>1902</v>
      </c>
      <c r="M38" s="61">
        <f t="shared" si="1"/>
        <v>1902</v>
      </c>
      <c r="N38" s="40"/>
      <c r="O38" s="40"/>
      <c r="P38" s="40"/>
      <c r="W38" s="124">
        <f t="shared" si="2"/>
        <v>1420.3411922857999</v>
      </c>
      <c r="X38" s="23" t="str">
        <f t="shared" si="3"/>
        <v>-</v>
      </c>
    </row>
    <row r="39" spans="1:24" hidden="1" x14ac:dyDescent="0.2">
      <c r="A39" s="21" t="s">
        <v>247</v>
      </c>
      <c r="B39" s="21" t="s">
        <v>247</v>
      </c>
      <c r="C39" s="21" t="s">
        <v>70</v>
      </c>
      <c r="D39" s="21" t="s">
        <v>45</v>
      </c>
      <c r="E39" s="112"/>
      <c r="F39" s="112"/>
      <c r="G39" s="112"/>
      <c r="H39" s="112"/>
      <c r="I39" s="130"/>
      <c r="J39" s="130"/>
      <c r="K39" s="40"/>
      <c r="L39" s="61"/>
      <c r="M39" s="61"/>
      <c r="N39" s="40"/>
      <c r="O39" s="40"/>
      <c r="P39" s="40"/>
      <c r="W39" s="124">
        <f t="shared" si="2"/>
        <v>0</v>
      </c>
      <c r="X39" s="23" t="str">
        <f t="shared" si="3"/>
        <v/>
      </c>
    </row>
    <row r="40" spans="1:24" x14ac:dyDescent="0.2">
      <c r="A40" s="21" t="s">
        <v>294</v>
      </c>
      <c r="B40" s="21" t="s">
        <v>294</v>
      </c>
      <c r="C40" s="21" t="s">
        <v>70</v>
      </c>
      <c r="D40" s="21" t="s">
        <v>22</v>
      </c>
      <c r="E40" s="112">
        <f>IF(SUMIF('Grundlage Psychiatrie stationär'!D:D,B40,'Grundlage Psychiatrie stationär'!G:G)&gt;0,SUMIF('Grundlage Psychiatrie stationär'!D:D,B40,'Grundlage Psychiatrie stationär'!G:G),)</f>
        <v>1843961.1021728001</v>
      </c>
      <c r="F40" s="112">
        <f>IF(SUMIF('Grundlage Psychiatrie stationär'!D:D,B40,'Grundlage Psychiatrie stationär'!H:H)&gt;0,SUMIF('Grundlage Psychiatrie stationär'!D:D,B40,'Grundlage Psychiatrie stationär'!H:H),)</f>
        <v>1841359.5916501</v>
      </c>
      <c r="G40" s="112">
        <f>IF(SUMIF('Grundlage Psychiatrie stationär'!D:D,B40,'Grundlage Psychiatrie stationär'!I:I)&gt;0,SUMIF('Grundlage Psychiatrie stationär'!D:D,B40,'Grundlage Psychiatrie stationär'!I:I),"")</f>
        <v>2574</v>
      </c>
      <c r="H40" s="112">
        <f>IF(SUMIF('Grundlage Psychiatrie stationär'!D:D,B40,'Grundlage Psychiatrie stationär'!J:J)&gt;0,SUMIF('Grundlage Psychiatrie stationär'!D:D,B40,'Grundlage Psychiatrie stationär'!J:J),"")</f>
        <v>35</v>
      </c>
      <c r="I40" s="130">
        <f>IF(SUMIF('Grundlage Psychiatrie stationär'!D:D,B40,'Grundlage Psychiatrie stationär'!K:K)&gt;0,SUMIF('Grundlage Psychiatrie stationär'!D:D,B40,'Grundlage Psychiatrie stationär'!K:K),"")</f>
        <v>716.37960457375004</v>
      </c>
      <c r="J40" s="130">
        <f>IF(SUMIF('Grundlage Psychiatrie stationär'!D:D,B40,'Grundlage Psychiatrie stationär'!L:L)&gt;0,SUMIF('Grundlage Psychiatrie stationär'!D:D,B40,'Grundlage Psychiatrie stationär'!L:L),"")</f>
        <v>715.36891672497995</v>
      </c>
      <c r="K40" s="40"/>
      <c r="L40" s="61">
        <f t="shared" si="0"/>
        <v>2574</v>
      </c>
      <c r="M40" s="61">
        <f t="shared" si="1"/>
        <v>2574</v>
      </c>
      <c r="N40" s="40"/>
      <c r="O40" s="40"/>
      <c r="P40" s="40"/>
      <c r="W40" s="124">
        <f t="shared" si="2"/>
        <v>715.36891672497995</v>
      </c>
      <c r="X40" s="23" t="str">
        <f t="shared" si="3"/>
        <v>-</v>
      </c>
    </row>
    <row r="41" spans="1:24" hidden="1" x14ac:dyDescent="0.2">
      <c r="A41" s="20" t="s">
        <v>64</v>
      </c>
      <c r="B41" s="21" t="s">
        <v>65</v>
      </c>
      <c r="C41" s="21" t="s">
        <v>66</v>
      </c>
      <c r="D41" s="21" t="s">
        <v>27</v>
      </c>
      <c r="E41" s="112">
        <f>IF(SUMIF('Grundlage Psychiatrie stationär'!D:D,B41,'Grundlage Psychiatrie stationär'!G:G)&gt;0,SUMIF('Grundlage Psychiatrie stationär'!D:D,B41,'Grundlage Psychiatrie stationär'!G:G),)</f>
        <v>0</v>
      </c>
      <c r="F41" s="112">
        <f>IF(SUMIF('Grundlage Psychiatrie stationär'!D:D,B41,'Grundlage Psychiatrie stationär'!H:H)&gt;0,SUMIF('Grundlage Psychiatrie stationär'!D:D,B41,'Grundlage Psychiatrie stationär'!H:H),)</f>
        <v>0</v>
      </c>
      <c r="G41" s="112" t="str">
        <f>IF(SUMIF('Grundlage Psychiatrie stationär'!D:D,B41,'Grundlage Psychiatrie stationär'!I:I)&gt;0,SUMIF('Grundlage Psychiatrie stationär'!D:D,B41,'Grundlage Psychiatrie stationär'!I:I),"")</f>
        <v/>
      </c>
      <c r="H41" s="112" t="str">
        <f>IF(SUMIF('Grundlage Psychiatrie stationär'!D:D,B41,'Grundlage Psychiatrie stationär'!J:J)&gt;0,SUMIF('Grundlage Psychiatrie stationär'!D:D,B41,'Grundlage Psychiatrie stationär'!J:J),"")</f>
        <v/>
      </c>
      <c r="I41" s="130" t="str">
        <f>IF(SUMIF('Grundlage Psychiatrie stationär'!D:D,B41,'Grundlage Psychiatrie stationär'!K:K)&gt;0,SUMIF('Grundlage Psychiatrie stationär'!D:D,B41,'Grundlage Psychiatrie stationär'!K:K),"")</f>
        <v/>
      </c>
      <c r="J41" s="130" t="str">
        <f>IF(SUMIF('Grundlage Psychiatrie stationär'!D:D,B41,'Grundlage Psychiatrie stationär'!L:L)&gt;0,SUMIF('Grundlage Psychiatrie stationär'!D:D,B41,'Grundlage Psychiatrie stationär'!L:L),"")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116</v>
      </c>
      <c r="B42" s="21" t="s">
        <v>117</v>
      </c>
      <c r="C42" s="21" t="s">
        <v>66</v>
      </c>
      <c r="D42" s="21" t="s">
        <v>45</v>
      </c>
      <c r="E42" s="112">
        <f>IF(SUMIF('Grundlage Psychiatrie stationär'!D:D,B42,'Grundlage Psychiatrie stationär'!G:G)&gt;0,SUMIF('Grundlage Psychiatrie stationär'!D:D,B42,'Grundlage Psychiatrie stationär'!G:G),)</f>
        <v>0</v>
      </c>
      <c r="F42" s="112">
        <f>IF(SUMIF('Grundlage Psychiatrie stationär'!D:D,B42,'Grundlage Psychiatrie stationär'!H:H)&gt;0,SUMIF('Grundlage Psychiatrie stationär'!D:D,B42,'Grundlage Psychiatrie stationär'!H:H),)</f>
        <v>0</v>
      </c>
      <c r="G42" s="112" t="str">
        <f>IF(SUMIF('Grundlage Psychiatrie stationär'!D:D,B42,'Grundlage Psychiatrie stationär'!I:I)&gt;0,SUMIF('Grundlage Psychiatrie stationär'!D:D,B42,'Grundlage Psychiatrie stationär'!I:I),"")</f>
        <v/>
      </c>
      <c r="H42" s="112" t="str">
        <f>IF(SUMIF('Grundlage Psychiatrie stationär'!D:D,B42,'Grundlage Psychiatrie stationär'!J:J)&gt;0,SUMIF('Grundlage Psychiatrie stationär'!D:D,B42,'Grundlage Psychiatrie stationär'!J:J),"")</f>
        <v/>
      </c>
      <c r="I42" s="130" t="str">
        <f>IF(SUMIF('Grundlage Psychiatrie stationär'!D:D,B42,'Grundlage Psychiatrie stationär'!K:K)&gt;0,SUMIF('Grundlage Psychiatrie stationär'!D:D,B42,'Grundlage Psychiatrie stationär'!K:K),"")</f>
        <v/>
      </c>
      <c r="J42" s="130" t="str">
        <f>IF(SUMIF('Grundlage Psychiatrie stationär'!D:D,B42,'Grundlage Psychiatrie stationär'!L:L)&gt;0,SUMIF('Grundlage Psychiatrie stationär'!D:D,B42,'Grundlage Psychiatrie stationär'!L:L),"")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119</v>
      </c>
      <c r="B43" s="21" t="s">
        <v>120</v>
      </c>
      <c r="C43" s="21" t="s">
        <v>66</v>
      </c>
      <c r="D43" s="21" t="s">
        <v>45</v>
      </c>
      <c r="E43" s="112">
        <f>IF(SUMIF('Grundlage Psychiatrie stationär'!D:D,B43,'Grundlage Psychiatrie stationär'!G:G)&gt;0,SUMIF('Grundlage Psychiatrie stationär'!D:D,B43,'Grundlage Psychiatrie stationär'!G:G),)</f>
        <v>0</v>
      </c>
      <c r="F43" s="112">
        <f>IF(SUMIF('Grundlage Psychiatrie stationär'!D:D,B43,'Grundlage Psychiatrie stationär'!H:H)&gt;0,SUMIF('Grundlage Psychiatrie stationär'!D:D,B43,'Grundlage Psychiatrie stationär'!H:H),)</f>
        <v>0</v>
      </c>
      <c r="G43" s="112" t="str">
        <f>IF(SUMIF('Grundlage Psychiatrie stationär'!D:D,B43,'Grundlage Psychiatrie stationär'!I:I)&gt;0,SUMIF('Grundlage Psychiatrie stationär'!D:D,B43,'Grundlage Psychiatrie stationär'!I:I),"")</f>
        <v/>
      </c>
      <c r="H43" s="112" t="str">
        <f>IF(SUMIF('Grundlage Psychiatrie stationär'!D:D,B43,'Grundlage Psychiatrie stationär'!J:J)&gt;0,SUMIF('Grundlage Psychiatrie stationär'!D:D,B43,'Grundlage Psychiatrie stationär'!J:J),"")</f>
        <v/>
      </c>
      <c r="I43" s="130" t="str">
        <f>IF(SUMIF('Grundlage Psychiatrie stationär'!D:D,B43,'Grundlage Psychiatrie stationär'!K:K)&gt;0,SUMIF('Grundlage Psychiatrie stationär'!D:D,B43,'Grundlage Psychiatrie stationär'!K:K),"")</f>
        <v/>
      </c>
      <c r="J43" s="130" t="str">
        <f>IF(SUMIF('Grundlage Psychiatrie stationär'!D:D,B43,'Grundlage Psychiatrie stationär'!L:L)&gt;0,SUMIF('Grundlage Psychiatrie stationär'!D:D,B43,'Grundlage Psychiatrie stationär'!L:L),"")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205</v>
      </c>
      <c r="B44" s="21" t="s">
        <v>206</v>
      </c>
      <c r="C44" s="21" t="s">
        <v>66</v>
      </c>
      <c r="D44" s="21" t="s">
        <v>17</v>
      </c>
      <c r="E44" s="112">
        <f>IF(SUMIF('Grundlage Psychiatrie stationär'!D:D,B44,'Grundlage Psychiatrie stationär'!G:G)&gt;0,SUMIF('Grundlage Psychiatrie stationär'!D:D,B44,'Grundlage Psychiatrie stationär'!G:G),)</f>
        <v>0</v>
      </c>
      <c r="F44" s="112">
        <f>IF(SUMIF('Grundlage Psychiatrie stationär'!D:D,B44,'Grundlage Psychiatrie stationär'!H:H)&gt;0,SUMIF('Grundlage Psychiatrie stationär'!D:D,B44,'Grundlage Psychiatrie stationär'!H:H),)</f>
        <v>0</v>
      </c>
      <c r="G44" s="112" t="str">
        <f>IF(SUMIF('Grundlage Psychiatrie stationär'!D:D,B44,'Grundlage Psychiatrie stationär'!I:I)&gt;0,SUMIF('Grundlage Psychiatrie stationär'!D:D,B44,'Grundlage Psychiatrie stationär'!I:I),"")</f>
        <v/>
      </c>
      <c r="H44" s="112" t="str">
        <f>IF(SUMIF('Grundlage Psychiatrie stationär'!D:D,B44,'Grundlage Psychiatrie stationär'!J:J)&gt;0,SUMIF('Grundlage Psychiatrie stationär'!D:D,B44,'Grundlage Psychiatrie stationär'!J:J),"")</f>
        <v/>
      </c>
      <c r="I44" s="130" t="str">
        <f>IF(SUMIF('Grundlage Psychiatrie stationär'!D:D,B44,'Grundlage Psychiatrie stationär'!K:K)&gt;0,SUMIF('Grundlage Psychiatrie stationär'!D:D,B44,'Grundlage Psychiatrie stationär'!K:K),"")</f>
        <v/>
      </c>
      <c r="J44" s="130" t="str">
        <f>IF(SUMIF('Grundlage Psychiatrie stationär'!D:D,B44,'Grundlage Psychiatrie stationär'!L:L)&gt;0,SUMIF('Grundlage Psychiatrie stationär'!D:D,B44,'Grundlage Psychiatrie stationär'!L:L),"")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236</v>
      </c>
      <c r="B45" s="21" t="s">
        <v>237</v>
      </c>
      <c r="C45" s="21" t="s">
        <v>66</v>
      </c>
      <c r="D45" s="21" t="s">
        <v>17</v>
      </c>
      <c r="E45" s="112">
        <f>IF(SUMIF('Grundlage Psychiatrie stationär'!D:D,B45,'Grundlage Psychiatrie stationär'!G:G)&gt;0,SUMIF('Grundlage Psychiatrie stationär'!D:D,B45,'Grundlage Psychiatrie stationär'!G:G),)</f>
        <v>0</v>
      </c>
      <c r="F45" s="112">
        <f>IF(SUMIF('Grundlage Psychiatrie stationär'!D:D,B45,'Grundlage Psychiatrie stationär'!H:H)&gt;0,SUMIF('Grundlage Psychiatrie stationär'!D:D,B45,'Grundlage Psychiatrie stationär'!H:H),)</f>
        <v>0</v>
      </c>
      <c r="G45" s="112" t="str">
        <f>IF(SUMIF('Grundlage Psychiatrie stationär'!D:D,B45,'Grundlage Psychiatrie stationär'!I:I)&gt;0,SUMIF('Grundlage Psychiatrie stationär'!D:D,B45,'Grundlage Psychiatrie stationär'!I:I),"")</f>
        <v/>
      </c>
      <c r="H45" s="112" t="str">
        <f>IF(SUMIF('Grundlage Psychiatrie stationär'!D:D,B45,'Grundlage Psychiatrie stationär'!J:J)&gt;0,SUMIF('Grundlage Psychiatrie stationär'!D:D,B45,'Grundlage Psychiatrie stationär'!J:J),"")</f>
        <v/>
      </c>
      <c r="I45" s="130" t="str">
        <f>IF(SUMIF('Grundlage Psychiatrie stationär'!D:D,B45,'Grundlage Psychiatrie stationär'!K:K)&gt;0,SUMIF('Grundlage Psychiatrie stationär'!D:D,B45,'Grundlage Psychiatrie stationär'!K:K),"")</f>
        <v/>
      </c>
      <c r="J45" s="130" t="str">
        <f>IF(SUMIF('Grundlage Psychiatrie stationär'!D:D,B45,'Grundlage Psychiatrie stationär'!L:L)&gt;0,SUMIF('Grundlage Psychiatrie stationär'!D:D,B45,'Grundlage Psychiatrie stationär'!L:L),"")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177</v>
      </c>
      <c r="B46" s="21" t="s">
        <v>178</v>
      </c>
      <c r="C46" s="21" t="s">
        <v>66</v>
      </c>
      <c r="D46" s="21" t="s">
        <v>27</v>
      </c>
      <c r="E46" s="112">
        <f>IF(SUMIF('Grundlage Psychiatrie stationär'!D:D,B46,'Grundlage Psychiatrie stationär'!G:G)&gt;0,SUMIF('Grundlage Psychiatrie stationär'!D:D,B46,'Grundlage Psychiatrie stationär'!G:G),)</f>
        <v>0</v>
      </c>
      <c r="F46" s="112">
        <f>IF(SUMIF('Grundlage Psychiatrie stationär'!D:D,B46,'Grundlage Psychiatrie stationär'!H:H)&gt;0,SUMIF('Grundlage Psychiatrie stationär'!D:D,B46,'Grundlage Psychiatrie stationär'!H:H),)</f>
        <v>0</v>
      </c>
      <c r="G46" s="112" t="str">
        <f>IF(SUMIF('Grundlage Psychiatrie stationär'!D:D,B46,'Grundlage Psychiatrie stationär'!I:I)&gt;0,SUMIF('Grundlage Psychiatrie stationär'!D:D,B46,'Grundlage Psychiatrie stationär'!I:I),"")</f>
        <v/>
      </c>
      <c r="H46" s="112" t="str">
        <f>IF(SUMIF('Grundlage Psychiatrie stationär'!D:D,B46,'Grundlage Psychiatrie stationär'!J:J)&gt;0,SUMIF('Grundlage Psychiatrie stationär'!D:D,B46,'Grundlage Psychiatrie stationär'!J:J),"")</f>
        <v/>
      </c>
      <c r="I46" s="130" t="str">
        <f>IF(SUMIF('Grundlage Psychiatrie stationär'!D:D,B46,'Grundlage Psychiatrie stationär'!K:K)&gt;0,SUMIF('Grundlage Psychiatrie stationär'!D:D,B46,'Grundlage Psychiatrie stationär'!K:K),"")</f>
        <v/>
      </c>
      <c r="J46" s="130" t="str">
        <f>IF(SUMIF('Grundlage Psychiatrie stationär'!D:D,B46,'Grundlage Psychiatrie stationär'!L:L)&gt;0,SUMIF('Grundlage Psychiatrie stationär'!D:D,B46,'Grundlage Psychiatrie stationär'!L:L),"")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299</v>
      </c>
      <c r="B47" s="21" t="s">
        <v>300</v>
      </c>
      <c r="C47" s="21" t="s">
        <v>66</v>
      </c>
      <c r="D47" s="21" t="s">
        <v>27</v>
      </c>
      <c r="E47" s="112">
        <f>IF(SUMIF('Grundlage Psychiatrie stationär'!D:D,B47,'Grundlage Psychiatrie stationär'!G:G)&gt;0,SUMIF('Grundlage Psychiatrie stationär'!D:D,B47,'Grundlage Psychiatrie stationär'!G:G),)</f>
        <v>0</v>
      </c>
      <c r="F47" s="112">
        <f>IF(SUMIF('Grundlage Psychiatrie stationär'!D:D,B47,'Grundlage Psychiatrie stationär'!H:H)&gt;0,SUMIF('Grundlage Psychiatrie stationär'!D:D,B47,'Grundlage Psychiatrie stationär'!H:H),)</f>
        <v>0</v>
      </c>
      <c r="G47" s="112" t="str">
        <f>IF(SUMIF('Grundlage Psychiatrie stationär'!D:D,B47,'Grundlage Psychiatrie stationär'!I:I)&gt;0,SUMIF('Grundlage Psychiatrie stationär'!D:D,B47,'Grundlage Psychiatrie stationär'!I:I),"")</f>
        <v/>
      </c>
      <c r="H47" s="112" t="str">
        <f>IF(SUMIF('Grundlage Psychiatrie stationär'!D:D,B47,'Grundlage Psychiatrie stationär'!J:J)&gt;0,SUMIF('Grundlage Psychiatrie stationär'!D:D,B47,'Grundlage Psychiatrie stationär'!J:J),"")</f>
        <v/>
      </c>
      <c r="I47" s="130" t="str">
        <f>IF(SUMIF('Grundlage Psychiatrie stationär'!D:D,B47,'Grundlage Psychiatrie stationär'!K:K)&gt;0,SUMIF('Grundlage Psychiatrie stationär'!D:D,B47,'Grundlage Psychiatrie stationär'!K:K),"")</f>
        <v/>
      </c>
      <c r="J47" s="130" t="str">
        <f>IF(SUMIF('Grundlage Psychiatrie stationär'!D:D,B47,'Grundlage Psychiatrie stationär'!L:L)&gt;0,SUMIF('Grundlage Psychiatrie stationär'!D:D,B47,'Grundlage Psychiatrie stationär'!L:L),"")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307</v>
      </c>
      <c r="B48" s="21" t="s">
        <v>307</v>
      </c>
      <c r="C48" s="21" t="s">
        <v>66</v>
      </c>
      <c r="D48" s="21" t="s">
        <v>308</v>
      </c>
      <c r="E48" s="112">
        <f>IF(SUMIF('Grundlage Psychiatrie stationär'!D:D,B48,'Grundlage Psychiatrie stationär'!G:G)&gt;0,SUMIF('Grundlage Psychiatrie stationär'!D:D,B48,'Grundlage Psychiatrie stationär'!G:G),)</f>
        <v>0</v>
      </c>
      <c r="F48" s="112">
        <f>IF(SUMIF('Grundlage Psychiatrie stationär'!D:D,B48,'Grundlage Psychiatrie stationär'!H:H)&gt;0,SUMIF('Grundlage Psychiatrie stationär'!D:D,B48,'Grundlage Psychiatrie stationär'!H:H),)</f>
        <v>0</v>
      </c>
      <c r="G48" s="112" t="str">
        <f>IF(SUMIF('Grundlage Psychiatrie stationär'!D:D,B48,'Grundlage Psychiatrie stationär'!I:I)&gt;0,SUMIF('Grundlage Psychiatrie stationär'!D:D,B48,'Grundlage Psychiatrie stationär'!I:I),"")</f>
        <v/>
      </c>
      <c r="H48" s="112" t="str">
        <f>IF(SUMIF('Grundlage Psychiatrie stationär'!D:D,B48,'Grundlage Psychiatrie stationär'!J:J)&gt;0,SUMIF('Grundlage Psychiatrie stationär'!D:D,B48,'Grundlage Psychiatrie stationär'!J:J),"")</f>
        <v/>
      </c>
      <c r="I48" s="130" t="str">
        <f>IF(SUMIF('Grundlage Psychiatrie stationär'!D:D,B48,'Grundlage Psychiatrie stationär'!K:K)&gt;0,SUMIF('Grundlage Psychiatrie stationär'!D:D,B48,'Grundlage Psychiatrie stationär'!K:K),"")</f>
        <v/>
      </c>
      <c r="J48" s="130" t="str">
        <f>IF(SUMIF('Grundlage Psychiatrie stationär'!D:D,B48,'Grundlage Psychiatrie stationär'!L:L)&gt;0,SUMIF('Grundlage Psychiatrie stationär'!D:D,B48,'Grundlage Psychiatrie stationär'!L:L),"")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341</v>
      </c>
      <c r="B49" s="21" t="s">
        <v>341</v>
      </c>
      <c r="C49" s="21" t="s">
        <v>66</v>
      </c>
      <c r="D49" s="21" t="s">
        <v>308</v>
      </c>
      <c r="E49" s="112">
        <f>IF(SUMIF('Grundlage Psychiatrie stationär'!D:D,B49,'Grundlage Psychiatrie stationär'!G:G)&gt;0,SUMIF('Grundlage Psychiatrie stationär'!D:D,B49,'Grundlage Psychiatrie stationär'!G:G),)</f>
        <v>0</v>
      </c>
      <c r="F49" s="112">
        <f>IF(SUMIF('Grundlage Psychiatrie stationär'!D:D,B49,'Grundlage Psychiatrie stationär'!H:H)&gt;0,SUMIF('Grundlage Psychiatrie stationär'!D:D,B49,'Grundlage Psychiatrie stationär'!H:H),)</f>
        <v>0</v>
      </c>
      <c r="G49" s="112" t="str">
        <f>IF(SUMIF('Grundlage Psychiatrie stationär'!D:D,B49,'Grundlage Psychiatrie stationär'!I:I)&gt;0,SUMIF('Grundlage Psychiatrie stationär'!D:D,B49,'Grundlage Psychiatrie stationär'!I:I),"")</f>
        <v/>
      </c>
      <c r="H49" s="112" t="str">
        <f>IF(SUMIF('Grundlage Psychiatrie stationär'!D:D,B49,'Grundlage Psychiatrie stationär'!J:J)&gt;0,SUMIF('Grundlage Psychiatrie stationär'!D:D,B49,'Grundlage Psychiatrie stationär'!J:J),"")</f>
        <v/>
      </c>
      <c r="I49" s="130" t="str">
        <f>IF(SUMIF('Grundlage Psychiatrie stationär'!D:D,B49,'Grundlage Psychiatrie stationär'!K:K)&gt;0,SUMIF('Grundlage Psychiatrie stationär'!D:D,B49,'Grundlage Psychiatrie stationär'!K:K),"")</f>
        <v/>
      </c>
      <c r="J49" s="130" t="str">
        <f>IF(SUMIF('Grundlage Psychiatrie stationär'!D:D,B49,'Grundlage Psychiatrie stationär'!L:L)&gt;0,SUMIF('Grundlage Psychiatrie stationär'!D:D,B49,'Grundlage Psychiatrie stationär'!L:L),"")</f>
        <v/>
      </c>
      <c r="K49" s="40" t="s">
        <v>405</v>
      </c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101</v>
      </c>
      <c r="B50" s="21" t="s">
        <v>102</v>
      </c>
      <c r="C50" s="21" t="s">
        <v>55</v>
      </c>
      <c r="D50" s="21" t="s">
        <v>22</v>
      </c>
      <c r="E50" s="112">
        <f>IF(SUMIF('Grundlage Psychiatrie stationär'!D:D,B50,'Grundlage Psychiatrie stationär'!G:G)&gt;0,SUMIF('Grundlage Psychiatrie stationär'!D:D,B50,'Grundlage Psychiatrie stationär'!G:G),)</f>
        <v>0</v>
      </c>
      <c r="F50" s="112">
        <f>IF(SUMIF('Grundlage Psychiatrie stationär'!D:D,B50,'Grundlage Psychiatrie stationär'!H:H)&gt;0,SUMIF('Grundlage Psychiatrie stationär'!D:D,B50,'Grundlage Psychiatrie stationär'!H:H),)</f>
        <v>0</v>
      </c>
      <c r="G50" s="112" t="str">
        <f>IF(SUMIF('Grundlage Psychiatrie stationär'!D:D,B50,'Grundlage Psychiatrie stationär'!I:I)&gt;0,SUMIF('Grundlage Psychiatrie stationär'!D:D,B50,'Grundlage Psychiatrie stationär'!I:I),"")</f>
        <v/>
      </c>
      <c r="H50" s="112" t="str">
        <f>IF(SUMIF('Grundlage Psychiatrie stationär'!D:D,B50,'Grundlage Psychiatrie stationär'!J:J)&gt;0,SUMIF('Grundlage Psychiatrie stationär'!D:D,B50,'Grundlage Psychiatrie stationär'!J:J),"")</f>
        <v/>
      </c>
      <c r="I50" s="130" t="str">
        <f>IF(SUMIF('Grundlage Psychiatrie stationär'!D:D,B50,'Grundlage Psychiatrie stationär'!K:K)&gt;0,SUMIF('Grundlage Psychiatrie stationär'!D:D,B50,'Grundlage Psychiatrie stationär'!K:K),"")</f>
        <v/>
      </c>
      <c r="J50" s="130" t="str">
        <f>IF(SUMIF('Grundlage Psychiatrie stationär'!D:D,B50,'Grundlage Psychiatrie stationär'!L:L)&gt;0,SUMIF('Grundlage Psychiatrie stationär'!D:D,B50,'Grundlage Psychiatrie stationär'!L:L),"")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239</v>
      </c>
      <c r="B51" s="21" t="s">
        <v>240</v>
      </c>
      <c r="C51" s="21" t="s">
        <v>55</v>
      </c>
      <c r="D51" s="21" t="s">
        <v>45</v>
      </c>
      <c r="E51" s="112">
        <f>IF(SUMIF('Grundlage Psychiatrie stationär'!D:D,B51,'Grundlage Psychiatrie stationär'!G:G)&gt;0,SUMIF('Grundlage Psychiatrie stationär'!D:D,B51,'Grundlage Psychiatrie stationär'!G:G),)</f>
        <v>0</v>
      </c>
      <c r="F51" s="112">
        <f>IF(SUMIF('Grundlage Psychiatrie stationär'!D:D,B51,'Grundlage Psychiatrie stationär'!H:H)&gt;0,SUMIF('Grundlage Psychiatrie stationär'!D:D,B51,'Grundlage Psychiatrie stationär'!H:H),)</f>
        <v>0</v>
      </c>
      <c r="G51" s="112" t="str">
        <f>IF(SUMIF('Grundlage Psychiatrie stationär'!D:D,B51,'Grundlage Psychiatrie stationär'!I:I)&gt;0,SUMIF('Grundlage Psychiatrie stationär'!D:D,B51,'Grundlage Psychiatrie stationär'!I:I),"")</f>
        <v/>
      </c>
      <c r="H51" s="112" t="str">
        <f>IF(SUMIF('Grundlage Psychiatrie stationär'!D:D,B51,'Grundlage Psychiatrie stationär'!J:J)&gt;0,SUMIF('Grundlage Psychiatrie stationär'!D:D,B51,'Grundlage Psychiatrie stationär'!J:J),"")</f>
        <v/>
      </c>
      <c r="I51" s="130" t="str">
        <f>IF(SUMIF('Grundlage Psychiatrie stationär'!D:D,B51,'Grundlage Psychiatrie stationär'!K:K)&gt;0,SUMIF('Grundlage Psychiatrie stationär'!D:D,B51,'Grundlage Psychiatrie stationär'!K:K),"")</f>
        <v/>
      </c>
      <c r="J51" s="130" t="str">
        <f>IF(SUMIF('Grundlage Psychiatrie stationär'!D:D,B51,'Grundlage Psychiatrie stationär'!L:L)&gt;0,SUMIF('Grundlage Psychiatrie stationär'!D:D,B51,'Grundlage Psychiatrie stationär'!L:L),"")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265</v>
      </c>
      <c r="B52" s="21" t="s">
        <v>266</v>
      </c>
      <c r="C52" s="21" t="s">
        <v>55</v>
      </c>
      <c r="D52" s="21" t="s">
        <v>45</v>
      </c>
      <c r="E52" s="112">
        <f>IF(SUMIF('Grundlage Psychiatrie stationär'!D:D,B52,'Grundlage Psychiatrie stationär'!G:G)&gt;0,SUMIF('Grundlage Psychiatrie stationär'!D:D,B52,'Grundlage Psychiatrie stationär'!G:G),)</f>
        <v>0</v>
      </c>
      <c r="F52" s="112">
        <f>IF(SUMIF('Grundlage Psychiatrie stationär'!D:D,B52,'Grundlage Psychiatrie stationär'!H:H)&gt;0,SUMIF('Grundlage Psychiatrie stationär'!D:D,B52,'Grundlage Psychiatrie stationär'!H:H),)</f>
        <v>0</v>
      </c>
      <c r="G52" s="112" t="str">
        <f>IF(SUMIF('Grundlage Psychiatrie stationär'!D:D,B52,'Grundlage Psychiatrie stationär'!I:I)&gt;0,SUMIF('Grundlage Psychiatrie stationär'!D:D,B52,'Grundlage Psychiatrie stationär'!I:I),"")</f>
        <v/>
      </c>
      <c r="H52" s="112" t="str">
        <f>IF(SUMIF('Grundlage Psychiatrie stationär'!D:D,B52,'Grundlage Psychiatrie stationär'!J:J)&gt;0,SUMIF('Grundlage Psychiatrie stationär'!D:D,B52,'Grundlage Psychiatrie stationär'!J:J),"")</f>
        <v/>
      </c>
      <c r="I52" s="130" t="str">
        <f>IF(SUMIF('Grundlage Psychiatrie stationär'!D:D,B52,'Grundlage Psychiatrie stationär'!K:K)&gt;0,SUMIF('Grundlage Psychiatrie stationär'!D:D,B52,'Grundlage Psychiatrie stationär'!K:K),"")</f>
        <v/>
      </c>
      <c r="J52" s="130" t="str">
        <f>IF(SUMIF('Grundlage Psychiatrie stationär'!D:D,B52,'Grundlage Psychiatrie stationär'!L:L)&gt;0,SUMIF('Grundlage Psychiatrie stationär'!D:D,B52,'Grundlage Psychiatrie stationär'!L:L),"")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53</v>
      </c>
      <c r="B53" s="21" t="s">
        <v>54</v>
      </c>
      <c r="C53" s="21" t="s">
        <v>55</v>
      </c>
      <c r="D53" s="21" t="s">
        <v>45</v>
      </c>
      <c r="E53" s="112">
        <f>IF(SUMIF('Grundlage Psychiatrie stationär'!D:D,B53,'Grundlage Psychiatrie stationär'!G:G)&gt;0,SUMIF('Grundlage Psychiatrie stationär'!D:D,B53,'Grundlage Psychiatrie stationär'!G:G),)</f>
        <v>0</v>
      </c>
      <c r="F53" s="112">
        <f>IF(SUMIF('Grundlage Psychiatrie stationär'!D:D,B53,'Grundlage Psychiatrie stationär'!H:H)&gt;0,SUMIF('Grundlage Psychiatrie stationär'!D:D,B53,'Grundlage Psychiatrie stationär'!H:H),)</f>
        <v>0</v>
      </c>
      <c r="G53" s="112" t="str">
        <f>IF(SUMIF('Grundlage Psychiatrie stationär'!D:D,B53,'Grundlage Psychiatrie stationär'!I:I)&gt;0,SUMIF('Grundlage Psychiatrie stationär'!D:D,B53,'Grundlage Psychiatrie stationär'!I:I),"")</f>
        <v/>
      </c>
      <c r="H53" s="112" t="str">
        <f>IF(SUMIF('Grundlage Psychiatrie stationär'!D:D,B53,'Grundlage Psychiatrie stationär'!J:J)&gt;0,SUMIF('Grundlage Psychiatrie stationär'!D:D,B53,'Grundlage Psychiatrie stationär'!J:J),"")</f>
        <v/>
      </c>
      <c r="I53" s="130" t="str">
        <f>IF(SUMIF('Grundlage Psychiatrie stationär'!D:D,B53,'Grundlage Psychiatrie stationär'!K:K)&gt;0,SUMIF('Grundlage Psychiatrie stationär'!D:D,B53,'Grundlage Psychiatrie stationär'!K:K),"")</f>
        <v/>
      </c>
      <c r="J53" s="130" t="str">
        <f>IF(SUMIF('Grundlage Psychiatrie stationär'!D:D,B53,'Grundlage Psychiatrie stationär'!L:L)&gt;0,SUMIF('Grundlage Psychiatrie stationär'!D:D,B53,'Grundlage Psychiatrie stationär'!L:L),"")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275</v>
      </c>
      <c r="B54" s="21" t="s">
        <v>276</v>
      </c>
      <c r="C54" s="21" t="s">
        <v>55</v>
      </c>
      <c r="D54" s="21" t="s">
        <v>45</v>
      </c>
      <c r="E54" s="112">
        <f>IF(SUMIF('Grundlage Psychiatrie stationär'!D:D,B54,'Grundlage Psychiatrie stationär'!G:G)&gt;0,SUMIF('Grundlage Psychiatrie stationär'!D:D,B54,'Grundlage Psychiatrie stationär'!G:G),)</f>
        <v>0</v>
      </c>
      <c r="F54" s="112">
        <f>IF(SUMIF('Grundlage Psychiatrie stationär'!D:D,B54,'Grundlage Psychiatrie stationär'!H:H)&gt;0,SUMIF('Grundlage Psychiatrie stationär'!D:D,B54,'Grundlage Psychiatrie stationär'!H:H),)</f>
        <v>0</v>
      </c>
      <c r="G54" s="112" t="str">
        <f>IF(SUMIF('Grundlage Psychiatrie stationär'!D:D,B54,'Grundlage Psychiatrie stationär'!I:I)&gt;0,SUMIF('Grundlage Psychiatrie stationär'!D:D,B54,'Grundlage Psychiatrie stationär'!I:I),"")</f>
        <v/>
      </c>
      <c r="H54" s="112" t="str">
        <f>IF(SUMIF('Grundlage Psychiatrie stationär'!D:D,B54,'Grundlage Psychiatrie stationär'!J:J)&gt;0,SUMIF('Grundlage Psychiatrie stationär'!D:D,B54,'Grundlage Psychiatrie stationär'!J:J),"")</f>
        <v/>
      </c>
      <c r="I54" s="130" t="str">
        <f>IF(SUMIF('Grundlage Psychiatrie stationär'!D:D,B54,'Grundlage Psychiatrie stationär'!K:K)&gt;0,SUMIF('Grundlage Psychiatrie stationär'!D:D,B54,'Grundlage Psychiatrie stationär'!K:K),"")</f>
        <v/>
      </c>
      <c r="J54" s="130" t="str">
        <f>IF(SUMIF('Grundlage Psychiatrie stationär'!D:D,B54,'Grundlage Psychiatrie stationär'!L:L)&gt;0,SUMIF('Grundlage Psychiatrie stationär'!D:D,B54,'Grundlage Psychiatrie stationär'!L:L),"")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323</v>
      </c>
      <c r="B55" s="21" t="s">
        <v>323</v>
      </c>
      <c r="C55" s="21" t="s">
        <v>55</v>
      </c>
      <c r="D55" s="21" t="s">
        <v>251</v>
      </c>
      <c r="E55" s="112">
        <f>IF(SUMIF('Grundlage Psychiatrie stationär'!D:D,B55,'Grundlage Psychiatrie stationär'!G:G)&gt;0,SUMIF('Grundlage Psychiatrie stationär'!D:D,B55,'Grundlage Psychiatrie stationär'!G:G),)</f>
        <v>0</v>
      </c>
      <c r="F55" s="112">
        <f>IF(SUMIF('Grundlage Psychiatrie stationär'!D:D,B55,'Grundlage Psychiatrie stationär'!H:H)&gt;0,SUMIF('Grundlage Psychiatrie stationär'!D:D,B55,'Grundlage Psychiatrie stationär'!H:H),)</f>
        <v>0</v>
      </c>
      <c r="G55" s="112" t="str">
        <f>IF(SUMIF('Grundlage Psychiatrie stationär'!D:D,B55,'Grundlage Psychiatrie stationär'!I:I)&gt;0,SUMIF('Grundlage Psychiatrie stationär'!D:D,B55,'Grundlage Psychiatrie stationär'!I:I),"")</f>
        <v/>
      </c>
      <c r="H55" s="112" t="str">
        <f>IF(SUMIF('Grundlage Psychiatrie stationär'!D:D,B55,'Grundlage Psychiatrie stationär'!J:J)&gt;0,SUMIF('Grundlage Psychiatrie stationär'!D:D,B55,'Grundlage Psychiatrie stationär'!J:J),"")</f>
        <v/>
      </c>
      <c r="I55" s="130" t="str">
        <f>IF(SUMIF('Grundlage Psychiatrie stationär'!D:D,B55,'Grundlage Psychiatrie stationär'!K:K)&gt;0,SUMIF('Grundlage Psychiatrie stationär'!D:D,B55,'Grundlage Psychiatrie stationär'!K:K),"")</f>
        <v/>
      </c>
      <c r="J55" s="130" t="str">
        <f>IF(SUMIF('Grundlage Psychiatrie stationär'!D:D,B55,'Grundlage Psychiatrie stationär'!L:L)&gt;0,SUMIF('Grundlage Psychiatrie stationär'!D:D,B55,'Grundlage Psychiatrie stationär'!L:L),"")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329</v>
      </c>
      <c r="B56" s="21" t="s">
        <v>329</v>
      </c>
      <c r="C56" s="21" t="s">
        <v>55</v>
      </c>
      <c r="D56" s="21" t="s">
        <v>17</v>
      </c>
      <c r="E56" s="112">
        <f>IF(SUMIF('Grundlage Psychiatrie stationär'!D:D,B56,'Grundlage Psychiatrie stationär'!G:G)&gt;0,SUMIF('Grundlage Psychiatrie stationär'!D:D,B56,'Grundlage Psychiatrie stationär'!G:G),)</f>
        <v>0</v>
      </c>
      <c r="F56" s="112">
        <f>IF(SUMIF('Grundlage Psychiatrie stationär'!D:D,B56,'Grundlage Psychiatrie stationär'!H:H)&gt;0,SUMIF('Grundlage Psychiatrie stationär'!D:D,B56,'Grundlage Psychiatrie stationär'!H:H),)</f>
        <v>0</v>
      </c>
      <c r="G56" s="112" t="str">
        <f>IF(SUMIF('Grundlage Psychiatrie stationär'!D:D,B56,'Grundlage Psychiatrie stationär'!I:I)&gt;0,SUMIF('Grundlage Psychiatrie stationär'!D:D,B56,'Grundlage Psychiatrie stationär'!I:I),"")</f>
        <v/>
      </c>
      <c r="H56" s="112" t="str">
        <f>IF(SUMIF('Grundlage Psychiatrie stationär'!D:D,B56,'Grundlage Psychiatrie stationär'!J:J)&gt;0,SUMIF('Grundlage Psychiatrie stationär'!D:D,B56,'Grundlage Psychiatrie stationär'!J:J),"")</f>
        <v/>
      </c>
      <c r="I56" s="130" t="str">
        <f>IF(SUMIF('Grundlage Psychiatrie stationär'!D:D,B56,'Grundlage Psychiatrie stationär'!K:K)&gt;0,SUMIF('Grundlage Psychiatrie stationär'!D:D,B56,'Grundlage Psychiatrie stationär'!K:K),"")</f>
        <v/>
      </c>
      <c r="J56" s="130" t="str">
        <f>IF(SUMIF('Grundlage Psychiatrie stationär'!D:D,B56,'Grundlage Psychiatrie stationär'!L:L)&gt;0,SUMIF('Grundlage Psychiatrie stationär'!D:D,B56,'Grundlage Psychiatrie stationär'!L:L),"")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4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122</v>
      </c>
      <c r="B57" s="21" t="s">
        <v>123</v>
      </c>
      <c r="C57" s="21" t="s">
        <v>110</v>
      </c>
      <c r="D57" s="21" t="s">
        <v>45</v>
      </c>
      <c r="E57" s="112">
        <f>IF(SUMIF('Grundlage Psychiatrie stationär'!D:D,B57,'Grundlage Psychiatrie stationär'!G:G)&gt;0,SUMIF('Grundlage Psychiatrie stationär'!D:D,B57,'Grundlage Psychiatrie stationär'!G:G),)</f>
        <v>0</v>
      </c>
      <c r="F57" s="112">
        <f>IF(SUMIF('Grundlage Psychiatrie stationär'!D:D,B57,'Grundlage Psychiatrie stationär'!H:H)&gt;0,SUMIF('Grundlage Psychiatrie stationär'!D:D,B57,'Grundlage Psychiatrie stationär'!H:H),)</f>
        <v>0</v>
      </c>
      <c r="G57" s="112" t="str">
        <f>IF(SUMIF('Grundlage Psychiatrie stationär'!D:D,B57,'Grundlage Psychiatrie stationär'!I:I)&gt;0,SUMIF('Grundlage Psychiatrie stationär'!D:D,B57,'Grundlage Psychiatrie stationär'!I:I),"")</f>
        <v/>
      </c>
      <c r="H57" s="112" t="str">
        <f>IF(SUMIF('Grundlage Psychiatrie stationär'!D:D,B57,'Grundlage Psychiatrie stationär'!J:J)&gt;0,SUMIF('Grundlage Psychiatrie stationär'!D:D,B57,'Grundlage Psychiatrie stationär'!J:J),"")</f>
        <v/>
      </c>
      <c r="I57" s="130" t="str">
        <f>IF(SUMIF('Grundlage Psychiatrie stationär'!D:D,B57,'Grundlage Psychiatrie stationär'!K:K)&gt;0,SUMIF('Grundlage Psychiatrie stationär'!D:D,B57,'Grundlage Psychiatrie stationär'!K:K),"")</f>
        <v/>
      </c>
      <c r="J57" s="130" t="str">
        <f>IF(SUMIF('Grundlage Psychiatrie stationär'!D:D,B57,'Grundlage Psychiatrie stationär'!L:L)&gt;0,SUMIF('Grundlage Psychiatrie stationär'!D:D,B57,'Grundlage Psychiatrie stationär'!L:L),"")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326</v>
      </c>
      <c r="B58" s="21" t="s">
        <v>326</v>
      </c>
      <c r="C58" s="21" t="s">
        <v>110</v>
      </c>
      <c r="D58" s="21" t="s">
        <v>251</v>
      </c>
      <c r="E58" s="112">
        <f>IF(SUMIF('Grundlage Psychiatrie stationär'!D:D,B58,'Grundlage Psychiatrie stationär'!G:G)&gt;0,SUMIF('Grundlage Psychiatrie stationär'!D:D,B58,'Grundlage Psychiatrie stationär'!G:G),)</f>
        <v>0</v>
      </c>
      <c r="F58" s="112">
        <f>IF(SUMIF('Grundlage Psychiatrie stationär'!D:D,B58,'Grundlage Psychiatrie stationär'!H:H)&gt;0,SUMIF('Grundlage Psychiatrie stationär'!D:D,B58,'Grundlage Psychiatrie stationär'!H:H),)</f>
        <v>0</v>
      </c>
      <c r="G58" s="112" t="str">
        <f>IF(SUMIF('Grundlage Psychiatrie stationär'!D:D,B58,'Grundlage Psychiatrie stationär'!I:I)&gt;0,SUMIF('Grundlage Psychiatrie stationär'!D:D,B58,'Grundlage Psychiatrie stationär'!I:I),"")</f>
        <v/>
      </c>
      <c r="H58" s="112" t="str">
        <f>IF(SUMIF('Grundlage Psychiatrie stationär'!D:D,B58,'Grundlage Psychiatrie stationär'!J:J)&gt;0,SUMIF('Grundlage Psychiatrie stationär'!D:D,B58,'Grundlage Psychiatrie stationär'!J:J),"")</f>
        <v/>
      </c>
      <c r="I58" s="130" t="str">
        <f>IF(SUMIF('Grundlage Psychiatrie stationär'!D:D,B58,'Grundlage Psychiatrie stationär'!K:K)&gt;0,SUMIF('Grundlage Psychiatrie stationär'!D:D,B58,'Grundlage Psychiatrie stationär'!K:K),"")</f>
        <v/>
      </c>
      <c r="J58" s="130" t="str">
        <f>IF(SUMIF('Grundlage Psychiatrie stationär'!D:D,B58,'Grundlage Psychiatrie stationär'!L:L)&gt;0,SUMIF('Grundlage Psychiatrie stationär'!D:D,B58,'Grundlage Psychiatrie stationär'!L:L),"")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14</v>
      </c>
      <c r="B59" s="21" t="s">
        <v>15</v>
      </c>
      <c r="C59" s="21" t="s">
        <v>16</v>
      </c>
      <c r="D59" s="21" t="s">
        <v>17</v>
      </c>
      <c r="E59" s="112">
        <f>IF(SUMIF('Grundlage Psychiatrie stationär'!D:D,B59,'Grundlage Psychiatrie stationär'!G:G)&gt;0,SUMIF('Grundlage Psychiatrie stationär'!D:D,B59,'Grundlage Psychiatrie stationär'!G:G),)</f>
        <v>0</v>
      </c>
      <c r="F59" s="112">
        <f>IF(SUMIF('Grundlage Psychiatrie stationär'!D:D,B59,'Grundlage Psychiatrie stationär'!H:H)&gt;0,SUMIF('Grundlage Psychiatrie stationär'!D:D,B59,'Grundlage Psychiatrie stationär'!H:H),)</f>
        <v>0</v>
      </c>
      <c r="G59" s="112" t="str">
        <f>IF(SUMIF('Grundlage Psychiatrie stationär'!D:D,B59,'Grundlage Psychiatrie stationär'!I:I)&gt;0,SUMIF('Grundlage Psychiatrie stationär'!D:D,B59,'Grundlage Psychiatrie stationär'!I:I),"")</f>
        <v/>
      </c>
      <c r="H59" s="112" t="str">
        <f>IF(SUMIF('Grundlage Psychiatrie stationär'!D:D,B59,'Grundlage Psychiatrie stationär'!J:J)&gt;0,SUMIF('Grundlage Psychiatrie stationär'!D:D,B59,'Grundlage Psychiatrie stationär'!J:J),"")</f>
        <v/>
      </c>
      <c r="I59" s="130" t="str">
        <f>IF(SUMIF('Grundlage Psychiatrie stationär'!D:D,B59,'Grundlage Psychiatrie stationär'!K:K)&gt;0,SUMIF('Grundlage Psychiatrie stationär'!D:D,B59,'Grundlage Psychiatrie stationär'!K:K),"")</f>
        <v/>
      </c>
      <c r="J59" s="130" t="str">
        <f>IF(SUMIF('Grundlage Psychiatrie stationär'!D:D,B59,'Grundlage Psychiatrie stationär'!L:L)&gt;0,SUMIF('Grundlage Psychiatrie stationär'!D:D,B59,'Grundlage Psychiatrie stationär'!L:L),"")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174</v>
      </c>
      <c r="B60" s="21" t="s">
        <v>175</v>
      </c>
      <c r="C60" s="21" t="s">
        <v>16</v>
      </c>
      <c r="D60" s="21" t="s">
        <v>62</v>
      </c>
      <c r="E60" s="112">
        <f>IF(SUMIF('Grundlage Psychiatrie stationär'!D:D,B60,'Grundlage Psychiatrie stationär'!G:G)&gt;0,SUMIF('Grundlage Psychiatrie stationär'!D:D,B60,'Grundlage Psychiatrie stationär'!G:G),)</f>
        <v>0</v>
      </c>
      <c r="F60" s="112">
        <f>IF(SUMIF('Grundlage Psychiatrie stationär'!D:D,B60,'Grundlage Psychiatrie stationär'!H:H)&gt;0,SUMIF('Grundlage Psychiatrie stationär'!D:D,B60,'Grundlage Psychiatrie stationär'!H:H),)</f>
        <v>0</v>
      </c>
      <c r="G60" s="112" t="str">
        <f>IF(SUMIF('Grundlage Psychiatrie stationär'!D:D,B60,'Grundlage Psychiatrie stationär'!I:I)&gt;0,SUMIF('Grundlage Psychiatrie stationär'!D:D,B60,'Grundlage Psychiatrie stationär'!I:I),"")</f>
        <v/>
      </c>
      <c r="H60" s="112" t="str">
        <f>IF(SUMIF('Grundlage Psychiatrie stationär'!D:D,B60,'Grundlage Psychiatrie stationär'!J:J)&gt;0,SUMIF('Grundlage Psychiatrie stationär'!D:D,B60,'Grundlage Psychiatrie stationär'!J:J),"")</f>
        <v/>
      </c>
      <c r="I60" s="130" t="str">
        <f>IF(SUMIF('Grundlage Psychiatrie stationär'!D:D,B60,'Grundlage Psychiatrie stationär'!K:K)&gt;0,SUMIF('Grundlage Psychiatrie stationär'!D:D,B60,'Grundlage Psychiatrie stationär'!K:K),"")</f>
        <v/>
      </c>
      <c r="J60" s="130" t="str">
        <f>IF(SUMIF('Grundlage Psychiatrie stationär'!D:D,B60,'Grundlage Psychiatrie stationär'!L:L)&gt;0,SUMIF('Grundlage Psychiatrie stationär'!D:D,B60,'Grundlage Psychiatrie stationär'!L:L),"")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220</v>
      </c>
      <c r="B61" s="21" t="s">
        <v>221</v>
      </c>
      <c r="C61" s="21" t="s">
        <v>16</v>
      </c>
      <c r="D61" s="21" t="s">
        <v>45</v>
      </c>
      <c r="E61" s="112">
        <f>IF(SUMIF('Grundlage Psychiatrie stationär'!D:D,B61,'Grundlage Psychiatrie stationär'!G:G)&gt;0,SUMIF('Grundlage Psychiatrie stationär'!D:D,B61,'Grundlage Psychiatrie stationär'!G:G),)</f>
        <v>0</v>
      </c>
      <c r="F61" s="112">
        <f>IF(SUMIF('Grundlage Psychiatrie stationär'!D:D,B61,'Grundlage Psychiatrie stationär'!H:H)&gt;0,SUMIF('Grundlage Psychiatrie stationär'!D:D,B61,'Grundlage Psychiatrie stationär'!H:H),)</f>
        <v>0</v>
      </c>
      <c r="G61" s="112" t="str">
        <f>IF(SUMIF('Grundlage Psychiatrie stationär'!D:D,B61,'Grundlage Psychiatrie stationär'!I:I)&gt;0,SUMIF('Grundlage Psychiatrie stationär'!D:D,B61,'Grundlage Psychiatrie stationär'!I:I),"")</f>
        <v/>
      </c>
      <c r="H61" s="112" t="str">
        <f>IF(SUMIF('Grundlage Psychiatrie stationär'!D:D,B61,'Grundlage Psychiatrie stationär'!J:J)&gt;0,SUMIF('Grundlage Psychiatrie stationär'!D:D,B61,'Grundlage Psychiatrie stationär'!J:J),"")</f>
        <v/>
      </c>
      <c r="I61" s="130" t="str">
        <f>IF(SUMIF('Grundlage Psychiatrie stationär'!D:D,B61,'Grundlage Psychiatrie stationär'!K:K)&gt;0,SUMIF('Grundlage Psychiatrie stationär'!D:D,B61,'Grundlage Psychiatrie stationär'!K:K),"")</f>
        <v/>
      </c>
      <c r="J61" s="130" t="str">
        <f>IF(SUMIF('Grundlage Psychiatrie stationär'!D:D,B61,'Grundlage Psychiatrie stationär'!L:L)&gt;0,SUMIF('Grundlage Psychiatrie stationär'!D:D,B61,'Grundlage Psychiatrie stationär'!L:L),"")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335</v>
      </c>
      <c r="B62" s="21" t="s">
        <v>335</v>
      </c>
      <c r="C62" s="21" t="s">
        <v>16</v>
      </c>
      <c r="D62" s="21" t="s">
        <v>308</v>
      </c>
      <c r="E62" s="112">
        <f>IF(SUMIF('Grundlage Psychiatrie stationär'!D:D,B62,'Grundlage Psychiatrie stationär'!G:G)&gt;0,SUMIF('Grundlage Psychiatrie stationär'!D:D,B62,'Grundlage Psychiatrie stationär'!G:G),)</f>
        <v>0</v>
      </c>
      <c r="F62" s="112">
        <f>IF(SUMIF('Grundlage Psychiatrie stationär'!D:D,B62,'Grundlage Psychiatrie stationär'!H:H)&gt;0,SUMIF('Grundlage Psychiatrie stationär'!D:D,B62,'Grundlage Psychiatrie stationär'!H:H),)</f>
        <v>0</v>
      </c>
      <c r="G62" s="112" t="str">
        <f>IF(SUMIF('Grundlage Psychiatrie stationär'!D:D,B62,'Grundlage Psychiatrie stationär'!I:I)&gt;0,SUMIF('Grundlage Psychiatrie stationär'!D:D,B62,'Grundlage Psychiatrie stationär'!I:I),"")</f>
        <v/>
      </c>
      <c r="H62" s="112" t="str">
        <f>IF(SUMIF('Grundlage Psychiatrie stationär'!D:D,B62,'Grundlage Psychiatrie stationär'!J:J)&gt;0,SUMIF('Grundlage Psychiatrie stationär'!D:D,B62,'Grundlage Psychiatrie stationär'!J:J),"")</f>
        <v/>
      </c>
      <c r="I62" s="130" t="str">
        <f>IF(SUMIF('Grundlage Psychiatrie stationär'!D:D,B62,'Grundlage Psychiatrie stationär'!K:K)&gt;0,SUMIF('Grundlage Psychiatrie stationär'!D:D,B62,'Grundlage Psychiatrie stationär'!K:K),"")</f>
        <v/>
      </c>
      <c r="J62" s="130" t="str">
        <f>IF(SUMIF('Grundlage Psychiatrie stationär'!D:D,B62,'Grundlage Psychiatrie stationär'!L:L)&gt;0,SUMIF('Grundlage Psychiatrie stationär'!D:D,B62,'Grundlage Psychiatrie stationär'!L:L),"")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304</v>
      </c>
      <c r="B63" s="21" t="s">
        <v>304</v>
      </c>
      <c r="C63" s="21" t="s">
        <v>16</v>
      </c>
      <c r="D63" s="21" t="s">
        <v>251</v>
      </c>
      <c r="E63" s="112">
        <f>IF(SUMIF('Grundlage Psychiatrie stationär'!D:D,B63,'Grundlage Psychiatrie stationär'!G:G)&gt;0,SUMIF('Grundlage Psychiatrie stationär'!D:D,B63,'Grundlage Psychiatrie stationär'!G:G),)</f>
        <v>0</v>
      </c>
      <c r="F63" s="112">
        <f>IF(SUMIF('Grundlage Psychiatrie stationär'!D:D,B63,'Grundlage Psychiatrie stationär'!H:H)&gt;0,SUMIF('Grundlage Psychiatrie stationär'!D:D,B63,'Grundlage Psychiatrie stationär'!H:H),)</f>
        <v>0</v>
      </c>
      <c r="G63" s="112" t="str">
        <f>IF(SUMIF('Grundlage Psychiatrie stationär'!D:D,B63,'Grundlage Psychiatrie stationär'!I:I)&gt;0,SUMIF('Grundlage Psychiatrie stationär'!D:D,B63,'Grundlage Psychiatrie stationär'!I:I),"")</f>
        <v/>
      </c>
      <c r="H63" s="112" t="str">
        <f>IF(SUMIF('Grundlage Psychiatrie stationär'!D:D,B63,'Grundlage Psychiatrie stationär'!J:J)&gt;0,SUMIF('Grundlage Psychiatrie stationär'!D:D,B63,'Grundlage Psychiatrie stationär'!J:J),"")</f>
        <v/>
      </c>
      <c r="I63" s="130" t="str">
        <f>IF(SUMIF('Grundlage Psychiatrie stationär'!D:D,B63,'Grundlage Psychiatrie stationär'!K:K)&gt;0,SUMIF('Grundlage Psychiatrie stationär'!D:D,B63,'Grundlage Psychiatrie stationär'!K:K),"")</f>
        <v/>
      </c>
      <c r="J63" s="130" t="str">
        <f>IF(SUMIF('Grundlage Psychiatrie stationär'!D:D,B63,'Grundlage Psychiatrie stationär'!L:L)&gt;0,SUMIF('Grundlage Psychiatrie stationär'!D:D,B63,'Grundlage Psychiatrie stationär'!L:L),"")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290</v>
      </c>
      <c r="B64" s="21" t="s">
        <v>291</v>
      </c>
      <c r="C64" s="21" t="s">
        <v>16</v>
      </c>
      <c r="D64" s="21" t="s">
        <v>22</v>
      </c>
      <c r="E64" s="112">
        <f>IF(SUMIF('Grundlage Psychiatrie stationär'!D:D,B64,'Grundlage Psychiatrie stationär'!G:G)&gt;0,SUMIF('Grundlage Psychiatrie stationär'!D:D,B64,'Grundlage Psychiatrie stationär'!G:G),)</f>
        <v>0</v>
      </c>
      <c r="F64" s="112">
        <f>IF(SUMIF('Grundlage Psychiatrie stationär'!D:D,B64,'Grundlage Psychiatrie stationär'!H:H)&gt;0,SUMIF('Grundlage Psychiatrie stationär'!D:D,B64,'Grundlage Psychiatrie stationär'!H:H),)</f>
        <v>0</v>
      </c>
      <c r="G64" s="112" t="str">
        <f>IF(SUMIF('Grundlage Psychiatrie stationär'!D:D,B64,'Grundlage Psychiatrie stationär'!I:I)&gt;0,SUMIF('Grundlage Psychiatrie stationär'!D:D,B64,'Grundlage Psychiatrie stationär'!I:I),"")</f>
        <v/>
      </c>
      <c r="H64" s="112" t="str">
        <f>IF(SUMIF('Grundlage Psychiatrie stationär'!D:D,B64,'Grundlage Psychiatrie stationär'!J:J)&gt;0,SUMIF('Grundlage Psychiatrie stationär'!D:D,B64,'Grundlage Psychiatrie stationär'!J:J),"")</f>
        <v/>
      </c>
      <c r="I64" s="130" t="str">
        <f>IF(SUMIF('Grundlage Psychiatrie stationär'!D:D,B64,'Grundlage Psychiatrie stationär'!K:K)&gt;0,SUMIF('Grundlage Psychiatrie stationär'!D:D,B64,'Grundlage Psychiatrie stationär'!K:K),"")</f>
        <v/>
      </c>
      <c r="J64" s="130" t="str">
        <f>IF(SUMIF('Grundlage Psychiatrie stationär'!D:D,B64,'Grundlage Psychiatrie stationär'!L:L)&gt;0,SUMIF('Grundlage Psychiatrie stationär'!D:D,B64,'Grundlage Psychiatrie stationär'!L:L),"")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72</v>
      </c>
      <c r="B65" s="21" t="s">
        <v>73</v>
      </c>
      <c r="C65" s="21" t="s">
        <v>74</v>
      </c>
      <c r="D65" s="21" t="s">
        <v>45</v>
      </c>
      <c r="E65" s="112">
        <f>IF(SUMIF('Grundlage Psychiatrie stationär'!D:D,B65,'Grundlage Psychiatrie stationär'!G:G)&gt;0,SUMIF('Grundlage Psychiatrie stationär'!D:D,B65,'Grundlage Psychiatrie stationär'!G:G),)</f>
        <v>0</v>
      </c>
      <c r="F65" s="112">
        <f>IF(SUMIF('Grundlage Psychiatrie stationär'!D:D,B65,'Grundlage Psychiatrie stationär'!H:H)&gt;0,SUMIF('Grundlage Psychiatrie stationär'!D:D,B65,'Grundlage Psychiatrie stationär'!H:H),)</f>
        <v>0</v>
      </c>
      <c r="G65" s="112" t="str">
        <f>IF(SUMIF('Grundlage Psychiatrie stationär'!D:D,B65,'Grundlage Psychiatrie stationär'!I:I)&gt;0,SUMIF('Grundlage Psychiatrie stationär'!D:D,B65,'Grundlage Psychiatrie stationär'!I:I),"")</f>
        <v/>
      </c>
      <c r="H65" s="112" t="str">
        <f>IF(SUMIF('Grundlage Psychiatrie stationär'!D:D,B65,'Grundlage Psychiatrie stationär'!J:J)&gt;0,SUMIF('Grundlage Psychiatrie stationär'!D:D,B65,'Grundlage Psychiatrie stationär'!J:J),"")</f>
        <v/>
      </c>
      <c r="I65" s="130" t="str">
        <f>IF(SUMIF('Grundlage Psychiatrie stationär'!D:D,B65,'Grundlage Psychiatrie stationär'!K:K)&gt;0,SUMIF('Grundlage Psychiatrie stationär'!D:D,B65,'Grundlage Psychiatrie stationär'!K:K),"")</f>
        <v/>
      </c>
      <c r="J65" s="130" t="str">
        <f>IF(SUMIF('Grundlage Psychiatrie stationär'!D:D,B65,'Grundlage Psychiatrie stationär'!L:L)&gt;0,SUMIF('Grundlage Psychiatrie stationär'!D:D,B65,'Grundlage Psychiatrie stationär'!L:L),"")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164</v>
      </c>
      <c r="B66" s="21" t="s">
        <v>165</v>
      </c>
      <c r="C66" s="21" t="s">
        <v>95</v>
      </c>
      <c r="D66" s="21" t="s">
        <v>27</v>
      </c>
      <c r="E66" s="112">
        <f>IF(SUMIF('Grundlage Psychiatrie stationär'!D:D,B66,'Grundlage Psychiatrie stationär'!G:G)&gt;0,SUMIF('Grundlage Psychiatrie stationär'!D:D,B66,'Grundlage Psychiatrie stationär'!G:G),)</f>
        <v>0</v>
      </c>
      <c r="F66" s="112">
        <f>IF(SUMIF('Grundlage Psychiatrie stationär'!D:D,B66,'Grundlage Psychiatrie stationär'!H:H)&gt;0,SUMIF('Grundlage Psychiatrie stationär'!D:D,B66,'Grundlage Psychiatrie stationär'!H:H),)</f>
        <v>0</v>
      </c>
      <c r="G66" s="112" t="str">
        <f>IF(SUMIF('Grundlage Psychiatrie stationär'!D:D,B66,'Grundlage Psychiatrie stationär'!I:I)&gt;0,SUMIF('Grundlage Psychiatrie stationär'!D:D,B66,'Grundlage Psychiatrie stationär'!I:I),"")</f>
        <v/>
      </c>
      <c r="H66" s="112" t="str">
        <f>IF(SUMIF('Grundlage Psychiatrie stationär'!D:D,B66,'Grundlage Psychiatrie stationär'!J:J)&gt;0,SUMIF('Grundlage Psychiatrie stationär'!D:D,B66,'Grundlage Psychiatrie stationär'!J:J),"")</f>
        <v/>
      </c>
      <c r="I66" s="130" t="str">
        <f>IF(SUMIF('Grundlage Psychiatrie stationär'!D:D,B66,'Grundlage Psychiatrie stationär'!K:K)&gt;0,SUMIF('Grundlage Psychiatrie stationär'!D:D,B66,'Grundlage Psychiatrie stationär'!K:K),"")</f>
        <v/>
      </c>
      <c r="J66" s="130" t="str">
        <f>IF(SUMIF('Grundlage Psychiatrie stationär'!D:D,B66,'Grundlage Psychiatrie stationär'!L:L)&gt;0,SUMIF('Grundlage Psychiatrie stationär'!D:D,B66,'Grundlage Psychiatrie stationär'!L:L),"")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314</v>
      </c>
      <c r="B67" s="21" t="s">
        <v>314</v>
      </c>
      <c r="C67" s="21" t="s">
        <v>95</v>
      </c>
      <c r="D67" s="21" t="s">
        <v>308</v>
      </c>
      <c r="E67" s="112">
        <f>IF(SUMIF('Grundlage Psychiatrie stationär'!D:D,B67,'Grundlage Psychiatrie stationär'!G:G)&gt;0,SUMIF('Grundlage Psychiatrie stationär'!D:D,B67,'Grundlage Psychiatrie stationär'!G:G),)</f>
        <v>0</v>
      </c>
      <c r="F67" s="112">
        <f>IF(SUMIF('Grundlage Psychiatrie stationär'!D:D,B67,'Grundlage Psychiatrie stationär'!H:H)&gt;0,SUMIF('Grundlage Psychiatrie stationär'!D:D,B67,'Grundlage Psychiatrie stationär'!H:H),)</f>
        <v>0</v>
      </c>
      <c r="G67" s="112" t="str">
        <f>IF(SUMIF('Grundlage Psychiatrie stationär'!D:D,B67,'Grundlage Psychiatrie stationär'!I:I)&gt;0,SUMIF('Grundlage Psychiatrie stationär'!D:D,B67,'Grundlage Psychiatrie stationär'!I:I),"")</f>
        <v/>
      </c>
      <c r="H67" s="112" t="str">
        <f>IF(SUMIF('Grundlage Psychiatrie stationär'!D:D,B67,'Grundlage Psychiatrie stationär'!J:J)&gt;0,SUMIF('Grundlage Psychiatrie stationär'!D:D,B67,'Grundlage Psychiatrie stationär'!J:J),"")</f>
        <v/>
      </c>
      <c r="I67" s="130" t="str">
        <f>IF(SUMIF('Grundlage Psychiatrie stationär'!D:D,B67,'Grundlage Psychiatrie stationär'!K:K)&gt;0,SUMIF('Grundlage Psychiatrie stationär'!D:D,B67,'Grundlage Psychiatrie stationär'!K:K),"")</f>
        <v/>
      </c>
      <c r="J67" s="130" t="str">
        <f>IF(SUMIF('Grundlage Psychiatrie stationär'!D:D,B67,'Grundlage Psychiatrie stationär'!L:L)&gt;0,SUMIF('Grundlage Psychiatrie stationär'!D:D,B67,'Grundlage Psychiatrie stationär'!L:L),"")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</v>
      </c>
      <c r="B68" s="21" t="s">
        <v>33</v>
      </c>
      <c r="C68" s="21" t="s">
        <v>34</v>
      </c>
      <c r="D68" s="21" t="s">
        <v>35</v>
      </c>
      <c r="E68" s="112">
        <f>IF(SUMIF('Grundlage Psychiatrie stationär'!D:D,B68,'Grundlage Psychiatrie stationär'!G:G)&gt;0,SUMIF('Grundlage Psychiatrie stationär'!D:D,B68,'Grundlage Psychiatrie stationär'!G:G),)</f>
        <v>0</v>
      </c>
      <c r="F68" s="112">
        <f>IF(SUMIF('Grundlage Psychiatrie stationär'!D:D,B68,'Grundlage Psychiatrie stationär'!H:H)&gt;0,SUMIF('Grundlage Psychiatrie stationär'!D:D,B68,'Grundlage Psychiatrie stationär'!H:H),)</f>
        <v>0</v>
      </c>
      <c r="G68" s="112" t="str">
        <f>IF(SUMIF('Grundlage Psychiatrie stationär'!D:D,B68,'Grundlage Psychiatrie stationär'!I:I)&gt;0,SUMIF('Grundlage Psychiatrie stationär'!D:D,B68,'Grundlage Psychiatrie stationär'!I:I),"")</f>
        <v/>
      </c>
      <c r="H68" s="112" t="str">
        <f>IF(SUMIF('Grundlage Psychiatrie stationär'!D:D,B68,'Grundlage Psychiatrie stationär'!J:J)&gt;0,SUMIF('Grundlage Psychiatrie stationär'!D:D,B68,'Grundlage Psychiatrie stationär'!J:J),"")</f>
        <v/>
      </c>
      <c r="I68" s="130" t="str">
        <f>IF(SUMIF('Grundlage Psychiatrie stationär'!D:D,B68,'Grundlage Psychiatrie stationär'!K:K)&gt;0,SUMIF('Grundlage Psychiatrie stationär'!D:D,B68,'Grundlage Psychiatrie stationär'!K:K),"")</f>
        <v/>
      </c>
      <c r="J68" s="130" t="str">
        <f>IF(SUMIF('Grundlage Psychiatrie stationär'!D:D,B68,'Grundlage Psychiatrie stationär'!L:L)&gt;0,SUMIF('Grundlage Psychiatrie stationär'!D:D,B68,'Grundlage Psychiatrie stationär'!L:L),"")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133</v>
      </c>
      <c r="B69" s="21" t="s">
        <v>134</v>
      </c>
      <c r="C69" s="21" t="s">
        <v>34</v>
      </c>
      <c r="D69" s="21" t="s">
        <v>45</v>
      </c>
      <c r="E69" s="112">
        <f>IF(SUMIF('Grundlage Psychiatrie stationär'!D:D,B69,'Grundlage Psychiatrie stationär'!G:G)&gt;0,SUMIF('Grundlage Psychiatrie stationär'!D:D,B69,'Grundlage Psychiatrie stationär'!G:G),)</f>
        <v>0</v>
      </c>
      <c r="F69" s="112">
        <f>IF(SUMIF('Grundlage Psychiatrie stationär'!D:D,B69,'Grundlage Psychiatrie stationär'!H:H)&gt;0,SUMIF('Grundlage Psychiatrie stationär'!D:D,B69,'Grundlage Psychiatrie stationär'!H:H),)</f>
        <v>0</v>
      </c>
      <c r="G69" s="112" t="str">
        <f>IF(SUMIF('Grundlage Psychiatrie stationär'!D:D,B69,'Grundlage Psychiatrie stationär'!I:I)&gt;0,SUMIF('Grundlage Psychiatrie stationär'!D:D,B69,'Grundlage Psychiatrie stationär'!I:I),"")</f>
        <v/>
      </c>
      <c r="H69" s="112" t="str">
        <f>IF(SUMIF('Grundlage Psychiatrie stationär'!D:D,B69,'Grundlage Psychiatrie stationär'!J:J)&gt;0,SUMIF('Grundlage Psychiatrie stationär'!D:D,B69,'Grundlage Psychiatrie stationär'!J:J),"")</f>
        <v/>
      </c>
      <c r="I69" s="130" t="str">
        <f>IF(SUMIF('Grundlage Psychiatrie stationär'!D:D,B69,'Grundlage Psychiatrie stationär'!K:K)&gt;0,SUMIF('Grundlage Psychiatrie stationär'!D:D,B69,'Grundlage Psychiatrie stationär'!K:K),"")</f>
        <v/>
      </c>
      <c r="J69" s="130" t="str">
        <f>IF(SUMIF('Grundlage Psychiatrie stationär'!D:D,B69,'Grundlage Psychiatrie stationär'!L:L)&gt;0,SUMIF('Grundlage Psychiatrie stationär'!D:D,B69,'Grundlage Psychiatrie stationär'!L:L),"")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60</v>
      </c>
      <c r="B70" s="21" t="s">
        <v>61</v>
      </c>
      <c r="C70" s="21" t="s">
        <v>34</v>
      </c>
      <c r="D70" s="21" t="s">
        <v>62</v>
      </c>
      <c r="E70" s="112">
        <f>IF(SUMIF('Grundlage Psychiatrie stationär'!D:D,B70,'Grundlage Psychiatrie stationär'!G:G)&gt;0,SUMIF('Grundlage Psychiatrie stationär'!D:D,B70,'Grundlage Psychiatrie stationär'!G:G),)</f>
        <v>0</v>
      </c>
      <c r="F70" s="112">
        <f>IF(SUMIF('Grundlage Psychiatrie stationär'!D:D,B70,'Grundlage Psychiatrie stationär'!H:H)&gt;0,SUMIF('Grundlage Psychiatrie stationär'!D:D,B70,'Grundlage Psychiatrie stationär'!H:H),)</f>
        <v>0</v>
      </c>
      <c r="G70" s="112" t="str">
        <f>IF(SUMIF('Grundlage Psychiatrie stationär'!D:D,B70,'Grundlage Psychiatrie stationär'!I:I)&gt;0,SUMIF('Grundlage Psychiatrie stationär'!D:D,B70,'Grundlage Psychiatrie stationär'!I:I),"")</f>
        <v/>
      </c>
      <c r="H70" s="112" t="str">
        <f>IF(SUMIF('Grundlage Psychiatrie stationär'!D:D,B70,'Grundlage Psychiatrie stationär'!J:J)&gt;0,SUMIF('Grundlage Psychiatrie stationär'!D:D,B70,'Grundlage Psychiatrie stationär'!J:J),"")</f>
        <v/>
      </c>
      <c r="I70" s="130" t="str">
        <f>IF(SUMIF('Grundlage Psychiatrie stationär'!D:D,B70,'Grundlage Psychiatrie stationär'!K:K)&gt;0,SUMIF('Grundlage Psychiatrie stationär'!D:D,B70,'Grundlage Psychiatrie stationär'!K:K),"")</f>
        <v/>
      </c>
      <c r="J70" s="130" t="str">
        <f>IF(SUMIF('Grundlage Psychiatrie stationär'!D:D,B70,'Grundlage Psychiatrie stationär'!L:L)&gt;0,SUMIF('Grundlage Psychiatrie stationär'!D:D,B70,'Grundlage Psychiatrie stationär'!L:L),"")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 t="shared" si="2"/>
        <v/>
      </c>
      <c r="X70" s="23" t="str">
        <f t="shared" si="3"/>
        <v>gleich</v>
      </c>
    </row>
    <row r="71" spans="1:24" hidden="1" x14ac:dyDescent="0.2">
      <c r="A71" s="20" t="s">
        <v>180</v>
      </c>
      <c r="B71" s="21" t="s">
        <v>181</v>
      </c>
      <c r="C71" s="21" t="s">
        <v>34</v>
      </c>
      <c r="D71" s="21" t="s">
        <v>35</v>
      </c>
      <c r="E71" s="112">
        <f>IF(SUMIF('Grundlage Psychiatrie stationär'!D:D,B71,'Grundlage Psychiatrie stationär'!G:G)&gt;0,SUMIF('Grundlage Psychiatrie stationär'!D:D,B71,'Grundlage Psychiatrie stationär'!G:G),)</f>
        <v>0</v>
      </c>
      <c r="F71" s="112">
        <f>IF(SUMIF('Grundlage Psychiatrie stationär'!D:D,B71,'Grundlage Psychiatrie stationär'!H:H)&gt;0,SUMIF('Grundlage Psychiatrie stationär'!D:D,B71,'Grundlage Psychiatrie stationär'!H:H),)</f>
        <v>0</v>
      </c>
      <c r="G71" s="112" t="str">
        <f>IF(SUMIF('Grundlage Psychiatrie stationär'!D:D,B71,'Grundlage Psychiatrie stationär'!I:I)&gt;0,SUMIF('Grundlage Psychiatrie stationär'!D:D,B71,'Grundlage Psychiatrie stationär'!I:I),"")</f>
        <v/>
      </c>
      <c r="H71" s="112" t="str">
        <f>IF(SUMIF('Grundlage Psychiatrie stationär'!D:D,B71,'Grundlage Psychiatrie stationär'!J:J)&gt;0,SUMIF('Grundlage Psychiatrie stationär'!D:D,B71,'Grundlage Psychiatrie stationär'!J:J),"")</f>
        <v/>
      </c>
      <c r="I71" s="130" t="str">
        <f>IF(SUMIF('Grundlage Psychiatrie stationär'!D:D,B71,'Grundlage Psychiatrie stationär'!K:K)&gt;0,SUMIF('Grundlage Psychiatrie stationär'!D:D,B71,'Grundlage Psychiatrie stationär'!K:K),"")</f>
        <v/>
      </c>
      <c r="J71" s="130" t="str">
        <f>IF(SUMIF('Grundlage Psychiatrie stationär'!D:D,B71,'Grundlage Psychiatrie stationär'!L:L)&gt;0,SUMIF('Grundlage Psychiatrie stationär'!D:D,B71,'Grundlage Psychiatrie stationär'!L:L),"")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si="2"/>
        <v/>
      </c>
      <c r="X71" s="23" t="str">
        <f t="shared" si="3"/>
        <v>gleich</v>
      </c>
    </row>
    <row r="72" spans="1:24" hidden="1" x14ac:dyDescent="0.2">
      <c r="A72" s="20" t="s">
        <v>208</v>
      </c>
      <c r="B72" s="21" t="s">
        <v>209</v>
      </c>
      <c r="C72" s="21" t="s">
        <v>34</v>
      </c>
      <c r="D72" s="21" t="s">
        <v>35</v>
      </c>
      <c r="E72" s="112">
        <f>IF(SUMIF('Grundlage Psychiatrie stationär'!D:D,B72,'Grundlage Psychiatrie stationär'!G:G)&gt;0,SUMIF('Grundlage Psychiatrie stationär'!D:D,B72,'Grundlage Psychiatrie stationär'!G:G),)</f>
        <v>0</v>
      </c>
      <c r="F72" s="112">
        <f>IF(SUMIF('Grundlage Psychiatrie stationär'!D:D,B72,'Grundlage Psychiatrie stationär'!H:H)&gt;0,SUMIF('Grundlage Psychiatrie stationär'!D:D,B72,'Grundlage Psychiatrie stationär'!H:H),)</f>
        <v>0</v>
      </c>
      <c r="G72" s="112" t="str">
        <f>IF(SUMIF('Grundlage Psychiatrie stationär'!D:D,B72,'Grundlage Psychiatrie stationär'!I:I)&gt;0,SUMIF('Grundlage Psychiatrie stationär'!D:D,B72,'Grundlage Psychiatrie stationär'!I:I),"")</f>
        <v/>
      </c>
      <c r="H72" s="112" t="str">
        <f>IF(SUMIF('Grundlage Psychiatrie stationär'!D:D,B72,'Grundlage Psychiatrie stationär'!J:J)&gt;0,SUMIF('Grundlage Psychiatrie stationär'!D:D,B72,'Grundlage Psychiatrie stationär'!J:J),"")</f>
        <v/>
      </c>
      <c r="I72" s="130" t="str">
        <f>IF(SUMIF('Grundlage Psychiatrie stationär'!D:D,B72,'Grundlage Psychiatrie stationär'!K:K)&gt;0,SUMIF('Grundlage Psychiatrie stationär'!D:D,B72,'Grundlage Psychiatrie stationär'!K:K),"")</f>
        <v/>
      </c>
      <c r="J72" s="130" t="str">
        <f>IF(SUMIF('Grundlage Psychiatrie stationär'!D:D,B72,'Grundlage Psychiatrie stationär'!L:L)&gt;0,SUMIF('Grundlage Psychiatrie stationär'!D:D,B72,'Grundlage Psychiatrie stationär'!L:L),"")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2"/>
        <v/>
      </c>
      <c r="X72" s="23" t="str">
        <f t="shared" si="3"/>
        <v>gleich</v>
      </c>
    </row>
    <row r="73" spans="1:24" hidden="1" x14ac:dyDescent="0.2">
      <c r="A73" s="20" t="s">
        <v>211</v>
      </c>
      <c r="B73" s="21" t="s">
        <v>212</v>
      </c>
      <c r="C73" s="21" t="s">
        <v>34</v>
      </c>
      <c r="D73" s="21" t="s">
        <v>35</v>
      </c>
      <c r="E73" s="112">
        <f>IF(SUMIF('Grundlage Psychiatrie stationär'!D:D,B73,'Grundlage Psychiatrie stationär'!G:G)&gt;0,SUMIF('Grundlage Psychiatrie stationär'!D:D,B73,'Grundlage Psychiatrie stationär'!G:G),)</f>
        <v>0</v>
      </c>
      <c r="F73" s="112">
        <f>IF(SUMIF('Grundlage Psychiatrie stationär'!D:D,B73,'Grundlage Psychiatrie stationär'!H:H)&gt;0,SUMIF('Grundlage Psychiatrie stationär'!D:D,B73,'Grundlage Psychiatrie stationär'!H:H),)</f>
        <v>0</v>
      </c>
      <c r="G73" s="112" t="str">
        <f>IF(SUMIF('Grundlage Psychiatrie stationär'!D:D,B73,'Grundlage Psychiatrie stationär'!I:I)&gt;0,SUMIF('Grundlage Psychiatrie stationär'!D:D,B73,'Grundlage Psychiatrie stationär'!I:I),"")</f>
        <v/>
      </c>
      <c r="H73" s="112" t="str">
        <f>IF(SUMIF('Grundlage Psychiatrie stationär'!D:D,B73,'Grundlage Psychiatrie stationär'!J:J)&gt;0,SUMIF('Grundlage Psychiatrie stationär'!D:D,B73,'Grundlage Psychiatrie stationär'!J:J),"")</f>
        <v/>
      </c>
      <c r="I73" s="130" t="str">
        <f>IF(SUMIF('Grundlage Psychiatrie stationär'!D:D,B73,'Grundlage Psychiatrie stationär'!K:K)&gt;0,SUMIF('Grundlage Psychiatrie stationär'!D:D,B73,'Grundlage Psychiatrie stationär'!K:K),"")</f>
        <v/>
      </c>
      <c r="J73" s="130" t="str">
        <f>IF(SUMIF('Grundlage Psychiatrie stationär'!D:D,B73,'Grundlage Psychiatrie stationär'!L:L)&gt;0,SUMIF('Grundlage Psychiatrie stationär'!D:D,B73,'Grundlage Psychiatrie stationär'!L:L),"")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2"/>
        <v/>
      </c>
      <c r="X73" s="23" t="str">
        <f t="shared" si="3"/>
        <v>gleich</v>
      </c>
    </row>
    <row r="74" spans="1:24" hidden="1" x14ac:dyDescent="0.2">
      <c r="A74" s="20" t="s">
        <v>37</v>
      </c>
      <c r="B74" s="21" t="s">
        <v>38</v>
      </c>
      <c r="C74" s="21" t="s">
        <v>34</v>
      </c>
      <c r="D74" s="21" t="s">
        <v>35</v>
      </c>
      <c r="E74" s="112">
        <f>IF(SUMIF('Grundlage Psychiatrie stationär'!D:D,B74,'Grundlage Psychiatrie stationär'!G:G)&gt;0,SUMIF('Grundlage Psychiatrie stationär'!D:D,B74,'Grundlage Psychiatrie stationär'!G:G),)</f>
        <v>0</v>
      </c>
      <c r="F74" s="112">
        <f>IF(SUMIF('Grundlage Psychiatrie stationär'!D:D,B74,'Grundlage Psychiatrie stationär'!H:H)&gt;0,SUMIF('Grundlage Psychiatrie stationär'!D:D,B74,'Grundlage Psychiatrie stationär'!H:H),)</f>
        <v>0</v>
      </c>
      <c r="G74" s="112" t="str">
        <f>IF(SUMIF('Grundlage Psychiatrie stationär'!D:D,B74,'Grundlage Psychiatrie stationär'!I:I)&gt;0,SUMIF('Grundlage Psychiatrie stationär'!D:D,B74,'Grundlage Psychiatrie stationär'!I:I),"")</f>
        <v/>
      </c>
      <c r="H74" s="112" t="str">
        <f>IF(SUMIF('Grundlage Psychiatrie stationär'!D:D,B74,'Grundlage Psychiatrie stationär'!J:J)&gt;0,SUMIF('Grundlage Psychiatrie stationär'!D:D,B74,'Grundlage Psychiatrie stationär'!J:J),"")</f>
        <v/>
      </c>
      <c r="I74" s="130" t="str">
        <f>IF(SUMIF('Grundlage Psychiatrie stationär'!D:D,B74,'Grundlage Psychiatrie stationär'!K:K)&gt;0,SUMIF('Grundlage Psychiatrie stationär'!D:D,B74,'Grundlage Psychiatrie stationär'!K:K),"")</f>
        <v/>
      </c>
      <c r="J74" s="130" t="str">
        <f>IF(SUMIF('Grundlage Psychiatrie stationär'!D:D,B74,'Grundlage Psychiatrie stationär'!L:L)&gt;0,SUMIF('Grundlage Psychiatrie stationär'!D:D,B74,'Grundlage Psychiatrie stationär'!L:L),"")</f>
        <v/>
      </c>
      <c r="K74" s="40"/>
      <c r="L74" s="61" t="str">
        <f t="shared" si="0"/>
        <v>-</v>
      </c>
      <c r="M74" s="61" t="str">
        <f t="shared" si="1"/>
        <v>-</v>
      </c>
      <c r="N74" s="40"/>
      <c r="O74" s="40"/>
      <c r="P74" s="40"/>
      <c r="W74" s="124" t="str">
        <f t="shared" si="2"/>
        <v/>
      </c>
      <c r="X74" s="23" t="str">
        <f t="shared" si="3"/>
        <v>gleich</v>
      </c>
    </row>
    <row r="75" spans="1:24" hidden="1" x14ac:dyDescent="0.2">
      <c r="A75" s="20" t="s">
        <v>214</v>
      </c>
      <c r="B75" s="21" t="s">
        <v>215</v>
      </c>
      <c r="C75" s="21" t="s">
        <v>34</v>
      </c>
      <c r="D75" s="21" t="s">
        <v>17</v>
      </c>
      <c r="E75" s="112">
        <f>IF(SUMIF('Grundlage Psychiatrie stationär'!D:D,B75,'Grundlage Psychiatrie stationär'!G:G)&gt;0,SUMIF('Grundlage Psychiatrie stationär'!D:D,B75,'Grundlage Psychiatrie stationär'!G:G),)</f>
        <v>0</v>
      </c>
      <c r="F75" s="112">
        <f>IF(SUMIF('Grundlage Psychiatrie stationär'!D:D,B75,'Grundlage Psychiatrie stationär'!H:H)&gt;0,SUMIF('Grundlage Psychiatrie stationär'!D:D,B75,'Grundlage Psychiatrie stationär'!H:H),)</f>
        <v>0</v>
      </c>
      <c r="G75" s="112" t="str">
        <f>IF(SUMIF('Grundlage Psychiatrie stationär'!D:D,B75,'Grundlage Psychiatrie stationär'!I:I)&gt;0,SUMIF('Grundlage Psychiatrie stationär'!D:D,B75,'Grundlage Psychiatrie stationär'!I:I),"")</f>
        <v/>
      </c>
      <c r="H75" s="112" t="str">
        <f>IF(SUMIF('Grundlage Psychiatrie stationär'!D:D,B75,'Grundlage Psychiatrie stationär'!J:J)&gt;0,SUMIF('Grundlage Psychiatrie stationär'!D:D,B75,'Grundlage Psychiatrie stationär'!J:J),"")</f>
        <v/>
      </c>
      <c r="I75" s="130" t="str">
        <f>IF(SUMIF('Grundlage Psychiatrie stationär'!D:D,B75,'Grundlage Psychiatrie stationär'!K:K)&gt;0,SUMIF('Grundlage Psychiatrie stationär'!D:D,B75,'Grundlage Psychiatrie stationär'!K:K),"")</f>
        <v/>
      </c>
      <c r="J75" s="130" t="str">
        <f>IF(SUMIF('Grundlage Psychiatrie stationär'!D:D,B75,'Grundlage Psychiatrie stationär'!L:L)&gt;0,SUMIF('Grundlage Psychiatrie stationär'!D:D,B75,'Grundlage Psychiatrie stationär'!L:L),"")</f>
        <v/>
      </c>
      <c r="K75" s="40"/>
      <c r="L75" s="61" t="str">
        <f t="shared" ref="L75:L108" si="4">IF(E75&gt;0,G75,"-")</f>
        <v>-</v>
      </c>
      <c r="M75" s="61" t="str">
        <f t="shared" ref="M75:M108" si="5">IF(F75&gt;0,G75,"-")</f>
        <v>-</v>
      </c>
      <c r="N75" s="40"/>
      <c r="O75" s="40"/>
      <c r="P75" s="40"/>
      <c r="W75" s="124" t="str">
        <f t="shared" ref="W75:W108" si="6">J75</f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262</v>
      </c>
      <c r="B76" s="21" t="s">
        <v>263</v>
      </c>
      <c r="C76" s="21" t="s">
        <v>34</v>
      </c>
      <c r="D76" s="21" t="s">
        <v>35</v>
      </c>
      <c r="E76" s="112">
        <f>IF(SUMIF('Grundlage Psychiatrie stationär'!D:D,B76,'Grundlage Psychiatrie stationär'!G:G)&gt;0,SUMIF('Grundlage Psychiatrie stationär'!D:D,B76,'Grundlage Psychiatrie stationär'!G:G),)</f>
        <v>0</v>
      </c>
      <c r="F76" s="112">
        <f>IF(SUMIF('Grundlage Psychiatrie stationär'!D:D,B76,'Grundlage Psychiatrie stationär'!H:H)&gt;0,SUMIF('Grundlage Psychiatrie stationär'!D:D,B76,'Grundlage Psychiatrie stationär'!H:H),)</f>
        <v>0</v>
      </c>
      <c r="G76" s="112" t="str">
        <f>IF(SUMIF('Grundlage Psychiatrie stationär'!D:D,B76,'Grundlage Psychiatrie stationär'!I:I)&gt;0,SUMIF('Grundlage Psychiatrie stationär'!D:D,B76,'Grundlage Psychiatrie stationär'!I:I),"")</f>
        <v/>
      </c>
      <c r="H76" s="112" t="str">
        <f>IF(SUMIF('Grundlage Psychiatrie stationär'!D:D,B76,'Grundlage Psychiatrie stationär'!J:J)&gt;0,SUMIF('Grundlage Psychiatrie stationär'!D:D,B76,'Grundlage Psychiatrie stationär'!J:J),"")</f>
        <v/>
      </c>
      <c r="I76" s="130" t="str">
        <f>IF(SUMIF('Grundlage Psychiatrie stationär'!D:D,B76,'Grundlage Psychiatrie stationär'!K:K)&gt;0,SUMIF('Grundlage Psychiatrie stationär'!D:D,B76,'Grundlage Psychiatrie stationär'!K:K),"")</f>
        <v/>
      </c>
      <c r="J76" s="130" t="str">
        <f>IF(SUMIF('Grundlage Psychiatrie stationär'!D:D,B76,'Grundlage Psychiatrie stationär'!L:L)&gt;0,SUMIF('Grundlage Psychiatrie stationär'!D:D,B76,'Grundlage Psychiatrie stationär'!L:L),"")</f>
        <v/>
      </c>
      <c r="K76" s="40"/>
      <c r="L76" s="61" t="str">
        <f t="shared" si="4"/>
        <v>-</v>
      </c>
      <c r="M76" s="61" t="str">
        <f t="shared" si="5"/>
        <v>-</v>
      </c>
      <c r="N76" s="40"/>
      <c r="O76" s="40"/>
      <c r="P76" s="40"/>
      <c r="W76" s="124" t="str">
        <f t="shared" si="6"/>
        <v/>
      </c>
      <c r="X76" s="23" t="str">
        <f t="shared" si="7"/>
        <v>gleich</v>
      </c>
    </row>
    <row r="77" spans="1:24" hidden="1" x14ac:dyDescent="0.2">
      <c r="A77" s="20" t="s">
        <v>317</v>
      </c>
      <c r="B77" s="21" t="s">
        <v>317</v>
      </c>
      <c r="C77" s="21" t="s">
        <v>34</v>
      </c>
      <c r="D77" s="21" t="s">
        <v>35</v>
      </c>
      <c r="E77" s="112">
        <f>IF(SUMIF('Grundlage Psychiatrie stationär'!D:D,B77,'Grundlage Psychiatrie stationär'!G:G)&gt;0,SUMIF('Grundlage Psychiatrie stationär'!D:D,B77,'Grundlage Psychiatrie stationär'!G:G),)</f>
        <v>0</v>
      </c>
      <c r="F77" s="112">
        <f>IF(SUMIF('Grundlage Psychiatrie stationär'!D:D,B77,'Grundlage Psychiatrie stationär'!H:H)&gt;0,SUMIF('Grundlage Psychiatrie stationär'!D:D,B77,'Grundlage Psychiatrie stationär'!H:H),)</f>
        <v>0</v>
      </c>
      <c r="G77" s="112" t="str">
        <f>IF(SUMIF('Grundlage Psychiatrie stationär'!D:D,B77,'Grundlage Psychiatrie stationär'!I:I)&gt;0,SUMIF('Grundlage Psychiatrie stationär'!D:D,B77,'Grundlage Psychiatrie stationär'!I:I),"")</f>
        <v/>
      </c>
      <c r="H77" s="112" t="str">
        <f>IF(SUMIF('Grundlage Psychiatrie stationär'!D:D,B77,'Grundlage Psychiatrie stationär'!J:J)&gt;0,SUMIF('Grundlage Psychiatrie stationär'!D:D,B77,'Grundlage Psychiatrie stationär'!J:J),"")</f>
        <v/>
      </c>
      <c r="I77" s="130" t="str">
        <f>IF(SUMIF('Grundlage Psychiatrie stationär'!D:D,B77,'Grundlage Psychiatrie stationär'!K:K)&gt;0,SUMIF('Grundlage Psychiatrie stationär'!D:D,B77,'Grundlage Psychiatrie stationär'!K:K),"")</f>
        <v/>
      </c>
      <c r="J77" s="130" t="str">
        <f>IF(SUMIF('Grundlage Psychiatrie stationär'!D:D,B77,'Grundlage Psychiatrie stationär'!L:L)&gt;0,SUMIF('Grundlage Psychiatrie stationär'!D:D,B77,'Grundlage Psychiatrie stationär'!L:L),"")</f>
        <v/>
      </c>
      <c r="K77" s="40"/>
      <c r="L77" s="61" t="str">
        <f t="shared" si="4"/>
        <v>-</v>
      </c>
      <c r="M77" s="61" t="str">
        <f t="shared" si="5"/>
        <v>-</v>
      </c>
      <c r="N77" s="40"/>
      <c r="O77" s="40"/>
      <c r="P77" s="40"/>
      <c r="W77" s="125" t="str">
        <f t="shared" si="6"/>
        <v/>
      </c>
      <c r="X77" s="23" t="str">
        <f t="shared" si="7"/>
        <v>gleich</v>
      </c>
    </row>
    <row r="78" spans="1:24" hidden="1" x14ac:dyDescent="0.2">
      <c r="A78" s="20" t="s">
        <v>320</v>
      </c>
      <c r="B78" s="21" t="s">
        <v>320</v>
      </c>
      <c r="C78" s="21" t="s">
        <v>34</v>
      </c>
      <c r="D78" s="21" t="s">
        <v>35</v>
      </c>
      <c r="E78" s="112">
        <f>IF(SUMIF('Grundlage Psychiatrie stationär'!D:D,B78,'Grundlage Psychiatrie stationär'!G:G)&gt;0,SUMIF('Grundlage Psychiatrie stationär'!D:D,B78,'Grundlage Psychiatrie stationär'!G:G),)</f>
        <v>0</v>
      </c>
      <c r="F78" s="112">
        <f>IF(SUMIF('Grundlage Psychiatrie stationär'!D:D,B78,'Grundlage Psychiatrie stationär'!H:H)&gt;0,SUMIF('Grundlage Psychiatrie stationär'!D:D,B78,'Grundlage Psychiatrie stationär'!H:H),)</f>
        <v>0</v>
      </c>
      <c r="G78" s="112" t="str">
        <f>IF(SUMIF('Grundlage Psychiatrie stationär'!D:D,B78,'Grundlage Psychiatrie stationär'!I:I)&gt;0,SUMIF('Grundlage Psychiatrie stationär'!D:D,B78,'Grundlage Psychiatrie stationär'!I:I),"")</f>
        <v/>
      </c>
      <c r="H78" s="112" t="str">
        <f>IF(SUMIF('Grundlage Psychiatrie stationär'!D:D,B78,'Grundlage Psychiatrie stationär'!J:J)&gt;0,SUMIF('Grundlage Psychiatrie stationär'!D:D,B78,'Grundlage Psychiatrie stationär'!J:J),"")</f>
        <v/>
      </c>
      <c r="I78" s="130" t="str">
        <f>IF(SUMIF('Grundlage Psychiatrie stationär'!D:D,B78,'Grundlage Psychiatrie stationär'!K:K)&gt;0,SUMIF('Grundlage Psychiatrie stationär'!D:D,B78,'Grundlage Psychiatrie stationär'!K:K),"")</f>
        <v/>
      </c>
      <c r="J78" s="130" t="str">
        <f>IF(SUMIF('Grundlage Psychiatrie stationär'!D:D,B78,'Grundlage Psychiatrie stationär'!L:L)&gt;0,SUMIF('Grundlage Psychiatrie stationär'!D:D,B78,'Grundlage Psychiatrie stationär'!L:L),"")</f>
        <v/>
      </c>
      <c r="K78" s="40"/>
      <c r="L78" s="61" t="str">
        <f t="shared" si="4"/>
        <v>-</v>
      </c>
      <c r="M78" s="61" t="str">
        <f t="shared" si="5"/>
        <v>-</v>
      </c>
      <c r="N78" s="40"/>
      <c r="O78" s="40"/>
      <c r="P78" s="40"/>
      <c r="W78" s="125" t="str">
        <f t="shared" si="6"/>
        <v/>
      </c>
      <c r="X78" s="23" t="str">
        <f t="shared" si="7"/>
        <v>gleich</v>
      </c>
    </row>
    <row r="79" spans="1:24" hidden="1" x14ac:dyDescent="0.2">
      <c r="A79" s="20" t="s">
        <v>332</v>
      </c>
      <c r="B79" s="21" t="s">
        <v>332</v>
      </c>
      <c r="C79" s="21" t="s">
        <v>34</v>
      </c>
      <c r="D79" s="21" t="s">
        <v>35</v>
      </c>
      <c r="E79" s="112">
        <f>IF(SUMIF('Grundlage Psychiatrie stationär'!D:D,B79,'Grundlage Psychiatrie stationär'!G:G)&gt;0,SUMIF('Grundlage Psychiatrie stationär'!D:D,B79,'Grundlage Psychiatrie stationär'!G:G),)</f>
        <v>0</v>
      </c>
      <c r="F79" s="112">
        <f>IF(SUMIF('Grundlage Psychiatrie stationär'!D:D,B79,'Grundlage Psychiatrie stationär'!H:H)&gt;0,SUMIF('Grundlage Psychiatrie stationär'!D:D,B79,'Grundlage Psychiatrie stationär'!H:H),)</f>
        <v>0</v>
      </c>
      <c r="G79" s="112" t="str">
        <f>IF(SUMIF('Grundlage Psychiatrie stationär'!D:D,B79,'Grundlage Psychiatrie stationär'!I:I)&gt;0,SUMIF('Grundlage Psychiatrie stationär'!D:D,B79,'Grundlage Psychiatrie stationär'!I:I),"")</f>
        <v/>
      </c>
      <c r="H79" s="112" t="str">
        <f>IF(SUMIF('Grundlage Psychiatrie stationär'!D:D,B79,'Grundlage Psychiatrie stationär'!J:J)&gt;0,SUMIF('Grundlage Psychiatrie stationär'!D:D,B79,'Grundlage Psychiatrie stationär'!J:J),"")</f>
        <v/>
      </c>
      <c r="I79" s="130" t="str">
        <f>IF(SUMIF('Grundlage Psychiatrie stationär'!D:D,B79,'Grundlage Psychiatrie stationär'!K:K)&gt;0,SUMIF('Grundlage Psychiatrie stationär'!D:D,B79,'Grundlage Psychiatrie stationär'!K:K),"")</f>
        <v/>
      </c>
      <c r="J79" s="130" t="str">
        <f>IF(SUMIF('Grundlage Psychiatrie stationär'!D:D,B79,'Grundlage Psychiatrie stationär'!L:L)&gt;0,SUMIF('Grundlage Psychiatrie stationär'!D:D,B79,'Grundlage Psychiatrie stationär'!L:L),"")</f>
        <v/>
      </c>
      <c r="K79" s="40"/>
      <c r="L79" s="61" t="str">
        <f t="shared" si="4"/>
        <v>-</v>
      </c>
      <c r="M79" s="61" t="str">
        <f t="shared" si="5"/>
        <v>-</v>
      </c>
      <c r="N79" s="40"/>
      <c r="O79" s="40"/>
      <c r="P79" s="40"/>
      <c r="W79" s="124" t="str">
        <f t="shared" si="6"/>
        <v/>
      </c>
      <c r="X79" s="23" t="str">
        <f t="shared" si="7"/>
        <v>gleich</v>
      </c>
    </row>
    <row r="80" spans="1:24" hidden="1" x14ac:dyDescent="0.2">
      <c r="A80" s="20" t="s">
        <v>167</v>
      </c>
      <c r="B80" s="21" t="s">
        <v>168</v>
      </c>
      <c r="C80" s="21" t="s">
        <v>169</v>
      </c>
      <c r="D80" s="21" t="s">
        <v>45</v>
      </c>
      <c r="E80" s="112">
        <f>IF(SUMIF('Grundlage Psychiatrie stationär'!D:D,B80,'Grundlage Psychiatrie stationär'!G:G)&gt;0,SUMIF('Grundlage Psychiatrie stationär'!D:D,B80,'Grundlage Psychiatrie stationär'!G:G),)</f>
        <v>0</v>
      </c>
      <c r="F80" s="112">
        <f>IF(SUMIF('Grundlage Psychiatrie stationär'!D:D,B80,'Grundlage Psychiatrie stationär'!H:H)&gt;0,SUMIF('Grundlage Psychiatrie stationär'!D:D,B80,'Grundlage Psychiatrie stationär'!H:H),)</f>
        <v>0</v>
      </c>
      <c r="G80" s="112" t="str">
        <f>IF(SUMIF('Grundlage Psychiatrie stationär'!D:D,B80,'Grundlage Psychiatrie stationär'!I:I)&gt;0,SUMIF('Grundlage Psychiatrie stationär'!D:D,B80,'Grundlage Psychiatrie stationär'!I:I),"")</f>
        <v/>
      </c>
      <c r="H80" s="112" t="str">
        <f>IF(SUMIF('Grundlage Psychiatrie stationär'!D:D,B80,'Grundlage Psychiatrie stationär'!J:J)&gt;0,SUMIF('Grundlage Psychiatrie stationär'!D:D,B80,'Grundlage Psychiatrie stationär'!J:J),"")</f>
        <v/>
      </c>
      <c r="I80" s="130" t="str">
        <f>IF(SUMIF('Grundlage Psychiatrie stationär'!D:D,B80,'Grundlage Psychiatrie stationär'!K:K)&gt;0,SUMIF('Grundlage Psychiatrie stationär'!D:D,B80,'Grundlage Psychiatrie stationär'!K:K),"")</f>
        <v/>
      </c>
      <c r="J80" s="130" t="str">
        <f>IF(SUMIF('Grundlage Psychiatrie stationär'!D:D,B80,'Grundlage Psychiatrie stationär'!L:L)&gt;0,SUMIF('Grundlage Psychiatrie stationär'!D:D,B80,'Grundlage Psychiatrie stationär'!L:L),"")</f>
        <v/>
      </c>
      <c r="K80" s="40"/>
      <c r="L80" s="61" t="str">
        <f t="shared" si="4"/>
        <v>-</v>
      </c>
      <c r="M80" s="61" t="str">
        <f t="shared" si="5"/>
        <v>-</v>
      </c>
      <c r="N80" s="40"/>
      <c r="O80" s="40"/>
      <c r="P80" s="40"/>
      <c r="W80" s="124" t="str">
        <f t="shared" si="6"/>
        <v/>
      </c>
      <c r="X80" s="23" t="str">
        <f t="shared" si="7"/>
        <v>gleich</v>
      </c>
    </row>
    <row r="81" spans="1:24" hidden="1" x14ac:dyDescent="0.2">
      <c r="A81" s="20" t="s">
        <v>249</v>
      </c>
      <c r="B81" s="21" t="s">
        <v>250</v>
      </c>
      <c r="C81" s="21" t="s">
        <v>169</v>
      </c>
      <c r="D81" s="21" t="s">
        <v>251</v>
      </c>
      <c r="E81" s="112">
        <f>IF(SUMIF('Grundlage Psychiatrie stationär'!D:D,B81,'Grundlage Psychiatrie stationär'!G:G)&gt;0,SUMIF('Grundlage Psychiatrie stationär'!D:D,B81,'Grundlage Psychiatrie stationär'!G:G),)</f>
        <v>0</v>
      </c>
      <c r="F81" s="112">
        <f>IF(SUMIF('Grundlage Psychiatrie stationär'!D:D,B81,'Grundlage Psychiatrie stationär'!H:H)&gt;0,SUMIF('Grundlage Psychiatrie stationär'!D:D,B81,'Grundlage Psychiatrie stationär'!H:H),)</f>
        <v>0</v>
      </c>
      <c r="G81" s="112" t="str">
        <f>IF(SUMIF('Grundlage Psychiatrie stationär'!D:D,B81,'Grundlage Psychiatrie stationär'!I:I)&gt;0,SUMIF('Grundlage Psychiatrie stationär'!D:D,B81,'Grundlage Psychiatrie stationär'!I:I),"")</f>
        <v/>
      </c>
      <c r="H81" s="112" t="str">
        <f>IF(SUMIF('Grundlage Psychiatrie stationär'!D:D,B81,'Grundlage Psychiatrie stationär'!J:J)&gt;0,SUMIF('Grundlage Psychiatrie stationär'!D:D,B81,'Grundlage Psychiatrie stationär'!J:J),"")</f>
        <v/>
      </c>
      <c r="I81" s="130" t="str">
        <f>IF(SUMIF('Grundlage Psychiatrie stationär'!D:D,B81,'Grundlage Psychiatrie stationär'!K:K)&gt;0,SUMIF('Grundlage Psychiatrie stationär'!D:D,B81,'Grundlage Psychiatrie stationär'!K:K),"")</f>
        <v/>
      </c>
      <c r="J81" s="130" t="str">
        <f>IF(SUMIF('Grundlage Psychiatrie stationär'!D:D,B81,'Grundlage Psychiatrie stationär'!L:L)&gt;0,SUMIF('Grundlage Psychiatrie stationär'!D:D,B81,'Grundlage Psychiatrie stationär'!L:L),"")</f>
        <v/>
      </c>
      <c r="K81" s="40"/>
      <c r="L81" s="61" t="str">
        <f t="shared" si="4"/>
        <v>-</v>
      </c>
      <c r="M81" s="61" t="str">
        <f t="shared" si="5"/>
        <v>-</v>
      </c>
      <c r="N81" s="40"/>
      <c r="O81" s="40"/>
      <c r="P81" s="40"/>
      <c r="W81" s="124" t="str">
        <f t="shared" si="6"/>
        <v/>
      </c>
      <c r="X81" s="23" t="str">
        <f t="shared" si="7"/>
        <v>gleich</v>
      </c>
    </row>
    <row r="82" spans="1:24" hidden="1" x14ac:dyDescent="0.2">
      <c r="A82" s="20" t="s">
        <v>86</v>
      </c>
      <c r="B82" s="21" t="s">
        <v>87</v>
      </c>
      <c r="C82" s="21" t="s">
        <v>88</v>
      </c>
      <c r="D82" s="21" t="s">
        <v>45</v>
      </c>
      <c r="E82" s="112">
        <f>IF(SUMIF('Grundlage Psychiatrie stationär'!D:D,B82,'Grundlage Psychiatrie stationär'!G:G)&gt;0,SUMIF('Grundlage Psychiatrie stationär'!D:D,B82,'Grundlage Psychiatrie stationär'!G:G),)</f>
        <v>0</v>
      </c>
      <c r="F82" s="112">
        <f>IF(SUMIF('Grundlage Psychiatrie stationär'!D:D,B82,'Grundlage Psychiatrie stationär'!H:H)&gt;0,SUMIF('Grundlage Psychiatrie stationär'!D:D,B82,'Grundlage Psychiatrie stationär'!H:H),)</f>
        <v>0</v>
      </c>
      <c r="G82" s="112" t="str">
        <f>IF(SUMIF('Grundlage Psychiatrie stationär'!D:D,B82,'Grundlage Psychiatrie stationär'!I:I)&gt;0,SUMIF('Grundlage Psychiatrie stationär'!D:D,B82,'Grundlage Psychiatrie stationär'!I:I),"")</f>
        <v/>
      </c>
      <c r="H82" s="112" t="str">
        <f>IF(SUMIF('Grundlage Psychiatrie stationär'!D:D,B82,'Grundlage Psychiatrie stationär'!J:J)&gt;0,SUMIF('Grundlage Psychiatrie stationär'!D:D,B82,'Grundlage Psychiatrie stationär'!J:J),"")</f>
        <v/>
      </c>
      <c r="I82" s="130" t="str">
        <f>IF(SUMIF('Grundlage Psychiatrie stationär'!D:D,B82,'Grundlage Psychiatrie stationär'!K:K)&gt;0,SUMIF('Grundlage Psychiatrie stationär'!D:D,B82,'Grundlage Psychiatrie stationär'!K:K),"")</f>
        <v/>
      </c>
      <c r="J82" s="130" t="str">
        <f>IF(SUMIF('Grundlage Psychiatrie stationär'!D:D,B82,'Grundlage Psychiatrie stationär'!L:L)&gt;0,SUMIF('Grundlage Psychiatrie stationär'!D:D,B82,'Grundlage Psychiatrie stationär'!L:L),"")</f>
        <v/>
      </c>
      <c r="K82" s="40"/>
      <c r="L82" s="61" t="str">
        <f t="shared" si="4"/>
        <v>-</v>
      </c>
      <c r="M82" s="61" t="str">
        <f t="shared" si="5"/>
        <v>-</v>
      </c>
      <c r="N82" s="40"/>
      <c r="O82" s="40"/>
      <c r="P82" s="40"/>
      <c r="W82" s="124" t="str">
        <f t="shared" si="6"/>
        <v/>
      </c>
      <c r="X82" s="23" t="str">
        <f t="shared" si="7"/>
        <v>gleich</v>
      </c>
    </row>
    <row r="83" spans="1:24" hidden="1" x14ac:dyDescent="0.2">
      <c r="A83" s="20" t="s">
        <v>139</v>
      </c>
      <c r="B83" s="21" t="s">
        <v>140</v>
      </c>
      <c r="C83" s="21" t="s">
        <v>141</v>
      </c>
      <c r="D83" s="21" t="s">
        <v>17</v>
      </c>
      <c r="E83" s="112">
        <f>IF(SUMIF('Grundlage Psychiatrie stationär'!D:D,B83,'Grundlage Psychiatrie stationär'!G:G)&gt;0,SUMIF('Grundlage Psychiatrie stationär'!D:D,B83,'Grundlage Psychiatrie stationär'!G:G),)</f>
        <v>0</v>
      </c>
      <c r="F83" s="112">
        <f>IF(SUMIF('Grundlage Psychiatrie stationär'!D:D,B83,'Grundlage Psychiatrie stationär'!H:H)&gt;0,SUMIF('Grundlage Psychiatrie stationär'!D:D,B83,'Grundlage Psychiatrie stationär'!H:H),)</f>
        <v>0</v>
      </c>
      <c r="G83" s="112" t="str">
        <f>IF(SUMIF('Grundlage Psychiatrie stationär'!D:D,B83,'Grundlage Psychiatrie stationär'!I:I)&gt;0,SUMIF('Grundlage Psychiatrie stationär'!D:D,B83,'Grundlage Psychiatrie stationär'!I:I),"")</f>
        <v/>
      </c>
      <c r="H83" s="112" t="str">
        <f>IF(SUMIF('Grundlage Psychiatrie stationär'!D:D,B83,'Grundlage Psychiatrie stationär'!J:J)&gt;0,SUMIF('Grundlage Psychiatrie stationär'!D:D,B83,'Grundlage Psychiatrie stationär'!J:J),"")</f>
        <v/>
      </c>
      <c r="I83" s="130" t="str">
        <f>IF(SUMIF('Grundlage Psychiatrie stationär'!D:D,B83,'Grundlage Psychiatrie stationär'!K:K)&gt;0,SUMIF('Grundlage Psychiatrie stationär'!D:D,B83,'Grundlage Psychiatrie stationär'!K:K),"")</f>
        <v/>
      </c>
      <c r="J83" s="130" t="str">
        <f>IF(SUMIF('Grundlage Psychiatrie stationär'!D:D,B83,'Grundlage Psychiatrie stationär'!L:L)&gt;0,SUMIF('Grundlage Psychiatrie stationär'!D:D,B83,'Grundlage Psychiatrie stationär'!L:L),"")</f>
        <v/>
      </c>
      <c r="K83" s="40"/>
      <c r="L83" s="61" t="str">
        <f t="shared" si="4"/>
        <v>-</v>
      </c>
      <c r="M83" s="61" t="str">
        <f t="shared" si="5"/>
        <v>-</v>
      </c>
      <c r="N83" s="40"/>
      <c r="O83" s="40"/>
      <c r="P83" s="40"/>
      <c r="W83" s="124" t="str">
        <f t="shared" si="6"/>
        <v/>
      </c>
      <c r="X83" s="23" t="str">
        <f t="shared" si="7"/>
        <v>gleich</v>
      </c>
    </row>
    <row r="84" spans="1:24" hidden="1" x14ac:dyDescent="0.2">
      <c r="A84" s="20" t="s">
        <v>226</v>
      </c>
      <c r="B84" s="21" t="s">
        <v>227</v>
      </c>
      <c r="C84" s="21" t="s">
        <v>228</v>
      </c>
      <c r="D84" s="21" t="s">
        <v>17</v>
      </c>
      <c r="E84" s="112">
        <f>IF(SUMIF('Grundlage Psychiatrie stationär'!D:D,B84,'Grundlage Psychiatrie stationär'!G:G)&gt;0,SUMIF('Grundlage Psychiatrie stationär'!D:D,B84,'Grundlage Psychiatrie stationär'!G:G),)</f>
        <v>0</v>
      </c>
      <c r="F84" s="112">
        <f>IF(SUMIF('Grundlage Psychiatrie stationär'!D:D,B84,'Grundlage Psychiatrie stationär'!H:H)&gt;0,SUMIF('Grundlage Psychiatrie stationär'!D:D,B84,'Grundlage Psychiatrie stationär'!H:H),)</f>
        <v>0</v>
      </c>
      <c r="G84" s="112" t="str">
        <f>IF(SUMIF('Grundlage Psychiatrie stationär'!D:D,B84,'Grundlage Psychiatrie stationär'!I:I)&gt;0,SUMIF('Grundlage Psychiatrie stationär'!D:D,B84,'Grundlage Psychiatrie stationär'!I:I),"")</f>
        <v/>
      </c>
      <c r="H84" s="112" t="str">
        <f>IF(SUMIF('Grundlage Psychiatrie stationär'!D:D,B84,'Grundlage Psychiatrie stationär'!J:J)&gt;0,SUMIF('Grundlage Psychiatrie stationär'!D:D,B84,'Grundlage Psychiatrie stationär'!J:J),"")</f>
        <v/>
      </c>
      <c r="I84" s="130" t="str">
        <f>IF(SUMIF('Grundlage Psychiatrie stationär'!D:D,B84,'Grundlage Psychiatrie stationär'!K:K)&gt;0,SUMIF('Grundlage Psychiatrie stationär'!D:D,B84,'Grundlage Psychiatrie stationär'!K:K),"")</f>
        <v/>
      </c>
      <c r="J84" s="130" t="str">
        <f>IF(SUMIF('Grundlage Psychiatrie stationär'!D:D,B84,'Grundlage Psychiatrie stationär'!L:L)&gt;0,SUMIF('Grundlage Psychiatrie stationär'!D:D,B84,'Grundlage Psychiatrie stationär'!L:L),"")</f>
        <v/>
      </c>
      <c r="K84" s="40"/>
      <c r="L84" s="61" t="str">
        <f t="shared" si="4"/>
        <v>-</v>
      </c>
      <c r="M84" s="61" t="str">
        <f t="shared" si="5"/>
        <v>-</v>
      </c>
      <c r="N84" s="40"/>
      <c r="O84" s="40"/>
      <c r="P84" s="40"/>
      <c r="W84" s="124" t="str">
        <f t="shared" si="6"/>
        <v/>
      </c>
      <c r="X84" s="23" t="str">
        <f t="shared" si="7"/>
        <v>gleich</v>
      </c>
    </row>
    <row r="85" spans="1:24" hidden="1" x14ac:dyDescent="0.2">
      <c r="A85" s="20" t="s">
        <v>230</v>
      </c>
      <c r="B85" s="21" t="s">
        <v>231</v>
      </c>
      <c r="C85" s="21" t="s">
        <v>228</v>
      </c>
      <c r="D85" s="21" t="s">
        <v>17</v>
      </c>
      <c r="E85" s="112">
        <f>IF(SUMIF('Grundlage Psychiatrie stationär'!D:D,B85,'Grundlage Psychiatrie stationär'!G:G)&gt;0,SUMIF('Grundlage Psychiatrie stationär'!D:D,B85,'Grundlage Psychiatrie stationär'!G:G),)</f>
        <v>0</v>
      </c>
      <c r="F85" s="112">
        <f>IF(SUMIF('Grundlage Psychiatrie stationär'!D:D,B85,'Grundlage Psychiatrie stationär'!H:H)&gt;0,SUMIF('Grundlage Psychiatrie stationär'!D:D,B85,'Grundlage Psychiatrie stationär'!H:H),)</f>
        <v>0</v>
      </c>
      <c r="G85" s="112" t="str">
        <f>IF(SUMIF('Grundlage Psychiatrie stationär'!D:D,B85,'Grundlage Psychiatrie stationär'!I:I)&gt;0,SUMIF('Grundlage Psychiatrie stationär'!D:D,B85,'Grundlage Psychiatrie stationär'!I:I),"")</f>
        <v/>
      </c>
      <c r="H85" s="112" t="str">
        <f>IF(SUMIF('Grundlage Psychiatrie stationär'!D:D,B85,'Grundlage Psychiatrie stationär'!J:J)&gt;0,SUMIF('Grundlage Psychiatrie stationär'!D:D,B85,'Grundlage Psychiatrie stationär'!J:J),"")</f>
        <v/>
      </c>
      <c r="I85" s="130" t="str">
        <f>IF(SUMIF('Grundlage Psychiatrie stationär'!D:D,B85,'Grundlage Psychiatrie stationär'!K:K)&gt;0,SUMIF('Grundlage Psychiatrie stationär'!D:D,B85,'Grundlage Psychiatrie stationär'!K:K),"")</f>
        <v/>
      </c>
      <c r="J85" s="130" t="str">
        <f>IF(SUMIF('Grundlage Psychiatrie stationär'!D:D,B85,'Grundlage Psychiatrie stationär'!L:L)&gt;0,SUMIF('Grundlage Psychiatrie stationär'!D:D,B85,'Grundlage Psychiatrie stationär'!L:L),"")</f>
        <v/>
      </c>
      <c r="K85" s="40"/>
      <c r="L85" s="61" t="str">
        <f t="shared" si="4"/>
        <v>-</v>
      </c>
      <c r="M85" s="61" t="str">
        <f t="shared" si="5"/>
        <v>-</v>
      </c>
      <c r="N85" s="40"/>
      <c r="O85" s="40"/>
      <c r="P85" s="40"/>
      <c r="W85" s="124" t="str">
        <f t="shared" si="6"/>
        <v/>
      </c>
      <c r="X85" s="23" t="str">
        <f t="shared" si="7"/>
        <v>gleich</v>
      </c>
    </row>
    <row r="86" spans="1:24" hidden="1" x14ac:dyDescent="0.2">
      <c r="A86" s="20" t="s">
        <v>256</v>
      </c>
      <c r="B86" s="21" t="s">
        <v>257</v>
      </c>
      <c r="C86" s="21" t="s">
        <v>228</v>
      </c>
      <c r="D86" s="21" t="s">
        <v>27</v>
      </c>
      <c r="E86" s="112">
        <f>IF(SUMIF('Grundlage Psychiatrie stationär'!D:D,B86,'Grundlage Psychiatrie stationär'!G:G)&gt;0,SUMIF('Grundlage Psychiatrie stationär'!D:D,B86,'Grundlage Psychiatrie stationär'!G:G),)</f>
        <v>0</v>
      </c>
      <c r="F86" s="112">
        <f>IF(SUMIF('Grundlage Psychiatrie stationär'!D:D,B86,'Grundlage Psychiatrie stationär'!H:H)&gt;0,SUMIF('Grundlage Psychiatrie stationär'!D:D,B86,'Grundlage Psychiatrie stationär'!H:H),)</f>
        <v>0</v>
      </c>
      <c r="G86" s="112" t="str">
        <f>IF(SUMIF('Grundlage Psychiatrie stationär'!D:D,B86,'Grundlage Psychiatrie stationär'!I:I)&gt;0,SUMIF('Grundlage Psychiatrie stationär'!D:D,B86,'Grundlage Psychiatrie stationär'!I:I),"")</f>
        <v/>
      </c>
      <c r="H86" s="112" t="str">
        <f>IF(SUMIF('Grundlage Psychiatrie stationär'!D:D,B86,'Grundlage Psychiatrie stationär'!J:J)&gt;0,SUMIF('Grundlage Psychiatrie stationär'!D:D,B86,'Grundlage Psychiatrie stationär'!J:J),"")</f>
        <v/>
      </c>
      <c r="I86" s="130" t="str">
        <f>IF(SUMIF('Grundlage Psychiatrie stationär'!D:D,B86,'Grundlage Psychiatrie stationär'!K:K)&gt;0,SUMIF('Grundlage Psychiatrie stationär'!D:D,B86,'Grundlage Psychiatrie stationär'!K:K),"")</f>
        <v/>
      </c>
      <c r="J86" s="130" t="str">
        <f>IF(SUMIF('Grundlage Psychiatrie stationär'!D:D,B86,'Grundlage Psychiatrie stationär'!L:L)&gt;0,SUMIF('Grundlage Psychiatrie stationär'!D:D,B86,'Grundlage Psychiatrie stationär'!L:L),"")</f>
        <v/>
      </c>
      <c r="K86" s="40"/>
      <c r="L86" s="61" t="str">
        <f t="shared" si="4"/>
        <v>-</v>
      </c>
      <c r="M86" s="61" t="str">
        <f t="shared" si="5"/>
        <v>-</v>
      </c>
      <c r="N86" s="40"/>
      <c r="O86" s="40"/>
      <c r="P86" s="40"/>
      <c r="W86" s="124" t="str">
        <f t="shared" si="6"/>
        <v/>
      </c>
      <c r="X86" s="23" t="str">
        <f t="shared" si="7"/>
        <v>gleich</v>
      </c>
    </row>
    <row r="87" spans="1:24" hidden="1" x14ac:dyDescent="0.2">
      <c r="A87" s="20" t="s">
        <v>125</v>
      </c>
      <c r="B87" s="21" t="s">
        <v>126</v>
      </c>
      <c r="C87" s="21" t="s">
        <v>127</v>
      </c>
      <c r="D87" s="21" t="s">
        <v>45</v>
      </c>
      <c r="E87" s="112">
        <f>IF(SUMIF('Grundlage Psychiatrie stationär'!D:D,B87,'Grundlage Psychiatrie stationär'!G:G)&gt;0,SUMIF('Grundlage Psychiatrie stationär'!D:D,B87,'Grundlage Psychiatrie stationär'!G:G),)</f>
        <v>0</v>
      </c>
      <c r="F87" s="112">
        <f>IF(SUMIF('Grundlage Psychiatrie stationär'!D:D,B87,'Grundlage Psychiatrie stationär'!H:H)&gt;0,SUMIF('Grundlage Psychiatrie stationär'!D:D,B87,'Grundlage Psychiatrie stationär'!H:H),)</f>
        <v>0</v>
      </c>
      <c r="G87" s="112" t="str">
        <f>IF(SUMIF('Grundlage Psychiatrie stationär'!D:D,B87,'Grundlage Psychiatrie stationär'!I:I)&gt;0,SUMIF('Grundlage Psychiatrie stationär'!D:D,B87,'Grundlage Psychiatrie stationär'!I:I),"")</f>
        <v/>
      </c>
      <c r="H87" s="112" t="str">
        <f>IF(SUMIF('Grundlage Psychiatrie stationär'!D:D,B87,'Grundlage Psychiatrie stationär'!J:J)&gt;0,SUMIF('Grundlage Psychiatrie stationär'!D:D,B87,'Grundlage Psychiatrie stationär'!J:J),"")</f>
        <v/>
      </c>
      <c r="I87" s="130" t="str">
        <f>IF(SUMIF('Grundlage Psychiatrie stationär'!D:D,B87,'Grundlage Psychiatrie stationär'!K:K)&gt;0,SUMIF('Grundlage Psychiatrie stationär'!D:D,B87,'Grundlage Psychiatrie stationär'!K:K),"")</f>
        <v/>
      </c>
      <c r="J87" s="130" t="str">
        <f>IF(SUMIF('Grundlage Psychiatrie stationär'!D:D,B87,'Grundlage Psychiatrie stationär'!L:L)&gt;0,SUMIF('Grundlage Psychiatrie stationär'!D:D,B87,'Grundlage Psychiatrie stationär'!L:L),"")</f>
        <v/>
      </c>
      <c r="K87" s="40"/>
      <c r="L87" s="61" t="str">
        <f t="shared" si="4"/>
        <v>-</v>
      </c>
      <c r="M87" s="61" t="str">
        <f t="shared" si="5"/>
        <v>-</v>
      </c>
      <c r="N87" s="40"/>
      <c r="O87" s="40"/>
      <c r="P87" s="40"/>
      <c r="W87" s="124" t="str">
        <f t="shared" si="6"/>
        <v/>
      </c>
      <c r="X87" s="23" t="str">
        <f t="shared" si="7"/>
        <v>gleich</v>
      </c>
    </row>
    <row r="88" spans="1:24" hidden="1" x14ac:dyDescent="0.2">
      <c r="A88" s="20" t="s">
        <v>136</v>
      </c>
      <c r="B88" s="21" t="s">
        <v>137</v>
      </c>
      <c r="C88" s="21" t="s">
        <v>127</v>
      </c>
      <c r="D88" s="21" t="s">
        <v>45</v>
      </c>
      <c r="E88" s="112">
        <f>IF(SUMIF('Grundlage Psychiatrie stationär'!D:D,B88,'Grundlage Psychiatrie stationär'!G:G)&gt;0,SUMIF('Grundlage Psychiatrie stationär'!D:D,B88,'Grundlage Psychiatrie stationär'!G:G),)</f>
        <v>0</v>
      </c>
      <c r="F88" s="112">
        <f>IF(SUMIF('Grundlage Psychiatrie stationär'!D:D,B88,'Grundlage Psychiatrie stationär'!H:H)&gt;0,SUMIF('Grundlage Psychiatrie stationär'!D:D,B88,'Grundlage Psychiatrie stationär'!H:H),)</f>
        <v>0</v>
      </c>
      <c r="G88" s="112" t="str">
        <f>IF(SUMIF('Grundlage Psychiatrie stationär'!D:D,B88,'Grundlage Psychiatrie stationär'!I:I)&gt;0,SUMIF('Grundlage Psychiatrie stationär'!D:D,B88,'Grundlage Psychiatrie stationär'!I:I),"")</f>
        <v/>
      </c>
      <c r="H88" s="112" t="str">
        <f>IF(SUMIF('Grundlage Psychiatrie stationär'!D:D,B88,'Grundlage Psychiatrie stationär'!J:J)&gt;0,SUMIF('Grundlage Psychiatrie stationär'!D:D,B88,'Grundlage Psychiatrie stationär'!J:J),"")</f>
        <v/>
      </c>
      <c r="I88" s="130" t="str">
        <f>IF(SUMIF('Grundlage Psychiatrie stationär'!D:D,B88,'Grundlage Psychiatrie stationär'!K:K)&gt;0,SUMIF('Grundlage Psychiatrie stationär'!D:D,B88,'Grundlage Psychiatrie stationär'!K:K),"")</f>
        <v/>
      </c>
      <c r="J88" s="130" t="str">
        <f>IF(SUMIF('Grundlage Psychiatrie stationär'!D:D,B88,'Grundlage Psychiatrie stationär'!L:L)&gt;0,SUMIF('Grundlage Psychiatrie stationär'!D:D,B88,'Grundlage Psychiatrie stationär'!L:L),"")</f>
        <v/>
      </c>
      <c r="K88" s="40"/>
      <c r="L88" s="61" t="str">
        <f t="shared" si="4"/>
        <v>-</v>
      </c>
      <c r="M88" s="61" t="str">
        <f t="shared" si="5"/>
        <v>-</v>
      </c>
      <c r="N88" s="40"/>
      <c r="O88" s="40"/>
      <c r="P88" s="40"/>
      <c r="W88" s="124" t="str">
        <f t="shared" si="6"/>
        <v/>
      </c>
      <c r="X88" s="23" t="str">
        <f t="shared" si="7"/>
        <v>gleich</v>
      </c>
    </row>
    <row r="89" spans="1:24" hidden="1" x14ac:dyDescent="0.2">
      <c r="A89" s="20" t="s">
        <v>50</v>
      </c>
      <c r="B89" s="21" t="s">
        <v>51</v>
      </c>
      <c r="C89" s="21" t="s">
        <v>26</v>
      </c>
      <c r="D89" s="21" t="s">
        <v>35</v>
      </c>
      <c r="E89" s="112">
        <f>IF(SUMIF('Grundlage Psychiatrie stationär'!D:D,B89,'Grundlage Psychiatrie stationär'!G:G)&gt;0,SUMIF('Grundlage Psychiatrie stationär'!D:D,B89,'Grundlage Psychiatrie stationär'!G:G),)</f>
        <v>0</v>
      </c>
      <c r="F89" s="112">
        <f>IF(SUMIF('Grundlage Psychiatrie stationär'!D:D,B89,'Grundlage Psychiatrie stationär'!H:H)&gt;0,SUMIF('Grundlage Psychiatrie stationär'!D:D,B89,'Grundlage Psychiatrie stationär'!H:H),)</f>
        <v>0</v>
      </c>
      <c r="G89" s="112" t="str">
        <f>IF(SUMIF('Grundlage Psychiatrie stationär'!D:D,B89,'Grundlage Psychiatrie stationär'!I:I)&gt;0,SUMIF('Grundlage Psychiatrie stationär'!D:D,B89,'Grundlage Psychiatrie stationär'!I:I),"")</f>
        <v/>
      </c>
      <c r="H89" s="112" t="str">
        <f>IF(SUMIF('Grundlage Psychiatrie stationär'!D:D,B89,'Grundlage Psychiatrie stationär'!J:J)&gt;0,SUMIF('Grundlage Psychiatrie stationär'!D:D,B89,'Grundlage Psychiatrie stationär'!J:J),"")</f>
        <v/>
      </c>
      <c r="I89" s="130" t="str">
        <f>IF(SUMIF('Grundlage Psychiatrie stationär'!D:D,B89,'Grundlage Psychiatrie stationär'!K:K)&gt;0,SUMIF('Grundlage Psychiatrie stationär'!D:D,B89,'Grundlage Psychiatrie stationär'!K:K),"")</f>
        <v/>
      </c>
      <c r="J89" s="130" t="str">
        <f>IF(SUMIF('Grundlage Psychiatrie stationär'!D:D,B89,'Grundlage Psychiatrie stationär'!L:L)&gt;0,SUMIF('Grundlage Psychiatrie stationär'!D:D,B89,'Grundlage Psychiatrie stationär'!L:L),"")</f>
        <v/>
      </c>
      <c r="K89" s="40"/>
      <c r="L89" s="61" t="str">
        <f t="shared" si="4"/>
        <v>-</v>
      </c>
      <c r="M89" s="61" t="str">
        <f t="shared" si="5"/>
        <v>-</v>
      </c>
      <c r="N89" s="40"/>
      <c r="O89" s="40"/>
      <c r="P89" s="40"/>
      <c r="W89" s="124" t="str">
        <f t="shared" si="6"/>
        <v/>
      </c>
      <c r="X89" s="23" t="str">
        <f t="shared" si="7"/>
        <v>gleich</v>
      </c>
    </row>
    <row r="90" spans="1:24" hidden="1" x14ac:dyDescent="0.2">
      <c r="A90" s="20" t="s">
        <v>24</v>
      </c>
      <c r="B90" s="21" t="s">
        <v>25</v>
      </c>
      <c r="C90" s="21" t="s">
        <v>26</v>
      </c>
      <c r="D90" s="21" t="s">
        <v>27</v>
      </c>
      <c r="E90" s="112">
        <f>IF(SUMIF('Grundlage Psychiatrie stationär'!D:D,B90,'Grundlage Psychiatrie stationär'!G:G)&gt;0,SUMIF('Grundlage Psychiatrie stationär'!D:D,B90,'Grundlage Psychiatrie stationär'!G:G),)</f>
        <v>0</v>
      </c>
      <c r="F90" s="112">
        <f>IF(SUMIF('Grundlage Psychiatrie stationär'!D:D,B90,'Grundlage Psychiatrie stationär'!H:H)&gt;0,SUMIF('Grundlage Psychiatrie stationär'!D:D,B90,'Grundlage Psychiatrie stationär'!H:H),)</f>
        <v>0</v>
      </c>
      <c r="G90" s="112" t="str">
        <f>IF(SUMIF('Grundlage Psychiatrie stationär'!D:D,B90,'Grundlage Psychiatrie stationär'!I:I)&gt;0,SUMIF('Grundlage Psychiatrie stationär'!D:D,B90,'Grundlage Psychiatrie stationär'!I:I),"")</f>
        <v/>
      </c>
      <c r="H90" s="112" t="str">
        <f>IF(SUMIF('Grundlage Psychiatrie stationär'!D:D,B90,'Grundlage Psychiatrie stationär'!J:J)&gt;0,SUMIF('Grundlage Psychiatrie stationär'!D:D,B90,'Grundlage Psychiatrie stationär'!J:J),"")</f>
        <v/>
      </c>
      <c r="I90" s="130" t="str">
        <f>IF(SUMIF('Grundlage Psychiatrie stationär'!D:D,B90,'Grundlage Psychiatrie stationär'!K:K)&gt;0,SUMIF('Grundlage Psychiatrie stationär'!D:D,B90,'Grundlage Psychiatrie stationär'!K:K),"")</f>
        <v/>
      </c>
      <c r="J90" s="130" t="str">
        <f>IF(SUMIF('Grundlage Psychiatrie stationär'!D:D,B90,'Grundlage Psychiatrie stationär'!L:L)&gt;0,SUMIF('Grundlage Psychiatrie stationär'!D:D,B90,'Grundlage Psychiatrie stationär'!L:L),"")</f>
        <v/>
      </c>
      <c r="K90" s="40"/>
      <c r="L90" s="61" t="str">
        <f t="shared" si="4"/>
        <v>-</v>
      </c>
      <c r="M90" s="61" t="str">
        <f t="shared" si="5"/>
        <v>-</v>
      </c>
      <c r="N90" s="40"/>
      <c r="O90" s="40"/>
      <c r="P90" s="40"/>
      <c r="W90" s="124" t="str">
        <f t="shared" si="6"/>
        <v/>
      </c>
      <c r="X90" s="23" t="str">
        <f t="shared" si="7"/>
        <v>gleich</v>
      </c>
    </row>
    <row r="91" spans="1:24" hidden="1" x14ac:dyDescent="0.2">
      <c r="A91" s="20" t="s">
        <v>29</v>
      </c>
      <c r="B91" s="21" t="s">
        <v>30</v>
      </c>
      <c r="C91" s="21" t="s">
        <v>26</v>
      </c>
      <c r="D91" s="21" t="s">
        <v>17</v>
      </c>
      <c r="E91" s="112">
        <f>IF(SUMIF('Grundlage Psychiatrie stationär'!D:D,B91,'Grundlage Psychiatrie stationär'!G:G)&gt;0,SUMIF('Grundlage Psychiatrie stationär'!D:D,B91,'Grundlage Psychiatrie stationär'!G:G),)</f>
        <v>0</v>
      </c>
      <c r="F91" s="112">
        <f>IF(SUMIF('Grundlage Psychiatrie stationär'!D:D,B91,'Grundlage Psychiatrie stationär'!H:H)&gt;0,SUMIF('Grundlage Psychiatrie stationär'!D:D,B91,'Grundlage Psychiatrie stationär'!H:H),)</f>
        <v>0</v>
      </c>
      <c r="G91" s="112" t="str">
        <f>IF(SUMIF('Grundlage Psychiatrie stationär'!D:D,B91,'Grundlage Psychiatrie stationär'!I:I)&gt;0,SUMIF('Grundlage Psychiatrie stationär'!D:D,B91,'Grundlage Psychiatrie stationär'!I:I),"")</f>
        <v/>
      </c>
      <c r="H91" s="112" t="str">
        <f>IF(SUMIF('Grundlage Psychiatrie stationär'!D:D,B91,'Grundlage Psychiatrie stationär'!J:J)&gt;0,SUMIF('Grundlage Psychiatrie stationär'!D:D,B91,'Grundlage Psychiatrie stationär'!J:J),"")</f>
        <v/>
      </c>
      <c r="I91" s="130" t="str">
        <f>IF(SUMIF('Grundlage Psychiatrie stationär'!D:D,B91,'Grundlage Psychiatrie stationär'!K:K)&gt;0,SUMIF('Grundlage Psychiatrie stationär'!D:D,B91,'Grundlage Psychiatrie stationär'!K:K),"")</f>
        <v/>
      </c>
      <c r="J91" s="130" t="str">
        <f>IF(SUMIF('Grundlage Psychiatrie stationär'!D:D,B91,'Grundlage Psychiatrie stationär'!L:L)&gt;0,SUMIF('Grundlage Psychiatrie stationär'!D:D,B91,'Grundlage Psychiatrie stationär'!L:L),"")</f>
        <v/>
      </c>
      <c r="K91" s="40"/>
      <c r="L91" s="61" t="str">
        <f t="shared" si="4"/>
        <v>-</v>
      </c>
      <c r="M91" s="61" t="str">
        <f t="shared" si="5"/>
        <v>-</v>
      </c>
      <c r="N91" s="40"/>
      <c r="O91" s="40"/>
      <c r="P91" s="40"/>
      <c r="W91" s="124" t="str">
        <f t="shared" si="6"/>
        <v/>
      </c>
      <c r="X91" s="23" t="str">
        <f t="shared" si="7"/>
        <v>gleich</v>
      </c>
    </row>
    <row r="92" spans="1:24" hidden="1" x14ac:dyDescent="0.2">
      <c r="A92" s="20" t="s">
        <v>47</v>
      </c>
      <c r="B92" s="21" t="s">
        <v>48</v>
      </c>
      <c r="C92" s="21" t="s">
        <v>26</v>
      </c>
      <c r="D92" s="21" t="s">
        <v>45</v>
      </c>
      <c r="E92" s="112">
        <f>IF(SUMIF('Grundlage Psychiatrie stationär'!D:D,B92,'Grundlage Psychiatrie stationär'!G:G)&gt;0,SUMIF('Grundlage Psychiatrie stationär'!D:D,B92,'Grundlage Psychiatrie stationär'!G:G),)</f>
        <v>0</v>
      </c>
      <c r="F92" s="112">
        <f>IF(SUMIF('Grundlage Psychiatrie stationär'!D:D,B92,'Grundlage Psychiatrie stationär'!H:H)&gt;0,SUMIF('Grundlage Psychiatrie stationär'!D:D,B92,'Grundlage Psychiatrie stationär'!H:H),)</f>
        <v>0</v>
      </c>
      <c r="G92" s="112" t="str">
        <f>IF(SUMIF('Grundlage Psychiatrie stationär'!D:D,B92,'Grundlage Psychiatrie stationär'!I:I)&gt;0,SUMIF('Grundlage Psychiatrie stationär'!D:D,B92,'Grundlage Psychiatrie stationär'!I:I),"")</f>
        <v/>
      </c>
      <c r="H92" s="112" t="str">
        <f>IF(SUMIF('Grundlage Psychiatrie stationär'!D:D,B92,'Grundlage Psychiatrie stationär'!J:J)&gt;0,SUMIF('Grundlage Psychiatrie stationär'!D:D,B92,'Grundlage Psychiatrie stationär'!J:J),"")</f>
        <v/>
      </c>
      <c r="I92" s="130" t="str">
        <f>IF(SUMIF('Grundlage Psychiatrie stationär'!D:D,B92,'Grundlage Psychiatrie stationär'!K:K)&gt;0,SUMIF('Grundlage Psychiatrie stationär'!D:D,B92,'Grundlage Psychiatrie stationär'!K:K),"")</f>
        <v/>
      </c>
      <c r="J92" s="130" t="str">
        <f>IF(SUMIF('Grundlage Psychiatrie stationär'!D:D,B92,'Grundlage Psychiatrie stationär'!L:L)&gt;0,SUMIF('Grundlage Psychiatrie stationär'!D:D,B92,'Grundlage Psychiatrie stationär'!L:L),"")</f>
        <v/>
      </c>
      <c r="K92" s="40"/>
      <c r="L92" s="61" t="str">
        <f t="shared" si="4"/>
        <v>-</v>
      </c>
      <c r="M92" s="61" t="str">
        <f t="shared" si="5"/>
        <v>-</v>
      </c>
      <c r="N92" s="40"/>
      <c r="O92" s="40"/>
      <c r="P92" s="40"/>
      <c r="W92" s="124" t="str">
        <f t="shared" si="6"/>
        <v/>
      </c>
      <c r="X92" s="23" t="str">
        <f t="shared" si="7"/>
        <v>gleich</v>
      </c>
    </row>
    <row r="93" spans="1:24" hidden="1" x14ac:dyDescent="0.2">
      <c r="A93" s="20" t="s">
        <v>154</v>
      </c>
      <c r="B93" s="21" t="s">
        <v>155</v>
      </c>
      <c r="C93" s="21" t="s">
        <v>156</v>
      </c>
      <c r="D93" s="21" t="s">
        <v>17</v>
      </c>
      <c r="E93" s="112">
        <f>IF(SUMIF('Grundlage Psychiatrie stationär'!D:D,B93,'Grundlage Psychiatrie stationär'!G:G)&gt;0,SUMIF('Grundlage Psychiatrie stationär'!D:D,B93,'Grundlage Psychiatrie stationär'!G:G),)</f>
        <v>0</v>
      </c>
      <c r="F93" s="112">
        <f>IF(SUMIF('Grundlage Psychiatrie stationär'!D:D,B93,'Grundlage Psychiatrie stationär'!H:H)&gt;0,SUMIF('Grundlage Psychiatrie stationär'!D:D,B93,'Grundlage Psychiatrie stationär'!H:H),)</f>
        <v>0</v>
      </c>
      <c r="G93" s="112" t="str">
        <f>IF(SUMIF('Grundlage Psychiatrie stationär'!D:D,B93,'Grundlage Psychiatrie stationär'!I:I)&gt;0,SUMIF('Grundlage Psychiatrie stationär'!D:D,B93,'Grundlage Psychiatrie stationär'!I:I),"")</f>
        <v/>
      </c>
      <c r="H93" s="112" t="str">
        <f>IF(SUMIF('Grundlage Psychiatrie stationär'!D:D,B93,'Grundlage Psychiatrie stationär'!J:J)&gt;0,SUMIF('Grundlage Psychiatrie stationär'!D:D,B93,'Grundlage Psychiatrie stationär'!J:J),"")</f>
        <v/>
      </c>
      <c r="I93" s="130" t="str">
        <f>IF(SUMIF('Grundlage Psychiatrie stationär'!D:D,B93,'Grundlage Psychiatrie stationär'!K:K)&gt;0,SUMIF('Grundlage Psychiatrie stationär'!D:D,B93,'Grundlage Psychiatrie stationär'!K:K),"")</f>
        <v/>
      </c>
      <c r="J93" s="130" t="str">
        <f>IF(SUMIF('Grundlage Psychiatrie stationär'!D:D,B93,'Grundlage Psychiatrie stationär'!L:L)&gt;0,SUMIF('Grundlage Psychiatrie stationär'!D:D,B93,'Grundlage Psychiatrie stationär'!L:L),"")</f>
        <v/>
      </c>
      <c r="K93" s="40"/>
      <c r="L93" s="61" t="str">
        <f t="shared" si="4"/>
        <v>-</v>
      </c>
      <c r="M93" s="61" t="str">
        <f t="shared" si="5"/>
        <v>-</v>
      </c>
      <c r="N93" s="40"/>
      <c r="O93" s="40"/>
      <c r="P93" s="40"/>
      <c r="W93" s="124" t="str">
        <f t="shared" si="6"/>
        <v/>
      </c>
      <c r="X93" s="23" t="str">
        <f t="shared" si="7"/>
        <v>gleich</v>
      </c>
    </row>
    <row r="94" spans="1:24" hidden="1" x14ac:dyDescent="0.2">
      <c r="A94" s="20" t="s">
        <v>40</v>
      </c>
      <c r="B94" s="21" t="s">
        <v>41</v>
      </c>
      <c r="C94" s="21" t="s">
        <v>21</v>
      </c>
      <c r="D94" s="21" t="s">
        <v>27</v>
      </c>
      <c r="E94" s="112">
        <f>IF(SUMIF('Grundlage Psychiatrie stationär'!D:D,B94,'Grundlage Psychiatrie stationär'!G:G)&gt;0,SUMIF('Grundlage Psychiatrie stationär'!D:D,B94,'Grundlage Psychiatrie stationär'!G:G),)</f>
        <v>0</v>
      </c>
      <c r="F94" s="112">
        <f>IF(SUMIF('Grundlage Psychiatrie stationär'!D:D,B94,'Grundlage Psychiatrie stationär'!H:H)&gt;0,SUMIF('Grundlage Psychiatrie stationär'!D:D,B94,'Grundlage Psychiatrie stationär'!H:H),)</f>
        <v>0</v>
      </c>
      <c r="G94" s="112" t="str">
        <f>IF(SUMIF('Grundlage Psychiatrie stationär'!D:D,B94,'Grundlage Psychiatrie stationär'!I:I)&gt;0,SUMIF('Grundlage Psychiatrie stationär'!D:D,B94,'Grundlage Psychiatrie stationär'!I:I),"")</f>
        <v/>
      </c>
      <c r="H94" s="112" t="str">
        <f>IF(SUMIF('Grundlage Psychiatrie stationär'!D:D,B94,'Grundlage Psychiatrie stationär'!J:J)&gt;0,SUMIF('Grundlage Psychiatrie stationär'!D:D,B94,'Grundlage Psychiatrie stationär'!J:J),"")</f>
        <v/>
      </c>
      <c r="I94" s="130" t="str">
        <f>IF(SUMIF('Grundlage Psychiatrie stationär'!D:D,B94,'Grundlage Psychiatrie stationär'!K:K)&gt;0,SUMIF('Grundlage Psychiatrie stationär'!D:D,B94,'Grundlage Psychiatrie stationär'!K:K),"")</f>
        <v/>
      </c>
      <c r="J94" s="130" t="str">
        <f>IF(SUMIF('Grundlage Psychiatrie stationär'!D:D,B94,'Grundlage Psychiatrie stationär'!L:L)&gt;0,SUMIF('Grundlage Psychiatrie stationär'!D:D,B94,'Grundlage Psychiatrie stationär'!L:L),"")</f>
        <v/>
      </c>
      <c r="K94" s="40"/>
      <c r="L94" s="61" t="str">
        <f t="shared" si="4"/>
        <v>-</v>
      </c>
      <c r="M94" s="61" t="str">
        <f t="shared" si="5"/>
        <v>-</v>
      </c>
      <c r="N94" s="40"/>
      <c r="O94" s="40"/>
      <c r="P94" s="40"/>
      <c r="W94" s="124" t="str">
        <f t="shared" si="6"/>
        <v/>
      </c>
      <c r="X94" s="23" t="str">
        <f t="shared" si="7"/>
        <v>gleich</v>
      </c>
    </row>
    <row r="95" spans="1:24" hidden="1" x14ac:dyDescent="0.2">
      <c r="A95" s="21" t="s">
        <v>57</v>
      </c>
      <c r="B95" s="21" t="s">
        <v>58</v>
      </c>
      <c r="C95" s="21" t="s">
        <v>21</v>
      </c>
      <c r="D95" s="21" t="s">
        <v>27</v>
      </c>
      <c r="E95" s="112">
        <f>IF(SUMIF('Grundlage Psychiatrie stationär'!D:D,B95,'Grundlage Psychiatrie stationär'!G:G)&gt;0,SUMIF('Grundlage Psychiatrie stationär'!D:D,B95,'Grundlage Psychiatrie stationär'!G:G),)</f>
        <v>0</v>
      </c>
      <c r="F95" s="112">
        <f>IF(SUMIF('Grundlage Psychiatrie stationär'!D:D,B95,'Grundlage Psychiatrie stationär'!H:H)&gt;0,SUMIF('Grundlage Psychiatrie stationär'!D:D,B95,'Grundlage Psychiatrie stationär'!H:H),)</f>
        <v>0</v>
      </c>
      <c r="G95" s="112" t="str">
        <f>IF(SUMIF('Grundlage Psychiatrie stationär'!D:D,B95,'Grundlage Psychiatrie stationär'!I:I)&gt;0,SUMIF('Grundlage Psychiatrie stationär'!D:D,B95,'Grundlage Psychiatrie stationär'!I:I),"")</f>
        <v/>
      </c>
      <c r="H95" s="112" t="str">
        <f>IF(SUMIF('Grundlage Psychiatrie stationär'!D:D,B95,'Grundlage Psychiatrie stationär'!J:J)&gt;0,SUMIF('Grundlage Psychiatrie stationär'!D:D,B95,'Grundlage Psychiatrie stationär'!J:J),"")</f>
        <v/>
      </c>
      <c r="I95" s="130" t="str">
        <f>IF(SUMIF('Grundlage Psychiatrie stationär'!D:D,B95,'Grundlage Psychiatrie stationär'!K:K)&gt;0,SUMIF('Grundlage Psychiatrie stationär'!D:D,B95,'Grundlage Psychiatrie stationär'!K:K),"")</f>
        <v/>
      </c>
      <c r="J95" s="130" t="str">
        <f>IF(SUMIF('Grundlage Psychiatrie stationär'!D:D,B95,'Grundlage Psychiatrie stationär'!L:L)&gt;0,SUMIF('Grundlage Psychiatrie stationär'!D:D,B95,'Grundlage Psychiatrie stationär'!L:L),"")</f>
        <v/>
      </c>
      <c r="K95" s="40"/>
      <c r="L95" s="61" t="str">
        <f t="shared" si="4"/>
        <v>-</v>
      </c>
      <c r="M95" s="61" t="str">
        <f t="shared" si="5"/>
        <v>-</v>
      </c>
      <c r="N95" s="40"/>
      <c r="O95" s="40"/>
      <c r="P95" s="40"/>
      <c r="W95" s="124" t="str">
        <f t="shared" si="6"/>
        <v/>
      </c>
      <c r="X95" s="23" t="str">
        <f t="shared" si="7"/>
        <v>gleich</v>
      </c>
    </row>
    <row r="96" spans="1:24" hidden="1" x14ac:dyDescent="0.2">
      <c r="A96" s="21" t="s">
        <v>79</v>
      </c>
      <c r="B96" s="21" t="s">
        <v>80</v>
      </c>
      <c r="C96" s="21" t="s">
        <v>21</v>
      </c>
      <c r="D96" s="21" t="s">
        <v>27</v>
      </c>
      <c r="E96" s="112">
        <f>IF(SUMIF('Grundlage Psychiatrie stationär'!D:D,B96,'Grundlage Psychiatrie stationär'!G:G)&gt;0,SUMIF('Grundlage Psychiatrie stationär'!D:D,B96,'Grundlage Psychiatrie stationär'!G:G),)</f>
        <v>0</v>
      </c>
      <c r="F96" s="112">
        <f>IF(SUMIF('Grundlage Psychiatrie stationär'!D:D,B96,'Grundlage Psychiatrie stationär'!H:H)&gt;0,SUMIF('Grundlage Psychiatrie stationär'!D:D,B96,'Grundlage Psychiatrie stationär'!H:H),)</f>
        <v>0</v>
      </c>
      <c r="G96" s="112" t="str">
        <f>IF(SUMIF('Grundlage Psychiatrie stationär'!D:D,B96,'Grundlage Psychiatrie stationär'!I:I)&gt;0,SUMIF('Grundlage Psychiatrie stationär'!D:D,B96,'Grundlage Psychiatrie stationär'!I:I),"")</f>
        <v/>
      </c>
      <c r="H96" s="112" t="str">
        <f>IF(SUMIF('Grundlage Psychiatrie stationär'!D:D,B96,'Grundlage Psychiatrie stationär'!J:J)&gt;0,SUMIF('Grundlage Psychiatrie stationär'!D:D,B96,'Grundlage Psychiatrie stationär'!J:J),"")</f>
        <v/>
      </c>
      <c r="I96" s="130" t="str">
        <f>IF(SUMIF('Grundlage Psychiatrie stationär'!D:D,B96,'Grundlage Psychiatrie stationär'!K:K)&gt;0,SUMIF('Grundlage Psychiatrie stationär'!D:D,B96,'Grundlage Psychiatrie stationär'!K:K),"")</f>
        <v/>
      </c>
      <c r="J96" s="130" t="str">
        <f>IF(SUMIF('Grundlage Psychiatrie stationär'!D:D,B96,'Grundlage Psychiatrie stationär'!L:L)&gt;0,SUMIF('Grundlage Psychiatrie stationär'!D:D,B96,'Grundlage Psychiatrie stationär'!L:L),"")</f>
        <v/>
      </c>
      <c r="K96" s="40"/>
      <c r="L96" s="61" t="str">
        <f t="shared" si="4"/>
        <v>-</v>
      </c>
      <c r="M96" s="61" t="str">
        <f t="shared" si="5"/>
        <v>-</v>
      </c>
      <c r="N96" s="40"/>
      <c r="O96" s="40"/>
      <c r="P96" s="40"/>
      <c r="W96" s="124" t="str">
        <f t="shared" si="6"/>
        <v/>
      </c>
      <c r="X96" s="23" t="str">
        <f t="shared" si="7"/>
        <v>gleich</v>
      </c>
    </row>
    <row r="97" spans="1:24" hidden="1" x14ac:dyDescent="0.2">
      <c r="A97" s="21" t="s">
        <v>311</v>
      </c>
      <c r="B97" s="21" t="s">
        <v>311</v>
      </c>
      <c r="C97" s="21" t="s">
        <v>99</v>
      </c>
      <c r="D97" s="21" t="s">
        <v>308</v>
      </c>
      <c r="E97" s="112">
        <f>IF(SUMIF('Grundlage Psychiatrie stationär'!D:D,B97,'Grundlage Psychiatrie stationär'!G:G)&gt;0,SUMIF('Grundlage Psychiatrie stationär'!D:D,B97,'Grundlage Psychiatrie stationär'!G:G),)</f>
        <v>0</v>
      </c>
      <c r="F97" s="112">
        <f>IF(SUMIF('Grundlage Psychiatrie stationär'!D:D,B97,'Grundlage Psychiatrie stationär'!H:H)&gt;0,SUMIF('Grundlage Psychiatrie stationär'!D:D,B97,'Grundlage Psychiatrie stationär'!H:H),)</f>
        <v>0</v>
      </c>
      <c r="G97" s="112" t="str">
        <f>IF(SUMIF('Grundlage Psychiatrie stationär'!D:D,B97,'Grundlage Psychiatrie stationär'!I:I)&gt;0,SUMIF('Grundlage Psychiatrie stationär'!D:D,B97,'Grundlage Psychiatrie stationär'!I:I),"")</f>
        <v/>
      </c>
      <c r="H97" s="112" t="str">
        <f>IF(SUMIF('Grundlage Psychiatrie stationär'!D:D,B97,'Grundlage Psychiatrie stationär'!J:J)&gt;0,SUMIF('Grundlage Psychiatrie stationär'!D:D,B97,'Grundlage Psychiatrie stationär'!J:J),"")</f>
        <v/>
      </c>
      <c r="I97" s="130" t="str">
        <f>IF(SUMIF('Grundlage Psychiatrie stationär'!D:D,B97,'Grundlage Psychiatrie stationär'!K:K)&gt;0,SUMIF('Grundlage Psychiatrie stationär'!D:D,B97,'Grundlage Psychiatrie stationär'!K:K),"")</f>
        <v/>
      </c>
      <c r="J97" s="130" t="str">
        <f>IF(SUMIF('Grundlage Psychiatrie stationär'!D:D,B97,'Grundlage Psychiatrie stationär'!L:L)&gt;0,SUMIF('Grundlage Psychiatrie stationär'!D:D,B97,'Grundlage Psychiatrie stationär'!L:L),"")</f>
        <v/>
      </c>
      <c r="K97" s="40"/>
      <c r="L97" s="61" t="str">
        <f t="shared" si="4"/>
        <v>-</v>
      </c>
      <c r="M97" s="61" t="str">
        <f t="shared" si="5"/>
        <v>-</v>
      </c>
      <c r="N97" s="40"/>
      <c r="O97" s="40"/>
      <c r="P97" s="40"/>
      <c r="W97" s="124" t="str">
        <f t="shared" si="6"/>
        <v/>
      </c>
      <c r="X97" s="23" t="str">
        <f t="shared" si="7"/>
        <v>gleich</v>
      </c>
    </row>
    <row r="98" spans="1:24" hidden="1" x14ac:dyDescent="0.2">
      <c r="A98" s="21" t="s">
        <v>296</v>
      </c>
      <c r="B98" s="21" t="s">
        <v>297</v>
      </c>
      <c r="C98" s="21" t="s">
        <v>114</v>
      </c>
      <c r="D98" s="21" t="s">
        <v>45</v>
      </c>
      <c r="E98" s="112">
        <f>IF(SUMIF('Grundlage Psychiatrie stationär'!D:D,B98,'Grundlage Psychiatrie stationär'!G:G)&gt;0,SUMIF('Grundlage Psychiatrie stationär'!D:D,B98,'Grundlage Psychiatrie stationär'!G:G),)</f>
        <v>0</v>
      </c>
      <c r="F98" s="112">
        <f>IF(SUMIF('Grundlage Psychiatrie stationär'!D:D,B98,'Grundlage Psychiatrie stationär'!H:H)&gt;0,SUMIF('Grundlage Psychiatrie stationär'!D:D,B98,'Grundlage Psychiatrie stationär'!H:H),)</f>
        <v>0</v>
      </c>
      <c r="G98" s="112" t="str">
        <f>IF(SUMIF('Grundlage Psychiatrie stationär'!D:D,B98,'Grundlage Psychiatrie stationär'!I:I)&gt;0,SUMIF('Grundlage Psychiatrie stationär'!D:D,B98,'Grundlage Psychiatrie stationär'!I:I),"")</f>
        <v/>
      </c>
      <c r="H98" s="112" t="str">
        <f>IF(SUMIF('Grundlage Psychiatrie stationär'!D:D,B98,'Grundlage Psychiatrie stationär'!J:J)&gt;0,SUMIF('Grundlage Psychiatrie stationär'!D:D,B98,'Grundlage Psychiatrie stationär'!J:J),"")</f>
        <v/>
      </c>
      <c r="I98" s="130" t="str">
        <f>IF(SUMIF('Grundlage Psychiatrie stationär'!D:D,B98,'Grundlage Psychiatrie stationär'!K:K)&gt;0,SUMIF('Grundlage Psychiatrie stationär'!D:D,B98,'Grundlage Psychiatrie stationär'!K:K),"")</f>
        <v/>
      </c>
      <c r="J98" s="130" t="str">
        <f>IF(SUMIF('Grundlage Psychiatrie stationär'!D:D,B98,'Grundlage Psychiatrie stationär'!L:L)&gt;0,SUMIF('Grundlage Psychiatrie stationär'!D:D,B98,'Grundlage Psychiatrie stationär'!L:L),"")</f>
        <v/>
      </c>
      <c r="K98" s="40"/>
      <c r="L98" s="61" t="str">
        <f t="shared" si="4"/>
        <v>-</v>
      </c>
      <c r="M98" s="61" t="str">
        <f t="shared" si="5"/>
        <v>-</v>
      </c>
      <c r="N98" s="40"/>
      <c r="O98" s="40"/>
      <c r="P98" s="40"/>
      <c r="W98" s="124" t="str">
        <f t="shared" si="6"/>
        <v/>
      </c>
      <c r="X98" s="23" t="str">
        <f t="shared" si="7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112">
        <f>IF(SUMIF('Grundlage Psychiatrie stationär'!D:D,B99,'Grundlage Psychiatrie stationär'!G:G)&gt;0,SUMIF('Grundlage Psychiatrie stationär'!D:D,B99,'Grundlage Psychiatrie stationär'!G:G),)</f>
        <v>0</v>
      </c>
      <c r="F99" s="112">
        <f>IF(SUMIF('Grundlage Psychiatrie stationär'!D:D,B99,'Grundlage Psychiatrie stationär'!H:H)&gt;0,SUMIF('Grundlage Psychiatrie stationär'!D:D,B99,'Grundlage Psychiatrie stationär'!H:H),)</f>
        <v>0</v>
      </c>
      <c r="G99" s="112" t="str">
        <f>IF(SUMIF('Grundlage Psychiatrie stationär'!D:D,B99,'Grundlage Psychiatrie stationär'!I:I)&gt;0,SUMIF('Grundlage Psychiatrie stationär'!D:D,B99,'Grundlage Psychiatrie stationär'!I:I),"")</f>
        <v/>
      </c>
      <c r="H99" s="112" t="str">
        <f>IF(SUMIF('Grundlage Psychiatrie stationär'!D:D,B99,'Grundlage Psychiatrie stationär'!J:J)&gt;0,SUMIF('Grundlage Psychiatrie stationär'!D:D,B99,'Grundlage Psychiatrie stationär'!J:J),"")</f>
        <v/>
      </c>
      <c r="I99" s="130" t="str">
        <f>IF(SUMIF('Grundlage Psychiatrie stationär'!D:D,B99,'Grundlage Psychiatrie stationär'!K:K)&gt;0,SUMIF('Grundlage Psychiatrie stationär'!D:D,B99,'Grundlage Psychiatrie stationär'!K:K),"")</f>
        <v/>
      </c>
      <c r="J99" s="130" t="str">
        <f>IF(SUMIF('Grundlage Psychiatrie stationär'!D:D,B99,'Grundlage Psychiatrie stationär'!L:L)&gt;0,SUMIF('Grundlage Psychiatrie stationär'!D:D,B99,'Grundlage Psychiatrie stationär'!L:L),"")</f>
        <v/>
      </c>
      <c r="K99" s="40"/>
      <c r="L99" s="61" t="str">
        <f t="shared" si="4"/>
        <v>-</v>
      </c>
      <c r="M99" s="61" t="str">
        <f t="shared" si="5"/>
        <v>-</v>
      </c>
      <c r="N99" s="40"/>
      <c r="O99" s="40"/>
      <c r="P99" s="40"/>
      <c r="W99" s="124" t="str">
        <f t="shared" si="6"/>
        <v/>
      </c>
      <c r="X99" s="23" t="str">
        <f t="shared" si="7"/>
        <v>gleich</v>
      </c>
    </row>
    <row r="100" spans="1:24" hidden="1" x14ac:dyDescent="0.2">
      <c r="A100" s="21" t="s">
        <v>223</v>
      </c>
      <c r="B100" s="21" t="s">
        <v>224</v>
      </c>
      <c r="C100" s="21" t="s">
        <v>70</v>
      </c>
      <c r="D100" s="21" t="s">
        <v>45</v>
      </c>
      <c r="E100" s="112">
        <f>IF(SUMIF('Grundlage Psychiatrie stationär'!D:D,B100,'Grundlage Psychiatrie stationär'!G:G)&gt;0,SUMIF('Grundlage Psychiatrie stationär'!D:D,B100,'Grundlage Psychiatrie stationär'!G:G),)</f>
        <v>0</v>
      </c>
      <c r="F100" s="112">
        <f>IF(SUMIF('Grundlage Psychiatrie stationär'!D:D,B100,'Grundlage Psychiatrie stationär'!H:H)&gt;0,SUMIF('Grundlage Psychiatrie stationär'!D:D,B100,'Grundlage Psychiatrie stationär'!H:H),)</f>
        <v>0</v>
      </c>
      <c r="G100" s="112" t="str">
        <f>IF(SUMIF('Grundlage Psychiatrie stationär'!D:D,B100,'Grundlage Psychiatrie stationär'!I:I)&gt;0,SUMIF('Grundlage Psychiatrie stationär'!D:D,B100,'Grundlage Psychiatrie stationär'!I:I),"")</f>
        <v/>
      </c>
      <c r="H100" s="112" t="str">
        <f>IF(SUMIF('Grundlage Psychiatrie stationär'!D:D,B100,'Grundlage Psychiatrie stationär'!J:J)&gt;0,SUMIF('Grundlage Psychiatrie stationär'!D:D,B100,'Grundlage Psychiatrie stationär'!J:J),"")</f>
        <v/>
      </c>
      <c r="I100" s="130" t="str">
        <f>IF(SUMIF('Grundlage Psychiatrie stationär'!D:D,B100,'Grundlage Psychiatrie stationär'!K:K)&gt;0,SUMIF('Grundlage Psychiatrie stationär'!D:D,B100,'Grundlage Psychiatrie stationär'!K:K),"")</f>
        <v/>
      </c>
      <c r="J100" s="130" t="str">
        <f>IF(SUMIF('Grundlage Psychiatrie stationär'!D:D,B100,'Grundlage Psychiatrie stationär'!L:L)&gt;0,SUMIF('Grundlage Psychiatrie stationär'!D:D,B100,'Grundlage Psychiatrie stationär'!L:L),"")</f>
        <v/>
      </c>
      <c r="K100" s="40"/>
      <c r="L100" s="61" t="str">
        <f t="shared" si="4"/>
        <v>-</v>
      </c>
      <c r="M100" s="61" t="str">
        <f t="shared" si="5"/>
        <v>-</v>
      </c>
      <c r="N100" s="40"/>
      <c r="O100" s="40"/>
      <c r="P100" s="40"/>
      <c r="W100" s="124" t="str">
        <f t="shared" si="6"/>
        <v/>
      </c>
      <c r="X100" s="23" t="str">
        <f t="shared" si="7"/>
        <v>gleich</v>
      </c>
    </row>
    <row r="101" spans="1:24" hidden="1" x14ac:dyDescent="0.2">
      <c r="A101" s="21" t="s">
        <v>217</v>
      </c>
      <c r="B101" s="21" t="s">
        <v>218</v>
      </c>
      <c r="C101" s="21" t="s">
        <v>70</v>
      </c>
      <c r="D101" s="21" t="s">
        <v>45</v>
      </c>
      <c r="E101" s="112">
        <f>IF(SUMIF('Grundlage Psychiatrie stationär'!D:D,B101,'Grundlage Psychiatrie stationär'!G:G)&gt;0,SUMIF('Grundlage Psychiatrie stationär'!D:D,B101,'Grundlage Psychiatrie stationär'!G:G),)</f>
        <v>0</v>
      </c>
      <c r="F101" s="112">
        <f>IF(SUMIF('Grundlage Psychiatrie stationär'!D:D,B101,'Grundlage Psychiatrie stationär'!H:H)&gt;0,SUMIF('Grundlage Psychiatrie stationär'!D:D,B101,'Grundlage Psychiatrie stationär'!H:H),)</f>
        <v>0</v>
      </c>
      <c r="G101" s="112" t="str">
        <f>IF(SUMIF('Grundlage Psychiatrie stationär'!D:D,B101,'Grundlage Psychiatrie stationär'!I:I)&gt;0,SUMIF('Grundlage Psychiatrie stationär'!D:D,B101,'Grundlage Psychiatrie stationär'!I:I),"")</f>
        <v/>
      </c>
      <c r="H101" s="112" t="str">
        <f>IF(SUMIF('Grundlage Psychiatrie stationär'!D:D,B101,'Grundlage Psychiatrie stationär'!J:J)&gt;0,SUMIF('Grundlage Psychiatrie stationär'!D:D,B101,'Grundlage Psychiatrie stationär'!J:J),"")</f>
        <v/>
      </c>
      <c r="I101" s="130" t="str">
        <f>IF(SUMIF('Grundlage Psychiatrie stationär'!D:D,B101,'Grundlage Psychiatrie stationär'!K:K)&gt;0,SUMIF('Grundlage Psychiatrie stationär'!D:D,B101,'Grundlage Psychiatrie stationär'!K:K),"")</f>
        <v/>
      </c>
      <c r="J101" s="130" t="str">
        <f>IF(SUMIF('Grundlage Psychiatrie stationär'!D:D,B101,'Grundlage Psychiatrie stationär'!L:L)&gt;0,SUMIF('Grundlage Psychiatrie stationär'!D:D,B101,'Grundlage Psychiatrie stationär'!L:L),"")</f>
        <v/>
      </c>
      <c r="K101" s="40"/>
      <c r="L101" s="61" t="str">
        <f t="shared" si="4"/>
        <v>-</v>
      </c>
      <c r="M101" s="61" t="str">
        <f t="shared" si="5"/>
        <v>-</v>
      </c>
      <c r="N101" s="40"/>
      <c r="O101" s="40"/>
      <c r="P101" s="40"/>
      <c r="W101" s="124" t="str">
        <f t="shared" si="6"/>
        <v/>
      </c>
      <c r="X101" s="23" t="str">
        <f t="shared" si="7"/>
        <v>gleich</v>
      </c>
    </row>
    <row r="102" spans="1:24" hidden="1" x14ac:dyDescent="0.2">
      <c r="A102" s="21" t="s">
        <v>161</v>
      </c>
      <c r="B102" s="21" t="s">
        <v>162</v>
      </c>
      <c r="C102" s="21" t="s">
        <v>70</v>
      </c>
      <c r="D102" s="21" t="s">
        <v>45</v>
      </c>
      <c r="E102" s="112">
        <f>IF(SUMIF('Grundlage Psychiatrie stationär'!D:D,B102,'Grundlage Psychiatrie stationär'!G:G)&gt;0,SUMIF('Grundlage Psychiatrie stationär'!D:D,B102,'Grundlage Psychiatrie stationär'!G:G),)</f>
        <v>0</v>
      </c>
      <c r="F102" s="112">
        <f>IF(SUMIF('Grundlage Psychiatrie stationär'!D:D,B102,'Grundlage Psychiatrie stationär'!H:H)&gt;0,SUMIF('Grundlage Psychiatrie stationär'!D:D,B102,'Grundlage Psychiatrie stationär'!H:H),)</f>
        <v>0</v>
      </c>
      <c r="G102" s="112" t="str">
        <f>IF(SUMIF('Grundlage Psychiatrie stationär'!D:D,B102,'Grundlage Psychiatrie stationär'!I:I)&gt;0,SUMIF('Grundlage Psychiatrie stationär'!D:D,B102,'Grundlage Psychiatrie stationär'!I:I),"")</f>
        <v/>
      </c>
      <c r="H102" s="112" t="str">
        <f>IF(SUMIF('Grundlage Psychiatrie stationär'!D:D,B102,'Grundlage Psychiatrie stationär'!J:J)&gt;0,SUMIF('Grundlage Psychiatrie stationär'!D:D,B102,'Grundlage Psychiatrie stationär'!J:J),"")</f>
        <v/>
      </c>
      <c r="I102" s="130" t="str">
        <f>IF(SUMIF('Grundlage Psychiatrie stationär'!D:D,B102,'Grundlage Psychiatrie stationär'!K:K)&gt;0,SUMIF('Grundlage Psychiatrie stationär'!D:D,B102,'Grundlage Psychiatrie stationär'!K:K),"")</f>
        <v/>
      </c>
      <c r="J102" s="130" t="str">
        <f>IF(SUMIF('Grundlage Psychiatrie stationär'!D:D,B102,'Grundlage Psychiatrie stationär'!L:L)&gt;0,SUMIF('Grundlage Psychiatrie stationär'!D:D,B102,'Grundlage Psychiatrie stationär'!L:L),"")</f>
        <v/>
      </c>
      <c r="K102" s="40"/>
      <c r="L102" s="61" t="str">
        <f t="shared" si="4"/>
        <v>-</v>
      </c>
      <c r="M102" s="61" t="str">
        <f t="shared" si="5"/>
        <v>-</v>
      </c>
      <c r="N102" s="40"/>
      <c r="O102" s="40"/>
      <c r="P102" s="40"/>
      <c r="W102" s="124" t="str">
        <f t="shared" si="6"/>
        <v/>
      </c>
      <c r="X102" s="23" t="str">
        <f t="shared" si="7"/>
        <v>gleich</v>
      </c>
    </row>
    <row r="103" spans="1:24" hidden="1" x14ac:dyDescent="0.2">
      <c r="A103" s="21" t="s">
        <v>233</v>
      </c>
      <c r="B103" s="21" t="s">
        <v>234</v>
      </c>
      <c r="C103" s="21" t="s">
        <v>70</v>
      </c>
      <c r="D103" s="21" t="s">
        <v>27</v>
      </c>
      <c r="E103" s="112">
        <f>IF(SUMIF('Grundlage Psychiatrie stationär'!D:D,B103,'Grundlage Psychiatrie stationär'!G:G)&gt;0,SUMIF('Grundlage Psychiatrie stationär'!D:D,B103,'Grundlage Psychiatrie stationär'!G:G),)</f>
        <v>0</v>
      </c>
      <c r="F103" s="112">
        <f>IF(SUMIF('Grundlage Psychiatrie stationär'!D:D,B103,'Grundlage Psychiatrie stationär'!H:H)&gt;0,SUMIF('Grundlage Psychiatrie stationär'!D:D,B103,'Grundlage Psychiatrie stationär'!H:H),)</f>
        <v>0</v>
      </c>
      <c r="G103" s="112" t="str">
        <f>IF(SUMIF('Grundlage Psychiatrie stationär'!D:D,B103,'Grundlage Psychiatrie stationär'!I:I)&gt;0,SUMIF('Grundlage Psychiatrie stationär'!D:D,B103,'Grundlage Psychiatrie stationär'!I:I),"")</f>
        <v/>
      </c>
      <c r="H103" s="112" t="str">
        <f>IF(SUMIF('Grundlage Psychiatrie stationär'!D:D,B103,'Grundlage Psychiatrie stationär'!J:J)&gt;0,SUMIF('Grundlage Psychiatrie stationär'!D:D,B103,'Grundlage Psychiatrie stationär'!J:J),"")</f>
        <v/>
      </c>
      <c r="I103" s="130" t="str">
        <f>IF(SUMIF('Grundlage Psychiatrie stationär'!D:D,B103,'Grundlage Psychiatrie stationär'!K:K)&gt;0,SUMIF('Grundlage Psychiatrie stationär'!D:D,B103,'Grundlage Psychiatrie stationär'!K:K),"")</f>
        <v/>
      </c>
      <c r="J103" s="130" t="str">
        <f>IF(SUMIF('Grundlage Psychiatrie stationär'!D:D,B103,'Grundlage Psychiatrie stationär'!L:L)&gt;0,SUMIF('Grundlage Psychiatrie stationär'!D:D,B103,'Grundlage Psychiatrie stationär'!L:L),"")</f>
        <v/>
      </c>
      <c r="K103" s="40"/>
      <c r="L103" s="61" t="str">
        <f t="shared" si="4"/>
        <v>-</v>
      </c>
      <c r="M103" s="61" t="str">
        <f t="shared" si="5"/>
        <v>-</v>
      </c>
      <c r="N103" s="40"/>
      <c r="O103" s="40"/>
      <c r="P103" s="40"/>
      <c r="W103" s="124" t="str">
        <f t="shared" si="6"/>
        <v/>
      </c>
      <c r="X103" s="23" t="str">
        <f t="shared" si="7"/>
        <v>gleich</v>
      </c>
    </row>
    <row r="104" spans="1:24" hidden="1" x14ac:dyDescent="0.2">
      <c r="A104" s="21" t="s">
        <v>68</v>
      </c>
      <c r="B104" s="21" t="s">
        <v>69</v>
      </c>
      <c r="C104" s="21" t="s">
        <v>70</v>
      </c>
      <c r="D104" s="21" t="s">
        <v>45</v>
      </c>
      <c r="E104" s="112">
        <f>IF(SUMIF('Grundlage Psychiatrie stationär'!D:D,B104,'Grundlage Psychiatrie stationär'!G:G)&gt;0,SUMIF('Grundlage Psychiatrie stationär'!D:D,B104,'Grundlage Psychiatrie stationär'!G:G),)</f>
        <v>0</v>
      </c>
      <c r="F104" s="112">
        <f>IF(SUMIF('Grundlage Psychiatrie stationär'!D:D,B104,'Grundlage Psychiatrie stationär'!H:H)&gt;0,SUMIF('Grundlage Psychiatrie stationär'!D:D,B104,'Grundlage Psychiatrie stationär'!H:H),)</f>
        <v>0</v>
      </c>
      <c r="G104" s="112" t="str">
        <f>IF(SUMIF('Grundlage Psychiatrie stationär'!D:D,B104,'Grundlage Psychiatrie stationär'!I:I)&gt;0,SUMIF('Grundlage Psychiatrie stationär'!D:D,B104,'Grundlage Psychiatrie stationär'!I:I),"")</f>
        <v/>
      </c>
      <c r="H104" s="112" t="str">
        <f>IF(SUMIF('Grundlage Psychiatrie stationär'!D:D,B104,'Grundlage Psychiatrie stationär'!J:J)&gt;0,SUMIF('Grundlage Psychiatrie stationär'!D:D,B104,'Grundlage Psychiatrie stationär'!J:J),"")</f>
        <v/>
      </c>
      <c r="I104" s="130" t="str">
        <f>IF(SUMIF('Grundlage Psychiatrie stationär'!D:D,B104,'Grundlage Psychiatrie stationär'!K:K)&gt;0,SUMIF('Grundlage Psychiatrie stationär'!D:D,B104,'Grundlage Psychiatrie stationär'!K:K),"")</f>
        <v/>
      </c>
      <c r="J104" s="130" t="str">
        <f>IF(SUMIF('Grundlage Psychiatrie stationär'!D:D,B104,'Grundlage Psychiatrie stationär'!L:L)&gt;0,SUMIF('Grundlage Psychiatrie stationär'!D:D,B104,'Grundlage Psychiatrie stationär'!L:L),"")</f>
        <v/>
      </c>
      <c r="K104" s="40"/>
      <c r="L104" s="61" t="str">
        <f t="shared" si="4"/>
        <v>-</v>
      </c>
      <c r="M104" s="61" t="str">
        <f t="shared" si="5"/>
        <v>-</v>
      </c>
      <c r="N104" s="40"/>
      <c r="O104" s="40"/>
      <c r="P104" s="40"/>
      <c r="W104" s="124" t="str">
        <f t="shared" si="6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Psychiatrie stationär'!D:D,B105,'Grundlage Psychiatrie stationär'!G:G)&gt;0,SUMIF('Grundlage Psychiatrie stationär'!D:D,B105,'Grundlage Psychiatrie stationär'!G:G),)</f>
        <v>0</v>
      </c>
      <c r="F105" s="112">
        <f>IF(SUMIF('Grundlage Psychiatrie stationär'!D:D,B105,'Grundlage Psychiatrie stationär'!H:H)&gt;0,SUMIF('Grundlage Psychiatrie stationär'!D:D,B105,'Grundlage Psychiatrie stationär'!H:H),)</f>
        <v>0</v>
      </c>
      <c r="G105" s="112" t="str">
        <f>IF(SUMIF('Grundlage Psychiatrie stationär'!D:D,B105,'Grundlage Psychiatrie stationär'!I:I)&gt;0,SUMIF('Grundlage Psychiatrie stationär'!D:D,B105,'Grundlage Psychiatrie stationär'!I:I),"")</f>
        <v/>
      </c>
      <c r="H105" s="112" t="str">
        <f>IF(SUMIF('Grundlage Psychiatrie stationär'!D:D,B105,'Grundlage Psychiatrie stationär'!J:J)&gt;0,SUMIF('Grundlage Psychiatrie stationär'!D:D,B105,'Grundlage Psychiatrie stationär'!J:J),"")</f>
        <v/>
      </c>
      <c r="I105" s="130" t="str">
        <f>IF(SUMIF('Grundlage Psychiatrie stationär'!D:D,B105,'Grundlage Psychiatrie stationär'!K:K)&gt;0,SUMIF('Grundlage Psychiatrie stationär'!D:D,B105,'Grundlage Psychiatrie stationär'!K:K),"")</f>
        <v/>
      </c>
      <c r="J105" s="130" t="str">
        <f>IF(SUMIF('Grundlage Psychiatrie stationär'!D:D,B105,'Grundlage Psychiatrie stationär'!L:L)&gt;0,SUMIF('Grundlage Psychiatrie stationär'!D:D,B105,'Grundlage Psychiatrie stationär'!L:L),"")</f>
        <v/>
      </c>
      <c r="K105" s="40"/>
      <c r="L105" s="61" t="str">
        <f t="shared" si="4"/>
        <v>-</v>
      </c>
      <c r="M105" s="61" t="str">
        <f t="shared" si="5"/>
        <v>-</v>
      </c>
      <c r="N105" s="40"/>
      <c r="O105" s="40"/>
      <c r="P105" s="40"/>
      <c r="W105" s="124" t="str">
        <f t="shared" si="6"/>
        <v/>
      </c>
      <c r="X105" s="23" t="str">
        <f t="shared" si="7"/>
        <v>gleich</v>
      </c>
    </row>
    <row r="106" spans="1:24" hidden="1" x14ac:dyDescent="0.2">
      <c r="A106" s="21" t="s">
        <v>268</v>
      </c>
      <c r="B106" s="21" t="s">
        <v>269</v>
      </c>
      <c r="C106" s="21" t="s">
        <v>70</v>
      </c>
      <c r="D106" s="21" t="s">
        <v>45</v>
      </c>
      <c r="E106" s="112">
        <f>IF(SUMIF('Grundlage Psychiatrie stationär'!D:D,B106,'Grundlage Psychiatrie stationär'!G:G)&gt;0,SUMIF('Grundlage Psychiatrie stationär'!D:D,B106,'Grundlage Psychiatrie stationär'!G:G),)</f>
        <v>0</v>
      </c>
      <c r="F106" s="112">
        <f>IF(SUMIF('Grundlage Psychiatrie stationär'!D:D,B106,'Grundlage Psychiatrie stationär'!H:H)&gt;0,SUMIF('Grundlage Psychiatrie stationär'!D:D,B106,'Grundlage Psychiatrie stationär'!H:H),)</f>
        <v>0</v>
      </c>
      <c r="G106" s="112" t="str">
        <f>IF(SUMIF('Grundlage Psychiatrie stationär'!D:D,B106,'Grundlage Psychiatrie stationär'!I:I)&gt;0,SUMIF('Grundlage Psychiatrie stationär'!D:D,B106,'Grundlage Psychiatrie stationär'!I:I),"")</f>
        <v/>
      </c>
      <c r="H106" s="112" t="str">
        <f>IF(SUMIF('Grundlage Psychiatrie stationär'!D:D,B106,'Grundlage Psychiatrie stationär'!J:J)&gt;0,SUMIF('Grundlage Psychiatrie stationär'!D:D,B106,'Grundlage Psychiatrie stationär'!J:J),"")</f>
        <v/>
      </c>
      <c r="I106" s="130" t="str">
        <f>IF(SUMIF('Grundlage Psychiatrie stationär'!D:D,B106,'Grundlage Psychiatrie stationär'!K:K)&gt;0,SUMIF('Grundlage Psychiatrie stationär'!D:D,B106,'Grundlage Psychiatrie stationär'!K:K),"")</f>
        <v/>
      </c>
      <c r="J106" s="130" t="str">
        <f>IF(SUMIF('Grundlage Psychiatrie stationär'!D:D,B106,'Grundlage Psychiatrie stationär'!L:L)&gt;0,SUMIF('Grundlage Psychiatrie stationär'!D:D,B106,'Grundlage Psychiatrie stationär'!L:L),"")</f>
        <v/>
      </c>
      <c r="K106" s="40"/>
      <c r="L106" s="61" t="str">
        <f t="shared" si="4"/>
        <v>-</v>
      </c>
      <c r="M106" s="61" t="str">
        <f t="shared" si="5"/>
        <v>-</v>
      </c>
      <c r="N106" s="40"/>
      <c r="O106" s="40"/>
      <c r="P106" s="40"/>
      <c r="W106" s="124" t="str">
        <f t="shared" si="6"/>
        <v/>
      </c>
      <c r="X106" s="23" t="str">
        <f t="shared" si="7"/>
        <v>gleich</v>
      </c>
    </row>
    <row r="107" spans="1:24" hidden="1" x14ac:dyDescent="0.2">
      <c r="A107" s="21" t="s">
        <v>344</v>
      </c>
      <c r="B107" s="21" t="s">
        <v>344</v>
      </c>
      <c r="C107" s="21" t="s">
        <v>70</v>
      </c>
      <c r="D107" s="21" t="s">
        <v>345</v>
      </c>
      <c r="E107" s="112">
        <f>IF(SUMIF('Grundlage Psychiatrie stationär'!D:D,B107,'Grundlage Psychiatrie stationär'!G:G)&gt;0,SUMIF('Grundlage Psychiatrie stationär'!D:D,B107,'Grundlage Psychiatrie stationär'!G:G),)</f>
        <v>0</v>
      </c>
      <c r="F107" s="112">
        <f>IF(SUMIF('Grundlage Psychiatrie stationär'!D:D,B107,'Grundlage Psychiatrie stationär'!H:H)&gt;0,SUMIF('Grundlage Psychiatrie stationär'!D:D,B107,'Grundlage Psychiatrie stationär'!H:H),)</f>
        <v>0</v>
      </c>
      <c r="G107" s="112" t="str">
        <f>IF(SUMIF('Grundlage Psychiatrie stationär'!D:D,B107,'Grundlage Psychiatrie stationär'!I:I)&gt;0,SUMIF('Grundlage Psychiatrie stationär'!D:D,B107,'Grundlage Psychiatrie stationär'!I:I),"")</f>
        <v/>
      </c>
      <c r="H107" s="112" t="str">
        <f>IF(SUMIF('Grundlage Psychiatrie stationär'!D:D,B107,'Grundlage Psychiatrie stationär'!J:J)&gt;0,SUMIF('Grundlage Psychiatrie stationär'!D:D,B107,'Grundlage Psychiatrie stationär'!J:J),"")</f>
        <v/>
      </c>
      <c r="I107" s="130" t="str">
        <f>IF(SUMIF('Grundlage Psychiatrie stationär'!D:D,B107,'Grundlage Psychiatrie stationär'!K:K)&gt;0,SUMIF('Grundlage Psychiatrie stationär'!D:D,B107,'Grundlage Psychiatrie stationär'!K:K),"")</f>
        <v/>
      </c>
      <c r="J107" s="130" t="str">
        <f>IF(SUMIF('Grundlage Psychiatrie stationär'!D:D,B107,'Grundlage Psychiatrie stationär'!L:L)&gt;0,SUMIF('Grundlage Psychiatrie stationär'!D:D,B107,'Grundlage Psychiatrie stationär'!L:L),"")</f>
        <v/>
      </c>
      <c r="K107" s="40"/>
      <c r="L107" s="61" t="str">
        <f t="shared" si="4"/>
        <v>-</v>
      </c>
      <c r="M107" s="61" t="str">
        <f t="shared" si="5"/>
        <v>-</v>
      </c>
      <c r="N107" s="40"/>
      <c r="O107" s="40"/>
      <c r="P107" s="40"/>
      <c r="W107" s="124" t="str">
        <f t="shared" si="6"/>
        <v/>
      </c>
      <c r="X107" s="23" t="str">
        <f t="shared" si="7"/>
        <v>gleich</v>
      </c>
    </row>
    <row r="108" spans="1:24" hidden="1" x14ac:dyDescent="0.2">
      <c r="A108" s="21" t="s">
        <v>281</v>
      </c>
      <c r="B108" s="21" t="s">
        <v>282</v>
      </c>
      <c r="C108" s="21" t="s">
        <v>70</v>
      </c>
      <c r="D108" s="21" t="s">
        <v>62</v>
      </c>
      <c r="E108" s="112">
        <f>IF(SUMIF('Grundlage Psychiatrie stationär'!D:D,B108,'Grundlage Psychiatrie stationär'!G:G)&gt;0,SUMIF('Grundlage Psychiatrie stationär'!D:D,B108,'Grundlage Psychiatrie stationär'!G:G),)</f>
        <v>0</v>
      </c>
      <c r="F108" s="112">
        <f>IF(SUMIF('Grundlage Psychiatrie stationär'!D:D,B108,'Grundlage Psychiatrie stationär'!H:H)&gt;0,SUMIF('Grundlage Psychiatrie stationär'!D:D,B108,'Grundlage Psychiatrie stationär'!H:H),)</f>
        <v>0</v>
      </c>
      <c r="G108" s="112" t="str">
        <f>IF(SUMIF('Grundlage Psychiatrie stationär'!D:D,B108,'Grundlage Psychiatrie stationär'!I:I)&gt;0,SUMIF('Grundlage Psychiatrie stationär'!D:D,B108,'Grundlage Psychiatrie stationär'!I:I),"")</f>
        <v/>
      </c>
      <c r="H108" s="112" t="str">
        <f>IF(SUMIF('Grundlage Psychiatrie stationär'!D:D,B108,'Grundlage Psychiatrie stationär'!J:J)&gt;0,SUMIF('Grundlage Psychiatrie stationär'!D:D,B108,'Grundlage Psychiatrie stationär'!J:J),"")</f>
        <v/>
      </c>
      <c r="I108" s="130" t="str">
        <f>IF(SUMIF('Grundlage Psychiatrie stationär'!D:D,B108,'Grundlage Psychiatrie stationär'!K:K)&gt;0,SUMIF('Grundlage Psychiatrie stationär'!D:D,B108,'Grundlage Psychiatrie stationär'!K:K),"")</f>
        <v/>
      </c>
      <c r="J108" s="130" t="str">
        <f>IF(SUMIF('Grundlage Psychiatrie stationär'!D:D,B108,'Grundlage Psychiatrie stationär'!L:L)&gt;0,SUMIF('Grundlage Psychiatrie stationär'!D:D,B108,'Grundlage Psychiatrie stationär'!L:L),"")</f>
        <v/>
      </c>
      <c r="K108" s="40"/>
      <c r="L108" s="61" t="str">
        <f t="shared" si="4"/>
        <v>-</v>
      </c>
      <c r="M108" s="61" t="str">
        <f t="shared" si="5"/>
        <v>-</v>
      </c>
      <c r="N108" s="40"/>
      <c r="O108" s="40"/>
      <c r="P108" s="40"/>
      <c r="W108" s="124" t="str">
        <f t="shared" si="6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868342866.66944754</v>
      </c>
      <c r="F109" s="43">
        <f>SUM(F10:F108)</f>
        <v>539084079.07674634</v>
      </c>
      <c r="G109" s="43">
        <f>SUM(G10:G108)</f>
        <v>1292915.1093527209</v>
      </c>
      <c r="H109" s="43">
        <f>SUM(H10:H108)</f>
        <v>39962</v>
      </c>
      <c r="I109" s="63">
        <f>E109/L109</f>
        <v>749.30775480265572</v>
      </c>
      <c r="J109" s="63">
        <f>F109/M109</f>
        <v>706.46207261021493</v>
      </c>
      <c r="K109" s="62">
        <f>SUM(K10:K108)</f>
        <v>0</v>
      </c>
      <c r="L109" s="61">
        <f>SUM(L10:L108)</f>
        <v>1158860.1093527211</v>
      </c>
      <c r="M109" s="61">
        <f>SUM(M10:M108)</f>
        <v>763075.75449160999</v>
      </c>
      <c r="N109" s="62"/>
      <c r="O109" s="62"/>
      <c r="P109" s="62"/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26</v>
      </c>
      <c r="J111" s="147">
        <f>COUNT(J10:J108)</f>
        <v>20</v>
      </c>
      <c r="K111" s="62">
        <f>I111-'Grundlage Psychiatrie stationär'!K103</f>
        <v>-34</v>
      </c>
      <c r="L111" s="62">
        <f>J111-'Grundlage Psychiatrie stationär'!L103</f>
        <v>-37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1158860.1093527211</v>
      </c>
      <c r="J112" s="47">
        <f>M109</f>
        <v>763075.75449160999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590.34702798892999</v>
      </c>
      <c r="J113" s="50">
        <f>SMALL(J10:J108,1)</f>
        <v>594.34191446554996</v>
      </c>
      <c r="K113" s="62">
        <f>I113-'Grundlage Psychiatrie stationär'!K104</f>
        <v>589.34702798892999</v>
      </c>
      <c r="L113" s="62">
        <f>J113-'Grundlage Psychiatrie stationär'!L104</f>
        <v>593.34191446554996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654.52342259162992</v>
      </c>
      <c r="J114" s="47">
        <f>QUARTILE(J10:J108,1)</f>
        <v>641.38470077149498</v>
      </c>
      <c r="K114" s="62">
        <f>I114-'Grundlage Psychiatrie stationär'!K105</f>
        <v>653.52342259162992</v>
      </c>
      <c r="L114" s="62">
        <f>J114-'Grundlage Psychiatrie stationär'!L105</f>
        <v>640.38470077149498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821.83765755576849</v>
      </c>
      <c r="J115" s="50">
        <f>SUM(J10:J108)/J111</f>
        <v>780.5744215685454</v>
      </c>
      <c r="K115" s="62">
        <f>I115-'Grundlage Psychiatrie stationär'!K106</f>
        <v>820.83765755576849</v>
      </c>
      <c r="L115" s="62">
        <f>J115-'Grundlage Psychiatrie stationär'!L106</f>
        <v>779.5744215685454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708.69088728659995</v>
      </c>
      <c r="J116" s="47">
        <f>MEDIAN(J10:J108)</f>
        <v>686.4833778062</v>
      </c>
      <c r="K116" s="62">
        <f>I116-'Grundlage Psychiatrie stationär'!K107</f>
        <v>707.69088728659995</v>
      </c>
      <c r="L116" s="62">
        <f>J116-'Grundlage Psychiatrie stationär'!L107</f>
        <v>685.4833778062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844.15236620868245</v>
      </c>
      <c r="J117" s="50">
        <f>QUARTILE(J10:J108,3)</f>
        <v>818.46659265965752</v>
      </c>
      <c r="K117" s="62">
        <f>I117-'Grundlage Psychiatrie stationär'!K108</f>
        <v>843.15236620868245</v>
      </c>
      <c r="L117" s="62">
        <f>J117-'Grundlage Psychiatrie stationär'!L108</f>
        <v>817.46659265965752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1661.6658017172001</v>
      </c>
      <c r="J118" s="47">
        <f>LARGE(J10:J108,1)</f>
        <v>1539.3694380809</v>
      </c>
      <c r="K118" s="62">
        <f>I118-'Grundlage Psychiatrie stationär'!K109</f>
        <v>1659.6658017172001</v>
      </c>
      <c r="L118" s="62">
        <f>J118-'Grundlage Psychiatrie stationär'!L109</f>
        <v>1537.3694380809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749.30775480265572</v>
      </c>
      <c r="J119" s="64">
        <f>J109</f>
        <v>706.46207261021493</v>
      </c>
      <c r="K119" s="62">
        <f>I119-'Grundlage Psychiatrie stationär'!K111</f>
        <v>749.30775480265572</v>
      </c>
      <c r="L119" s="62">
        <f>J119-'Grundlage Psychiatrie stationär'!L111</f>
        <v>706.46207261021493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4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673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33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667</v>
      </c>
      <c r="F8" s="15" t="s">
        <v>668</v>
      </c>
      <c r="G8" s="15" t="s">
        <v>669</v>
      </c>
      <c r="H8" s="15" t="s">
        <v>670</v>
      </c>
      <c r="I8" s="15" t="s">
        <v>671</v>
      </c>
      <c r="J8" s="15" t="s">
        <v>672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666</v>
      </c>
      <c r="H9" s="17" t="s">
        <v>11</v>
      </c>
      <c r="I9" s="41" t="s">
        <v>6</v>
      </c>
      <c r="J9" s="41" t="s">
        <v>7</v>
      </c>
      <c r="K9" s="40"/>
      <c r="L9" s="61" t="s">
        <v>714</v>
      </c>
      <c r="M9" s="61" t="s">
        <v>715</v>
      </c>
      <c r="N9" s="40"/>
      <c r="O9" s="40"/>
      <c r="P9" s="40"/>
    </row>
    <row r="10" spans="1:24" x14ac:dyDescent="0.2">
      <c r="A10" s="19" t="s">
        <v>272</v>
      </c>
      <c r="B10" s="19" t="s">
        <v>272</v>
      </c>
      <c r="C10" s="19" t="s">
        <v>273</v>
      </c>
      <c r="D10" s="19" t="s">
        <v>27</v>
      </c>
      <c r="E10" s="59">
        <f>IF(SUMIF('Grundlage ger. Langzeit'!D:D,B10,'Grundlage ger. Langzeit'!G:G)&gt;0,SUMIF('Grundlage ger. Langzeit'!D:D,B10,'Grundlage ger. Langzeit'!G:G),)</f>
        <v>12217735.965307999</v>
      </c>
      <c r="F10" s="59">
        <f>IF(SUMIF('Grundlage ger. Langzeit'!D:D,B10,'Grundlage ger. Langzeit'!H:H)&gt;0,SUMIF('Grundlage ger. Langzeit'!D:D,B10,'Grundlage ger. Langzeit'!H:H),)</f>
        <v>12214485.075308001</v>
      </c>
      <c r="G10" s="59">
        <f>IF(SUMIF('Grundlage ger. Langzeit'!D:D,B10,'Grundlage ger. Langzeit'!I:I)&gt;0,SUMIF('Grundlage ger. Langzeit'!D:D,B10,'Grundlage ger. Langzeit'!I:I),"")</f>
        <v>35786</v>
      </c>
      <c r="H10" s="59">
        <f>IF(SUMIF('Grundlage ger. Langzeit'!D:D,B10,'Grundlage ger. Langzeit'!J:J)&gt;0,SUMIF('Grundlage ger. Langzeit'!D:D,B10,'Grundlage ger. Langzeit'!J:J),"")</f>
        <v>118</v>
      </c>
      <c r="I10" s="60">
        <f>IF(SUMIF('Grundlage ger. Langzeit'!D:D,B10,'Grundlage ger. Langzeit'!K:K)&gt;0,SUMIF('Grundlage ger. Langzeit'!D:D,B10,'Grundlage ger. Langzeit'!K:K),"")</f>
        <v>341.41105363292002</v>
      </c>
      <c r="J10" s="60">
        <f>IF(SUMIF('Grundlage ger. Langzeit'!D:D,B10,'Grundlage ger. Langzeit'!L:L)&gt;0,SUMIF('Grundlage ger. Langzeit'!D:D,B10,'Grundlage ger. Langzeit'!L:L),"")</f>
        <v>341.32021112467999</v>
      </c>
      <c r="K10" s="40"/>
      <c r="L10" s="61">
        <f t="shared" ref="L10:L40" si="0">IF(E10&gt;0,G10,"-")</f>
        <v>35786</v>
      </c>
      <c r="M10" s="61">
        <f t="shared" ref="M10:M40" si="1">IF(F10&gt;0,G10,"-")</f>
        <v>35786</v>
      </c>
      <c r="N10" s="40"/>
      <c r="O10" s="40"/>
      <c r="P10" s="40"/>
      <c r="W10" s="124">
        <f t="shared" ref="W10:W73" si="2">J10</f>
        <v>341.32021112467999</v>
      </c>
      <c r="X10" s="23" t="str">
        <f t="shared" ref="X10:X73" si="3">IF(J10&gt;0,IF(I10&gt;J10,"-",IF(I10=J10,"gleich","Kontrolle")),"")</f>
        <v>-</v>
      </c>
    </row>
    <row r="11" spans="1:24" x14ac:dyDescent="0.2">
      <c r="A11" s="21" t="s">
        <v>197</v>
      </c>
      <c r="B11" s="21" t="s">
        <v>197</v>
      </c>
      <c r="C11" s="21" t="s">
        <v>55</v>
      </c>
      <c r="D11" s="21" t="s">
        <v>106</v>
      </c>
      <c r="E11" s="112">
        <f>IF(SUMIF('Grundlage ger. Langzeit'!D:D,B11,'Grundlage ger. Langzeit'!G:G)&gt;0,SUMIF('Grundlage ger. Langzeit'!D:D,B11,'Grundlage ger. Langzeit'!G:G),)</f>
        <v>1480280.8570441999</v>
      </c>
      <c r="F11" s="112">
        <f>IF(SUMIF('Grundlage ger. Langzeit'!D:D,B11,'Grundlage ger. Langzeit'!H:H)&gt;0,SUMIF('Grundlage ger. Langzeit'!D:D,B11,'Grundlage ger. Langzeit'!H:H),)</f>
        <v>0</v>
      </c>
      <c r="G11" s="112">
        <f>IF(SUMIF('Grundlage ger. Langzeit'!D:D,B11,'Grundlage ger. Langzeit'!I:I)&gt;0,SUMIF('Grundlage ger. Langzeit'!D:D,B11,'Grundlage ger. Langzeit'!I:I),"")</f>
        <v>1950</v>
      </c>
      <c r="H11" s="112">
        <f>IF(SUMIF('Grundlage ger. Langzeit'!D:D,B11,'Grundlage ger. Langzeit'!J:J)&gt;0,SUMIF('Grundlage ger. Langzeit'!D:D,B11,'Grundlage ger. Langzeit'!J:J),"")</f>
        <v>14</v>
      </c>
      <c r="I11" s="130">
        <f>IF(SUMIF('Grundlage ger. Langzeit'!D:D,B11,'Grundlage ger. Langzeit'!K:K)&gt;0,SUMIF('Grundlage ger. Langzeit'!D:D,B11,'Grundlage ger. Langzeit'!K:K),"")</f>
        <v>759.11838822776997</v>
      </c>
      <c r="J11" s="130" t="str">
        <f>IF(SUMIF('Grundlage ger. Langzeit'!D:D,B11,'Grundlage ger. Langzeit'!L:L)&gt;0,SUMIF('Grundlage ger. Langzeit'!D:D,B11,'Grundlage ger. Langzeit'!L:L),"")</f>
        <v/>
      </c>
      <c r="K11" s="40"/>
      <c r="L11" s="61">
        <f t="shared" si="0"/>
        <v>1950</v>
      </c>
      <c r="M11" s="61" t="str">
        <f t="shared" si="1"/>
        <v>-</v>
      </c>
      <c r="N11" s="40"/>
      <c r="O11" s="40"/>
      <c r="P11" s="40"/>
      <c r="W11" s="124" t="str">
        <f t="shared" si="2"/>
        <v/>
      </c>
      <c r="X11" s="23" t="str">
        <f t="shared" si="3"/>
        <v>Kontrolle</v>
      </c>
    </row>
    <row r="12" spans="1:24" x14ac:dyDescent="0.2">
      <c r="A12" s="21" t="s">
        <v>200</v>
      </c>
      <c r="B12" s="21" t="s">
        <v>200</v>
      </c>
      <c r="C12" s="21" t="s">
        <v>55</v>
      </c>
      <c r="D12" s="21" t="s">
        <v>188</v>
      </c>
      <c r="E12" s="112">
        <f>IF(SUMIF('Grundlage ger. Langzeit'!D:D,B12,'Grundlage ger. Langzeit'!G:G)&gt;0,SUMIF('Grundlage ger. Langzeit'!D:D,B12,'Grundlage ger. Langzeit'!G:G),)</f>
        <v>6603227.9335190998</v>
      </c>
      <c r="F12" s="112">
        <f>IF(SUMIF('Grundlage ger. Langzeit'!D:D,B12,'Grundlage ger. Langzeit'!H:H)&gt;0,SUMIF('Grundlage ger. Langzeit'!D:D,B12,'Grundlage ger. Langzeit'!H:H),)</f>
        <v>0</v>
      </c>
      <c r="G12" s="112">
        <f>IF(SUMIF('Grundlage ger. Langzeit'!D:D,B12,'Grundlage ger. Langzeit'!I:I)&gt;0,SUMIF('Grundlage ger. Langzeit'!D:D,B12,'Grundlage ger. Langzeit'!I:I),"")</f>
        <v>10861</v>
      </c>
      <c r="H12" s="112">
        <f>IF(SUMIF('Grundlage ger. Langzeit'!D:D,B12,'Grundlage ger. Langzeit'!J:J)&gt;0,SUMIF('Grundlage ger. Langzeit'!D:D,B12,'Grundlage ger. Langzeit'!J:J),"")</f>
        <v>73</v>
      </c>
      <c r="I12" s="130">
        <f>IF(SUMIF('Grundlage ger. Langzeit'!D:D,B12,'Grundlage ger. Langzeit'!K:K)&gt;0,SUMIF('Grundlage ger. Langzeit'!D:D,B12,'Grundlage ger. Langzeit'!K:K),"")</f>
        <v>607.97605501510998</v>
      </c>
      <c r="J12" s="130" t="str">
        <f>IF(SUMIF('Grundlage ger. Langzeit'!D:D,B12,'Grundlage ger. Langzeit'!L:L)&gt;0,SUMIF('Grundlage ger. Langzeit'!D:D,B12,'Grundlage ger. Langzeit'!L:L),"")</f>
        <v/>
      </c>
      <c r="K12" s="40"/>
      <c r="L12" s="61">
        <f t="shared" si="0"/>
        <v>10861</v>
      </c>
      <c r="M12" s="61" t="str">
        <f t="shared" si="1"/>
        <v>-</v>
      </c>
      <c r="N12" s="40"/>
      <c r="O12" s="40"/>
      <c r="P12" s="40"/>
      <c r="W12" s="124" t="str">
        <f t="shared" si="2"/>
        <v/>
      </c>
      <c r="X12" s="23" t="str">
        <f t="shared" si="3"/>
        <v>Kontrolle</v>
      </c>
    </row>
    <row r="13" spans="1:24" x14ac:dyDescent="0.2">
      <c r="A13" s="21" t="s">
        <v>203</v>
      </c>
      <c r="B13" s="21" t="s">
        <v>203</v>
      </c>
      <c r="C13" s="21" t="s">
        <v>55</v>
      </c>
      <c r="D13" s="21" t="s">
        <v>45</v>
      </c>
      <c r="E13" s="112">
        <f>IF(SUMIF('Grundlage ger. Langzeit'!D:D,B13,'Grundlage ger. Langzeit'!G:G)&gt;0,SUMIF('Grundlage ger. Langzeit'!D:D,B13,'Grundlage ger. Langzeit'!G:G),)</f>
        <v>76571.062380838004</v>
      </c>
      <c r="F13" s="112">
        <f>IF(SUMIF('Grundlage ger. Langzeit'!D:D,B13,'Grundlage ger. Langzeit'!H:H)&gt;0,SUMIF('Grundlage ger. Langzeit'!D:D,B13,'Grundlage ger. Langzeit'!H:H),)</f>
        <v>72412.052380837995</v>
      </c>
      <c r="G13" s="112">
        <f>IF(SUMIF('Grundlage ger. Langzeit'!D:D,B13,'Grundlage ger. Langzeit'!I:I)&gt;0,SUMIF('Grundlage ger. Langzeit'!D:D,B13,'Grundlage ger. Langzeit'!I:I),"")</f>
        <v>88</v>
      </c>
      <c r="H13" s="112">
        <f>IF(SUMIF('Grundlage ger. Langzeit'!D:D,B13,'Grundlage ger. Langzeit'!J:J)&gt;0,SUMIF('Grundlage ger. Langzeit'!D:D,B13,'Grundlage ger. Langzeit'!J:J),"")</f>
        <v>5</v>
      </c>
      <c r="I13" s="130">
        <f>IF(SUMIF('Grundlage ger. Langzeit'!D:D,B13,'Grundlage ger. Langzeit'!K:K)&gt;0,SUMIF('Grundlage ger. Langzeit'!D:D,B13,'Grundlage ger. Langzeit'!K:K),"")</f>
        <v>870.12570887315997</v>
      </c>
      <c r="J13" s="130">
        <f>IF(SUMIF('Grundlage ger. Langzeit'!D:D,B13,'Grundlage ger. Langzeit'!L:L)&gt;0,SUMIF('Grundlage ger. Langzeit'!D:D,B13,'Grundlage ger. Langzeit'!L:L),"")</f>
        <v>822.86423160043</v>
      </c>
      <c r="K13" s="40"/>
      <c r="L13" s="61">
        <f t="shared" si="0"/>
        <v>88</v>
      </c>
      <c r="M13" s="61">
        <f t="shared" si="1"/>
        <v>88</v>
      </c>
      <c r="N13" s="40"/>
      <c r="O13" s="40"/>
      <c r="P13" s="40"/>
      <c r="W13" s="124">
        <f t="shared" si="2"/>
        <v>822.86423160043</v>
      </c>
      <c r="X13" s="23" t="str">
        <f t="shared" si="3"/>
        <v>-</v>
      </c>
    </row>
    <row r="14" spans="1:24" x14ac:dyDescent="0.2">
      <c r="A14" s="21" t="s">
        <v>240</v>
      </c>
      <c r="B14" s="21" t="s">
        <v>240</v>
      </c>
      <c r="C14" s="21" t="s">
        <v>55</v>
      </c>
      <c r="D14" s="21" t="s">
        <v>45</v>
      </c>
      <c r="E14" s="112">
        <f>IF(SUMIF('Grundlage ger. Langzeit'!D:D,B14,'Grundlage ger. Langzeit'!G:G)&gt;0,SUMIF('Grundlage ger. Langzeit'!D:D,B14,'Grundlage ger. Langzeit'!G:G),)</f>
        <v>16819776.059835002</v>
      </c>
      <c r="F14" s="112">
        <f>IF(SUMIF('Grundlage ger. Langzeit'!D:D,B14,'Grundlage ger. Langzeit'!H:H)&gt;0,SUMIF('Grundlage ger. Langzeit'!D:D,B14,'Grundlage ger. Langzeit'!H:H),)</f>
        <v>16382556.92928</v>
      </c>
      <c r="G14" s="112">
        <f>IF(SUMIF('Grundlage ger. Langzeit'!D:D,B14,'Grundlage ger. Langzeit'!I:I)&gt;0,SUMIF('Grundlage ger. Langzeit'!D:D,B14,'Grundlage ger. Langzeit'!I:I),"")</f>
        <v>45674</v>
      </c>
      <c r="H14" s="112">
        <f>IF(SUMIF('Grundlage ger. Langzeit'!D:D,B14,'Grundlage ger. Langzeit'!J:J)&gt;0,SUMIF('Grundlage ger. Langzeit'!D:D,B14,'Grundlage ger. Langzeit'!J:J),"")</f>
        <v>179</v>
      </c>
      <c r="I14" s="130">
        <f>IF(SUMIF('Grundlage ger. Langzeit'!D:D,B14,'Grundlage ger. Langzeit'!K:K)&gt;0,SUMIF('Grundlage ger. Langzeit'!D:D,B14,'Grundlage ger. Langzeit'!K:K),"")</f>
        <v>368.25712790285002</v>
      </c>
      <c r="J14" s="130">
        <f>IF(SUMIF('Grundlage ger. Langzeit'!D:D,B14,'Grundlage ger. Langzeit'!L:L)&gt;0,SUMIF('Grundlage ger. Langzeit'!D:D,B14,'Grundlage ger. Langzeit'!L:L),"")</f>
        <v>358.68452356439002</v>
      </c>
      <c r="K14" s="40"/>
      <c r="L14" s="61">
        <f t="shared" si="0"/>
        <v>45674</v>
      </c>
      <c r="M14" s="61">
        <f t="shared" si="1"/>
        <v>45674</v>
      </c>
      <c r="N14" s="40"/>
      <c r="O14" s="40"/>
      <c r="P14" s="40"/>
      <c r="W14" s="124">
        <f t="shared" si="2"/>
        <v>358.68452356439002</v>
      </c>
      <c r="X14" s="23" t="str">
        <f t="shared" si="3"/>
        <v>-</v>
      </c>
    </row>
    <row r="15" spans="1:24" x14ac:dyDescent="0.2">
      <c r="A15" s="21" t="s">
        <v>54</v>
      </c>
      <c r="B15" s="21" t="s">
        <v>54</v>
      </c>
      <c r="C15" s="21" t="s">
        <v>55</v>
      </c>
      <c r="D15" s="21" t="s">
        <v>45</v>
      </c>
      <c r="E15" s="112">
        <f>IF(SUMIF('Grundlage ger. Langzeit'!D:D,B15,'Grundlage ger. Langzeit'!G:G)&gt;0,SUMIF('Grundlage ger. Langzeit'!D:D,B15,'Grundlage ger. Langzeit'!G:G),)</f>
        <v>29314.773769959</v>
      </c>
      <c r="F15" s="112">
        <f>IF(SUMIF('Grundlage ger. Langzeit'!D:D,B15,'Grundlage ger. Langzeit'!H:H)&gt;0,SUMIF('Grundlage ger. Langzeit'!D:D,B15,'Grundlage ger. Langzeit'!H:H),)</f>
        <v>28629.383602528</v>
      </c>
      <c r="G15" s="112">
        <f>IF(SUMIF('Grundlage ger. Langzeit'!D:D,B15,'Grundlage ger. Langzeit'!I:I)&gt;0,SUMIF('Grundlage ger. Langzeit'!D:D,B15,'Grundlage ger. Langzeit'!I:I),"")</f>
        <v>34</v>
      </c>
      <c r="H15" s="112">
        <f>IF(SUMIF('Grundlage ger. Langzeit'!D:D,B15,'Grundlage ger. Langzeit'!J:J)&gt;0,SUMIF('Grundlage ger. Langzeit'!D:D,B15,'Grundlage ger. Langzeit'!J:J),"")</f>
        <v>4</v>
      </c>
      <c r="I15" s="130">
        <f>IF(SUMIF('Grundlage ger. Langzeit'!D:D,B15,'Grundlage ger. Langzeit'!K:K)&gt;0,SUMIF('Grundlage ger. Langzeit'!D:D,B15,'Grundlage ger. Langzeit'!K:K),"")</f>
        <v>862.19922852820002</v>
      </c>
      <c r="J15" s="130">
        <f>IF(SUMIF('Grundlage ger. Langzeit'!D:D,B15,'Grundlage ger. Langzeit'!L:L)&gt;0,SUMIF('Grundlage ger. Langzeit'!D:D,B15,'Grundlage ger. Langzeit'!L:L),"")</f>
        <v>842.04069419200005</v>
      </c>
      <c r="K15" s="40"/>
      <c r="L15" s="61">
        <f t="shared" si="0"/>
        <v>34</v>
      </c>
      <c r="M15" s="61">
        <f t="shared" si="1"/>
        <v>34</v>
      </c>
      <c r="N15" s="40"/>
      <c r="O15" s="40"/>
      <c r="P15" s="40"/>
      <c r="W15" s="124">
        <f t="shared" si="2"/>
        <v>842.04069419200005</v>
      </c>
      <c r="X15" s="23" t="str">
        <f t="shared" si="3"/>
        <v>-</v>
      </c>
    </row>
    <row r="16" spans="1:24" x14ac:dyDescent="0.2">
      <c r="A16" s="21" t="s">
        <v>276</v>
      </c>
      <c r="B16" s="21" t="s">
        <v>276</v>
      </c>
      <c r="C16" s="21" t="s">
        <v>55</v>
      </c>
      <c r="D16" s="21" t="s">
        <v>45</v>
      </c>
      <c r="E16" s="112">
        <f>IF(SUMIF('Grundlage ger. Langzeit'!D:D,B16,'Grundlage ger. Langzeit'!G:G)&gt;0,SUMIF('Grundlage ger. Langzeit'!D:D,B16,'Grundlage ger. Langzeit'!G:G),)</f>
        <v>873255.24872580997</v>
      </c>
      <c r="F16" s="112">
        <f>IF(SUMIF('Grundlage ger. Langzeit'!D:D,B16,'Grundlage ger. Langzeit'!H:H)&gt;0,SUMIF('Grundlage ger. Langzeit'!D:D,B16,'Grundlage ger. Langzeit'!H:H),)</f>
        <v>838356.90636348003</v>
      </c>
      <c r="G16" s="112">
        <f>IF(SUMIF('Grundlage ger. Langzeit'!D:D,B16,'Grundlage ger. Langzeit'!I:I)&gt;0,SUMIF('Grundlage ger. Langzeit'!D:D,B16,'Grundlage ger. Langzeit'!I:I),"")</f>
        <v>1094</v>
      </c>
      <c r="H16" s="112">
        <f>IF(SUMIF('Grundlage ger. Langzeit'!D:D,B16,'Grundlage ger. Langzeit'!J:J)&gt;0,SUMIF('Grundlage ger. Langzeit'!D:D,B16,'Grundlage ger. Langzeit'!J:J),"")</f>
        <v>118</v>
      </c>
      <c r="I16" s="130">
        <f>IF(SUMIF('Grundlage ger. Langzeit'!D:D,B16,'Grundlage ger. Langzeit'!K:K)&gt;0,SUMIF('Grundlage ger. Langzeit'!D:D,B16,'Grundlage ger. Langzeit'!K:K),"")</f>
        <v>798.22234801262005</v>
      </c>
      <c r="J16" s="130">
        <f>IF(SUMIF('Grundlage ger. Langzeit'!D:D,B16,'Grundlage ger. Langzeit'!L:L)&gt;0,SUMIF('Grundlage ger. Langzeit'!D:D,B16,'Grundlage ger. Langzeit'!L:L),"")</f>
        <v>766.32258351324003</v>
      </c>
      <c r="K16" s="40"/>
      <c r="L16" s="61">
        <f t="shared" si="0"/>
        <v>1094</v>
      </c>
      <c r="M16" s="61">
        <f t="shared" si="1"/>
        <v>1094</v>
      </c>
      <c r="N16" s="40"/>
      <c r="O16" s="40"/>
      <c r="P16" s="40"/>
      <c r="W16" s="124">
        <f t="shared" si="2"/>
        <v>766.32258351324003</v>
      </c>
      <c r="X16" s="23" t="str">
        <f t="shared" si="3"/>
        <v>-</v>
      </c>
    </row>
    <row r="17" spans="1:24" x14ac:dyDescent="0.2">
      <c r="A17" s="21" t="s">
        <v>123</v>
      </c>
      <c r="B17" s="21" t="s">
        <v>123</v>
      </c>
      <c r="C17" s="21" t="s">
        <v>110</v>
      </c>
      <c r="D17" s="21" t="s">
        <v>45</v>
      </c>
      <c r="E17" s="112">
        <f>IF(SUMIF('Grundlage ger. Langzeit'!D:D,B17,'Grundlage ger. Langzeit'!G:G)&gt;0,SUMIF('Grundlage ger. Langzeit'!D:D,B17,'Grundlage ger. Langzeit'!G:G),)</f>
        <v>6380380.7335545002</v>
      </c>
      <c r="F17" s="112">
        <f>IF(SUMIF('Grundlage ger. Langzeit'!D:D,B17,'Grundlage ger. Langzeit'!H:H)&gt;0,SUMIF('Grundlage ger. Langzeit'!D:D,B17,'Grundlage ger. Langzeit'!H:H),)</f>
        <v>0</v>
      </c>
      <c r="G17" s="112">
        <f>IF(SUMIF('Grundlage ger. Langzeit'!D:D,B17,'Grundlage ger. Langzeit'!I:I)&gt;0,SUMIF('Grundlage ger. Langzeit'!D:D,B17,'Grundlage ger. Langzeit'!I:I),"")</f>
        <v>10353</v>
      </c>
      <c r="H17" s="112">
        <f>IF(SUMIF('Grundlage ger. Langzeit'!D:D,B17,'Grundlage ger. Langzeit'!J:J)&gt;0,SUMIF('Grundlage ger. Langzeit'!D:D,B17,'Grundlage ger. Langzeit'!J:J),"")</f>
        <v>286</v>
      </c>
      <c r="I17" s="130">
        <f>IF(SUMIF('Grundlage ger. Langzeit'!D:D,B17,'Grundlage ger. Langzeit'!K:K)&gt;0,SUMIF('Grundlage ger. Langzeit'!D:D,B17,'Grundlage ger. Langzeit'!K:K),"")</f>
        <v>616.28327379064001</v>
      </c>
      <c r="J17" s="130" t="str">
        <f>IF(SUMIF('Grundlage ger. Langzeit'!D:D,B17,'Grundlage ger. Langzeit'!L:L)&gt;0,SUMIF('Grundlage ger. Langzeit'!D:D,B17,'Grundlage ger. Langzeit'!L:L),"")</f>
        <v/>
      </c>
      <c r="K17" s="40"/>
      <c r="L17" s="61">
        <f t="shared" si="0"/>
        <v>10353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1" t="s">
        <v>304</v>
      </c>
      <c r="B18" s="21" t="s">
        <v>304</v>
      </c>
      <c r="C18" s="21" t="s">
        <v>16</v>
      </c>
      <c r="D18" s="21" t="s">
        <v>251</v>
      </c>
      <c r="E18" s="112">
        <f>IF(SUMIF('Grundlage ger. Langzeit'!D:D,B18,'Grundlage ger. Langzeit'!G:G)&gt;0,SUMIF('Grundlage ger. Langzeit'!D:D,B18,'Grundlage ger. Langzeit'!G:G),)</f>
        <v>2731113.5149635002</v>
      </c>
      <c r="F18" s="112">
        <f>IF(SUMIF('Grundlage ger. Langzeit'!D:D,B18,'Grundlage ger. Langzeit'!H:H)&gt;0,SUMIF('Grundlage ger. Langzeit'!D:D,B18,'Grundlage ger. Langzeit'!H:H),)</f>
        <v>2624195.0806319001</v>
      </c>
      <c r="G18" s="112">
        <f>IF(SUMIF('Grundlage ger. Langzeit'!D:D,B18,'Grundlage ger. Langzeit'!I:I)&gt;0,SUMIF('Grundlage ger. Langzeit'!D:D,B18,'Grundlage ger. Langzeit'!I:I),"")</f>
        <v>7302</v>
      </c>
      <c r="H18" s="112" t="str">
        <f>IF(SUMIF('Grundlage ger. Langzeit'!D:D,B18,'Grundlage ger. Langzeit'!J:J)&gt;0,SUMIF('Grundlage ger. Langzeit'!D:D,B18,'Grundlage ger. Langzeit'!J:J),"")</f>
        <v/>
      </c>
      <c r="I18" s="130">
        <f>IF(SUMIF('Grundlage ger. Langzeit'!D:D,B18,'Grundlage ger. Langzeit'!K:K)&gt;0,SUMIF('Grundlage ger. Langzeit'!D:D,B18,'Grundlage ger. Langzeit'!K:K),"")</f>
        <v>374.02266707250999</v>
      </c>
      <c r="J18" s="130">
        <f>IF(SUMIF('Grundlage ger. Langzeit'!D:D,B18,'Grundlage ger. Langzeit'!L:L)&gt;0,SUMIF('Grundlage ger. Langzeit'!D:D,B18,'Grundlage ger. Langzeit'!L:L),"")</f>
        <v>359.38031780771001</v>
      </c>
      <c r="K18" s="40"/>
      <c r="L18" s="61">
        <f t="shared" si="0"/>
        <v>7302</v>
      </c>
      <c r="M18" s="61">
        <f t="shared" si="1"/>
        <v>7302</v>
      </c>
      <c r="N18" s="40"/>
      <c r="O18" s="40"/>
      <c r="P18" s="40"/>
      <c r="W18" s="124">
        <f t="shared" si="2"/>
        <v>359.38031780771001</v>
      </c>
      <c r="X18" s="23" t="str">
        <f t="shared" si="3"/>
        <v>-</v>
      </c>
    </row>
    <row r="19" spans="1:24" x14ac:dyDescent="0.2">
      <c r="A19" s="21" t="s">
        <v>288</v>
      </c>
      <c r="B19" s="21" t="s">
        <v>288</v>
      </c>
      <c r="C19" s="21" t="s">
        <v>16</v>
      </c>
      <c r="D19" s="21" t="s">
        <v>188</v>
      </c>
      <c r="E19" s="112">
        <f>IF(SUMIF('Grundlage ger. Langzeit'!D:D,B19,'Grundlage ger. Langzeit'!G:G)&gt;0,SUMIF('Grundlage ger. Langzeit'!D:D,B19,'Grundlage ger. Langzeit'!G:G),)</f>
        <v>711615.86358024005</v>
      </c>
      <c r="F19" s="112">
        <f>IF(SUMIF('Grundlage ger. Langzeit'!D:D,B19,'Grundlage ger. Langzeit'!H:H)&gt;0,SUMIF('Grundlage ger. Langzeit'!D:D,B19,'Grundlage ger. Langzeit'!H:H),)</f>
        <v>686488.05358024</v>
      </c>
      <c r="G19" s="112">
        <f>IF(SUMIF('Grundlage ger. Langzeit'!D:D,B19,'Grundlage ger. Langzeit'!I:I)&gt;0,SUMIF('Grundlage ger. Langzeit'!D:D,B19,'Grundlage ger. Langzeit'!I:I),"")</f>
        <v>1395</v>
      </c>
      <c r="H19" s="112">
        <f>IF(SUMIF('Grundlage ger. Langzeit'!D:D,B19,'Grundlage ger. Langzeit'!J:J)&gt;0,SUMIF('Grundlage ger. Langzeit'!D:D,B19,'Grundlage ger. Langzeit'!J:J),"")</f>
        <v>17</v>
      </c>
      <c r="I19" s="130">
        <f>IF(SUMIF('Grundlage ger. Langzeit'!D:D,B19,'Grundlage ger. Langzeit'!K:K)&gt;0,SUMIF('Grundlage ger. Langzeit'!D:D,B19,'Grundlage ger. Langzeit'!K:K),"")</f>
        <v>510.11889862382998</v>
      </c>
      <c r="J19" s="130">
        <f>IF(SUMIF('Grundlage ger. Langzeit'!D:D,B19,'Grundlage ger. Langzeit'!L:L)&gt;0,SUMIF('Grundlage ger. Langzeit'!D:D,B19,'Grundlage ger. Langzeit'!L:L),"")</f>
        <v>492.10613159873998</v>
      </c>
      <c r="K19" s="40"/>
      <c r="L19" s="61">
        <f t="shared" si="0"/>
        <v>1395</v>
      </c>
      <c r="M19" s="61">
        <f t="shared" si="1"/>
        <v>1395</v>
      </c>
      <c r="N19" s="40"/>
      <c r="O19" s="40"/>
      <c r="P19" s="40"/>
      <c r="W19" s="124">
        <f t="shared" si="2"/>
        <v>492.10613159873998</v>
      </c>
      <c r="X19" s="23" t="str">
        <f t="shared" si="3"/>
        <v>-</v>
      </c>
    </row>
    <row r="20" spans="1:24" x14ac:dyDescent="0.2">
      <c r="A20" s="21" t="s">
        <v>73</v>
      </c>
      <c r="B20" s="21" t="s">
        <v>73</v>
      </c>
      <c r="C20" s="21" t="s">
        <v>74</v>
      </c>
      <c r="D20" s="21" t="s">
        <v>45</v>
      </c>
      <c r="E20" s="112">
        <f>IF(SUMIF('Grundlage ger. Langzeit'!D:D,B20,'Grundlage ger. Langzeit'!G:G)&gt;0,SUMIF('Grundlage ger. Langzeit'!D:D,B20,'Grundlage ger. Langzeit'!G:G),)</f>
        <v>0</v>
      </c>
      <c r="F20" s="112">
        <f>IF(SUMIF('Grundlage ger. Langzeit'!D:D,B20,'Grundlage ger. Langzeit'!H:H)&gt;0,SUMIF('Grundlage ger. Langzeit'!D:D,B20,'Grundlage ger. Langzeit'!H:H),)</f>
        <v>2677505.9274713001</v>
      </c>
      <c r="G20" s="112">
        <f>IF(SUMIF('Grundlage ger. Langzeit'!D:D,B20,'Grundlage ger. Langzeit'!I:I)&gt;0,SUMIF('Grundlage ger. Langzeit'!D:D,B20,'Grundlage ger. Langzeit'!I:I),"")</f>
        <v>3772</v>
      </c>
      <c r="H20" s="112">
        <f>IF(SUMIF('Grundlage ger. Langzeit'!D:D,B20,'Grundlage ger. Langzeit'!J:J)&gt;0,SUMIF('Grundlage ger. Langzeit'!D:D,B20,'Grundlage ger. Langzeit'!J:J),"")</f>
        <v>216</v>
      </c>
      <c r="I20" s="130" t="str">
        <f>IF(SUMIF('Grundlage ger. Langzeit'!D:D,B20,'Grundlage ger. Langzeit'!K:K)&gt;0,SUMIF('Grundlage ger. Langzeit'!D:D,B20,'Grundlage ger. Langzeit'!K:K),"")</f>
        <v/>
      </c>
      <c r="J20" s="130">
        <f>IF(SUMIF('Grundlage ger. Langzeit'!D:D,B20,'Grundlage ger. Langzeit'!L:L)&gt;0,SUMIF('Grundlage ger. Langzeit'!D:D,B20,'Grundlage ger. Langzeit'!L:L),"")</f>
        <v>709.83720240491004</v>
      </c>
      <c r="K20" s="40"/>
      <c r="L20" s="61" t="str">
        <f t="shared" si="0"/>
        <v>-</v>
      </c>
      <c r="M20" s="61">
        <f t="shared" si="1"/>
        <v>3772</v>
      </c>
      <c r="N20" s="40"/>
      <c r="O20" s="40"/>
      <c r="P20" s="40"/>
      <c r="W20" s="124">
        <f t="shared" si="2"/>
        <v>709.83720240491004</v>
      </c>
      <c r="X20" s="23" t="str">
        <f t="shared" si="3"/>
        <v>-</v>
      </c>
    </row>
    <row r="21" spans="1:24" x14ac:dyDescent="0.2">
      <c r="A21" s="21" t="s">
        <v>94</v>
      </c>
      <c r="B21" s="21" t="s">
        <v>94</v>
      </c>
      <c r="C21" s="21" t="s">
        <v>95</v>
      </c>
      <c r="D21" s="21" t="s">
        <v>22</v>
      </c>
      <c r="E21" s="112">
        <f>IF(SUMIF('Grundlage ger. Langzeit'!D:D,B21,'Grundlage ger. Langzeit'!G:G)&gt;0,SUMIF('Grundlage ger. Langzeit'!D:D,B21,'Grundlage ger. Langzeit'!G:G),)</f>
        <v>57650652.741997004</v>
      </c>
      <c r="F21" s="112">
        <f>IF(SUMIF('Grundlage ger. Langzeit'!D:D,B21,'Grundlage ger. Langzeit'!H:H)&gt;0,SUMIF('Grundlage ger. Langzeit'!D:D,B21,'Grundlage ger. Langzeit'!H:H),)</f>
        <v>0</v>
      </c>
      <c r="G21" s="112">
        <f>IF(SUMIF('Grundlage ger. Langzeit'!D:D,B21,'Grundlage ger. Langzeit'!I:I)&gt;0,SUMIF('Grundlage ger. Langzeit'!D:D,B21,'Grundlage ger. Langzeit'!I:I),"")</f>
        <v>75053.477777777996</v>
      </c>
      <c r="H21" s="112">
        <f>IF(SUMIF('Grundlage ger. Langzeit'!D:D,B21,'Grundlage ger. Langzeit'!J:J)&gt;0,SUMIF('Grundlage ger. Langzeit'!D:D,B21,'Grundlage ger. Langzeit'!J:J),"")</f>
        <v>586</v>
      </c>
      <c r="I21" s="130">
        <f>IF(SUMIF('Grundlage ger. Langzeit'!D:D,B21,'Grundlage ger. Langzeit'!K:K)&gt;0,SUMIF('Grundlage ger. Langzeit'!D:D,B21,'Grundlage ger. Langzeit'!K:K),"")</f>
        <v>768.12766641796998</v>
      </c>
      <c r="J21" s="130" t="str">
        <f>IF(SUMIF('Grundlage ger. Langzeit'!D:D,B21,'Grundlage ger. Langzeit'!L:L)&gt;0,SUMIF('Grundlage ger. Langzeit'!D:D,B21,'Grundlage ger. Langzeit'!L:L),"")</f>
        <v/>
      </c>
      <c r="K21" s="40"/>
      <c r="L21" s="61">
        <f t="shared" si="0"/>
        <v>75053.477777777996</v>
      </c>
      <c r="M21" s="61" t="str">
        <f t="shared" si="1"/>
        <v>-</v>
      </c>
      <c r="N21" s="40"/>
      <c r="O21" s="40"/>
      <c r="P21" s="40"/>
      <c r="W21" s="124" t="str">
        <f t="shared" si="2"/>
        <v/>
      </c>
      <c r="X21" s="23" t="str">
        <f t="shared" si="3"/>
        <v>Kontrolle</v>
      </c>
    </row>
    <row r="22" spans="1:24" x14ac:dyDescent="0.2">
      <c r="A22" s="21" t="s">
        <v>314</v>
      </c>
      <c r="B22" s="21" t="s">
        <v>314</v>
      </c>
      <c r="C22" s="21" t="s">
        <v>95</v>
      </c>
      <c r="D22" s="21" t="s">
        <v>308</v>
      </c>
      <c r="E22" s="112">
        <f>IF(SUMIF('Grundlage ger. Langzeit'!D:D,B22,'Grundlage ger. Langzeit'!G:G)&gt;0,SUMIF('Grundlage ger. Langzeit'!D:D,B22,'Grundlage ger. Langzeit'!G:G),)</f>
        <v>1263681.2278853001</v>
      </c>
      <c r="F22" s="112">
        <f>IF(SUMIF('Grundlage ger. Langzeit'!D:D,B22,'Grundlage ger. Langzeit'!H:H)&gt;0,SUMIF('Grundlage ger. Langzeit'!D:D,B22,'Grundlage ger. Langzeit'!H:H),)</f>
        <v>1247078.0578852999</v>
      </c>
      <c r="G22" s="112">
        <f>IF(SUMIF('Grundlage ger. Langzeit'!D:D,B22,'Grundlage ger. Langzeit'!I:I)&gt;0,SUMIF('Grundlage ger. Langzeit'!D:D,B22,'Grundlage ger. Langzeit'!I:I),"")</f>
        <v>1566</v>
      </c>
      <c r="H22" s="112">
        <f>IF(SUMIF('Grundlage ger. Langzeit'!D:D,B22,'Grundlage ger. Langzeit'!J:J)&gt;0,SUMIF('Grundlage ger. Langzeit'!D:D,B22,'Grundlage ger. Langzeit'!J:J),"")</f>
        <v>31</v>
      </c>
      <c r="I22" s="130">
        <f>IF(SUMIF('Grundlage ger. Langzeit'!D:D,B22,'Grundlage ger. Langzeit'!K:K)&gt;0,SUMIF('Grundlage ger. Langzeit'!D:D,B22,'Grundlage ger. Langzeit'!K:K),"")</f>
        <v>806.94842138265994</v>
      </c>
      <c r="J22" s="130">
        <f>IF(SUMIF('Grundlage ger. Langzeit'!D:D,B22,'Grundlage ger. Langzeit'!L:L)&gt;0,SUMIF('Grundlage ger. Langzeit'!D:D,B22,'Grundlage ger. Langzeit'!L:L),"")</f>
        <v>796.34614168917994</v>
      </c>
      <c r="K22" s="40"/>
      <c r="L22" s="61">
        <f t="shared" si="0"/>
        <v>1566</v>
      </c>
      <c r="M22" s="61">
        <f t="shared" si="1"/>
        <v>1566</v>
      </c>
      <c r="N22" s="40"/>
      <c r="O22" s="40"/>
      <c r="P22" s="40"/>
      <c r="W22" s="124">
        <f t="shared" si="2"/>
        <v>796.34614168917994</v>
      </c>
      <c r="X22" s="23" t="str">
        <f t="shared" si="3"/>
        <v>-</v>
      </c>
    </row>
    <row r="23" spans="1:24" x14ac:dyDescent="0.2">
      <c r="A23" s="21" t="s">
        <v>187</v>
      </c>
      <c r="B23" s="21" t="s">
        <v>187</v>
      </c>
      <c r="C23" s="21" t="s">
        <v>34</v>
      </c>
      <c r="D23" s="21" t="s">
        <v>188</v>
      </c>
      <c r="E23" s="112">
        <f>IF(SUMIF('Grundlage ger. Langzeit'!D:D,B23,'Grundlage ger. Langzeit'!G:G)&gt;0,SUMIF('Grundlage ger. Langzeit'!D:D,B23,'Grundlage ger. Langzeit'!G:G),)</f>
        <v>549730.68869339</v>
      </c>
      <c r="F23" s="112">
        <f>IF(SUMIF('Grundlage ger. Langzeit'!D:D,B23,'Grundlage ger. Langzeit'!H:H)&gt;0,SUMIF('Grundlage ger. Langzeit'!D:D,B23,'Grundlage ger. Langzeit'!H:H),)</f>
        <v>486758.23780099</v>
      </c>
      <c r="G23" s="112">
        <f>IF(SUMIF('Grundlage ger. Langzeit'!D:D,B23,'Grundlage ger. Langzeit'!I:I)&gt;0,SUMIF('Grundlage ger. Langzeit'!D:D,B23,'Grundlage ger. Langzeit'!I:I),"")</f>
        <v>1568</v>
      </c>
      <c r="H23" s="112">
        <f>IF(SUMIF('Grundlage ger. Langzeit'!D:D,B23,'Grundlage ger. Langzeit'!J:J)&gt;0,SUMIF('Grundlage ger. Langzeit'!D:D,B23,'Grundlage ger. Langzeit'!J:J),"")</f>
        <v>6</v>
      </c>
      <c r="I23" s="130">
        <f>IF(SUMIF('Grundlage ger. Langzeit'!D:D,B23,'Grundlage ger. Langzeit'!K:K)&gt;0,SUMIF('Grundlage ger. Langzeit'!D:D,B23,'Grundlage ger. Langzeit'!K:K),"")</f>
        <v>350.59355146261998</v>
      </c>
      <c r="J23" s="130">
        <f>IF(SUMIF('Grundlage ger. Langzeit'!D:D,B23,'Grundlage ger. Langzeit'!L:L)&gt;0,SUMIF('Grundlage ger. Langzeit'!D:D,B23,'Grundlage ger. Langzeit'!L:L),"")</f>
        <v>310.43254961797999</v>
      </c>
      <c r="K23" s="40"/>
      <c r="L23" s="61">
        <f t="shared" si="0"/>
        <v>1568</v>
      </c>
      <c r="M23" s="61">
        <f t="shared" si="1"/>
        <v>1568</v>
      </c>
      <c r="N23" s="40"/>
      <c r="O23" s="40"/>
      <c r="P23" s="40"/>
      <c r="W23" s="124">
        <f t="shared" si="2"/>
        <v>310.43254961797999</v>
      </c>
      <c r="X23" s="23" t="str">
        <f t="shared" si="3"/>
        <v>-</v>
      </c>
    </row>
    <row r="24" spans="1:24" x14ac:dyDescent="0.2">
      <c r="A24" s="21" t="s">
        <v>83</v>
      </c>
      <c r="B24" s="21" t="s">
        <v>83</v>
      </c>
      <c r="C24" s="21" t="s">
        <v>84</v>
      </c>
      <c r="D24" s="21" t="s">
        <v>27</v>
      </c>
      <c r="E24" s="112">
        <f>IF(SUMIF('Grundlage ger. Langzeit'!D:D,B24,'Grundlage ger. Langzeit'!G:G)&gt;0,SUMIF('Grundlage ger. Langzeit'!D:D,B24,'Grundlage ger. Langzeit'!G:G),)</f>
        <v>25083519.312729001</v>
      </c>
      <c r="F24" s="112">
        <f>IF(SUMIF('Grundlage ger. Langzeit'!D:D,B24,'Grundlage ger. Langzeit'!H:H)&gt;0,SUMIF('Grundlage ger. Langzeit'!D:D,B24,'Grundlage ger. Langzeit'!H:H),)</f>
        <v>23040522.002728999</v>
      </c>
      <c r="G24" s="112">
        <f>IF(SUMIF('Grundlage ger. Langzeit'!D:D,B24,'Grundlage ger. Langzeit'!I:I)&gt;0,SUMIF('Grundlage ger. Langzeit'!D:D,B24,'Grundlage ger. Langzeit'!I:I),"")</f>
        <v>71896</v>
      </c>
      <c r="H24" s="112">
        <f>IF(SUMIF('Grundlage ger. Langzeit'!D:D,B24,'Grundlage ger. Langzeit'!J:J)&gt;0,SUMIF('Grundlage ger. Langzeit'!D:D,B24,'Grundlage ger. Langzeit'!J:J),"")</f>
        <v>301</v>
      </c>
      <c r="I24" s="130">
        <f>IF(SUMIF('Grundlage ger. Langzeit'!D:D,B24,'Grundlage ger. Langzeit'!K:K)&gt;0,SUMIF('Grundlage ger. Langzeit'!D:D,B24,'Grundlage ger. Langzeit'!K:K),"")</f>
        <v>348.88615935141002</v>
      </c>
      <c r="J24" s="130">
        <f>IF(SUMIF('Grundlage ger. Langzeit'!D:D,B24,'Grundlage ger. Langzeit'!L:L)&gt;0,SUMIF('Grundlage ger. Langzeit'!D:D,B24,'Grundlage ger. Langzeit'!L:L),"")</f>
        <v>320.47015136764998</v>
      </c>
      <c r="K24" s="40"/>
      <c r="L24" s="61">
        <f t="shared" si="0"/>
        <v>71896</v>
      </c>
      <c r="M24" s="61">
        <f t="shared" si="1"/>
        <v>71896</v>
      </c>
      <c r="N24" s="40"/>
      <c r="O24" s="40"/>
      <c r="P24" s="40"/>
      <c r="W24" s="124">
        <f t="shared" si="2"/>
        <v>320.47015136764998</v>
      </c>
      <c r="X24" s="23" t="str">
        <f t="shared" si="3"/>
        <v>-</v>
      </c>
    </row>
    <row r="25" spans="1:24" x14ac:dyDescent="0.2">
      <c r="A25" s="21" t="s">
        <v>172</v>
      </c>
      <c r="B25" s="21" t="s">
        <v>172</v>
      </c>
      <c r="C25" s="21" t="s">
        <v>169</v>
      </c>
      <c r="D25" s="21" t="s">
        <v>106</v>
      </c>
      <c r="E25" s="112">
        <f>IF(SUMIF('Grundlage ger. Langzeit'!D:D,B25,'Grundlage ger. Langzeit'!G:G)&gt;0,SUMIF('Grundlage ger. Langzeit'!D:D,B25,'Grundlage ger. Langzeit'!G:G),)</f>
        <v>7006228.3073845999</v>
      </c>
      <c r="F25" s="112">
        <f>IF(SUMIF('Grundlage ger. Langzeit'!D:D,B25,'Grundlage ger. Langzeit'!H:H)&gt;0,SUMIF('Grundlage ger. Langzeit'!D:D,B25,'Grundlage ger. Langzeit'!H:H),)</f>
        <v>0</v>
      </c>
      <c r="G25" s="112">
        <f>IF(SUMIF('Grundlage ger. Langzeit'!D:D,B25,'Grundlage ger. Langzeit'!I:I)&gt;0,SUMIF('Grundlage ger. Langzeit'!D:D,B25,'Grundlage ger. Langzeit'!I:I),"")</f>
        <v>12539</v>
      </c>
      <c r="H25" s="112">
        <f>IF(SUMIF('Grundlage ger. Langzeit'!D:D,B25,'Grundlage ger. Langzeit'!J:J)&gt;0,SUMIF('Grundlage ger. Langzeit'!D:D,B25,'Grundlage ger. Langzeit'!J:J),"")</f>
        <v>74</v>
      </c>
      <c r="I25" s="130">
        <f>IF(SUMIF('Grundlage ger. Langzeit'!D:D,B25,'Grundlage ger. Langzeit'!K:K)&gt;0,SUMIF('Grundlage ger. Langzeit'!D:D,B25,'Grundlage ger. Langzeit'!K:K),"")</f>
        <v>558.75494914941999</v>
      </c>
      <c r="J25" s="130" t="str">
        <f>IF(SUMIF('Grundlage ger. Langzeit'!D:D,B25,'Grundlage ger. Langzeit'!L:L)&gt;0,SUMIF('Grundlage ger. Langzeit'!D:D,B25,'Grundlage ger. Langzeit'!L:L),"")</f>
        <v/>
      </c>
      <c r="K25" s="40"/>
      <c r="L25" s="61">
        <f t="shared" si="0"/>
        <v>12539</v>
      </c>
      <c r="M25" s="61" t="str">
        <f t="shared" si="1"/>
        <v>-</v>
      </c>
      <c r="N25" s="40"/>
      <c r="O25" s="40"/>
      <c r="P25" s="40"/>
      <c r="W25" s="124" t="str">
        <f t="shared" si="2"/>
        <v/>
      </c>
      <c r="X25" s="23" t="str">
        <f t="shared" si="3"/>
        <v>Kontrolle</v>
      </c>
    </row>
    <row r="26" spans="1:24" x14ac:dyDescent="0.2">
      <c r="A26" s="21" t="s">
        <v>140</v>
      </c>
      <c r="B26" s="21" t="s">
        <v>140</v>
      </c>
      <c r="C26" s="21" t="s">
        <v>141</v>
      </c>
      <c r="D26" s="21" t="s">
        <v>17</v>
      </c>
      <c r="E26" s="112">
        <f>IF(SUMIF('Grundlage ger. Langzeit'!D:D,B26,'Grundlage ger. Langzeit'!G:G)&gt;0,SUMIF('Grundlage ger. Langzeit'!D:D,B26,'Grundlage ger. Langzeit'!G:G),)</f>
        <v>12832.648218422</v>
      </c>
      <c r="F26" s="112">
        <f>IF(SUMIF('Grundlage ger. Langzeit'!D:D,B26,'Grundlage ger. Langzeit'!H:H)&gt;0,SUMIF('Grundlage ger. Langzeit'!D:D,B26,'Grundlage ger. Langzeit'!H:H),)</f>
        <v>12775.358218421999</v>
      </c>
      <c r="G26" s="112">
        <f>IF(SUMIF('Grundlage ger. Langzeit'!D:D,B26,'Grundlage ger. Langzeit'!I:I)&gt;0,SUMIF('Grundlage ger. Langzeit'!D:D,B26,'Grundlage ger. Langzeit'!I:I),"")</f>
        <v>23</v>
      </c>
      <c r="H26" s="112">
        <f>IF(SUMIF('Grundlage ger. Langzeit'!D:D,B26,'Grundlage ger. Langzeit'!J:J)&gt;0,SUMIF('Grundlage ger. Langzeit'!D:D,B26,'Grundlage ger. Langzeit'!J:J),"")</f>
        <v>1</v>
      </c>
      <c r="I26" s="130">
        <f>IF(SUMIF('Grundlage ger. Langzeit'!D:D,B26,'Grundlage ger. Langzeit'!K:K)&gt;0,SUMIF('Grundlage ger. Langzeit'!D:D,B26,'Grundlage ger. Langzeit'!K:K),"")</f>
        <v>557.94122688791003</v>
      </c>
      <c r="J26" s="130">
        <f>IF(SUMIF('Grundlage ger. Langzeit'!D:D,B26,'Grundlage ger. Langzeit'!L:L)&gt;0,SUMIF('Grundlage ger. Langzeit'!D:D,B26,'Grundlage ger. Langzeit'!L:L),"")</f>
        <v>555.45035732269002</v>
      </c>
      <c r="K26" s="40"/>
      <c r="L26" s="61">
        <f t="shared" si="0"/>
        <v>23</v>
      </c>
      <c r="M26" s="61">
        <f t="shared" si="1"/>
        <v>23</v>
      </c>
      <c r="N26" s="40"/>
      <c r="O26" s="40"/>
      <c r="P26" s="40"/>
      <c r="W26" s="124">
        <f t="shared" si="2"/>
        <v>555.45035732269002</v>
      </c>
      <c r="X26" s="23" t="str">
        <f t="shared" si="3"/>
        <v>-</v>
      </c>
    </row>
    <row r="27" spans="1:24" x14ac:dyDescent="0.2">
      <c r="A27" s="21" t="s">
        <v>151</v>
      </c>
      <c r="B27" s="21" t="s">
        <v>151</v>
      </c>
      <c r="C27" s="21" t="s">
        <v>152</v>
      </c>
      <c r="D27" s="21" t="s">
        <v>27</v>
      </c>
      <c r="E27" s="112">
        <f>IF(SUMIF('Grundlage ger. Langzeit'!D:D,B27,'Grundlage ger. Langzeit'!G:G)&gt;0,SUMIF('Grundlage ger. Langzeit'!D:D,B27,'Grundlage ger. Langzeit'!G:G),)</f>
        <v>21723755.955364</v>
      </c>
      <c r="F27" s="112">
        <f>IF(SUMIF('Grundlage ger. Langzeit'!D:D,B27,'Grundlage ger. Langzeit'!H:H)&gt;0,SUMIF('Grundlage ger. Langzeit'!D:D,B27,'Grundlage ger. Langzeit'!H:H),)</f>
        <v>0</v>
      </c>
      <c r="G27" s="112">
        <f>IF(SUMIF('Grundlage ger. Langzeit'!D:D,B27,'Grundlage ger. Langzeit'!I:I)&gt;0,SUMIF('Grundlage ger. Langzeit'!D:D,B27,'Grundlage ger. Langzeit'!I:I),"")</f>
        <v>44752</v>
      </c>
      <c r="H27" s="112">
        <f>IF(SUMIF('Grundlage ger. Langzeit'!D:D,B27,'Grundlage ger. Langzeit'!J:J)&gt;0,SUMIF('Grundlage ger. Langzeit'!D:D,B27,'Grundlage ger. Langzeit'!J:J),"")</f>
        <v>325</v>
      </c>
      <c r="I27" s="130">
        <f>IF(SUMIF('Grundlage ger. Langzeit'!D:D,B27,'Grundlage ger. Langzeit'!K:K)&gt;0,SUMIF('Grundlage ger. Langzeit'!D:D,B27,'Grundlage ger. Langzeit'!K:K),"")</f>
        <v>485.42536546666003</v>
      </c>
      <c r="J27" s="130" t="str">
        <f>IF(SUMIF('Grundlage ger. Langzeit'!D:D,B27,'Grundlage ger. Langzeit'!L:L)&gt;0,SUMIF('Grundlage ger. Langzeit'!D:D,B27,'Grundlage ger. Langzeit'!L:L),"")</f>
        <v/>
      </c>
      <c r="K27" s="40"/>
      <c r="L27" s="61">
        <f t="shared" si="0"/>
        <v>44752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1" t="s">
        <v>243</v>
      </c>
      <c r="B28" s="21" t="s">
        <v>243</v>
      </c>
      <c r="C28" s="21" t="s">
        <v>244</v>
      </c>
      <c r="D28" s="21" t="s">
        <v>45</v>
      </c>
      <c r="E28" s="112">
        <f>IF(SUMIF('Grundlage ger. Langzeit'!D:D,B28,'Grundlage ger. Langzeit'!G:G)&gt;0,SUMIF('Grundlage ger. Langzeit'!D:D,B28,'Grundlage ger. Langzeit'!G:G),)</f>
        <v>10804021.345473001</v>
      </c>
      <c r="F28" s="112">
        <f>IF(SUMIF('Grundlage ger. Langzeit'!D:D,B28,'Grundlage ger. Langzeit'!H:H)&gt;0,SUMIF('Grundlage ger. Langzeit'!D:D,B28,'Grundlage ger. Langzeit'!H:H),)</f>
        <v>10804021.345473001</v>
      </c>
      <c r="G28" s="112">
        <f>IF(SUMIF('Grundlage ger. Langzeit'!D:D,B28,'Grundlage ger. Langzeit'!I:I)&gt;0,SUMIF('Grundlage ger. Langzeit'!D:D,B28,'Grundlage ger. Langzeit'!I:I),"")</f>
        <v>20219</v>
      </c>
      <c r="H28" s="112">
        <f>IF(SUMIF('Grundlage ger. Langzeit'!D:D,B28,'Grundlage ger. Langzeit'!J:J)&gt;0,SUMIF('Grundlage ger. Langzeit'!D:D,B28,'Grundlage ger. Langzeit'!J:J),"")</f>
        <v>431</v>
      </c>
      <c r="I28" s="130">
        <f>IF(SUMIF('Grundlage ger. Langzeit'!D:D,B28,'Grundlage ger. Langzeit'!K:K)&gt;0,SUMIF('Grundlage ger. Langzeit'!D:D,B28,'Grundlage ger. Langzeit'!K:K),"")</f>
        <v>534.34993548012994</v>
      </c>
      <c r="J28" s="130">
        <f>IF(SUMIF('Grundlage ger. Langzeit'!D:D,B28,'Grundlage ger. Langzeit'!L:L)&gt;0,SUMIF('Grundlage ger. Langzeit'!D:D,B28,'Grundlage ger. Langzeit'!L:L),"")</f>
        <v>534.34993548012994</v>
      </c>
      <c r="K28" s="40"/>
      <c r="L28" s="61">
        <f t="shared" si="0"/>
        <v>20219</v>
      </c>
      <c r="M28" s="61">
        <f t="shared" si="1"/>
        <v>20219</v>
      </c>
      <c r="N28" s="40"/>
      <c r="O28" s="40"/>
      <c r="P28" s="40"/>
      <c r="W28" s="124">
        <f t="shared" si="2"/>
        <v>534.34993548012994</v>
      </c>
      <c r="X28" s="23" t="str">
        <f t="shared" si="3"/>
        <v>gleich</v>
      </c>
    </row>
    <row r="29" spans="1:24" x14ac:dyDescent="0.2">
      <c r="A29" s="21" t="s">
        <v>260</v>
      </c>
      <c r="B29" s="21" t="s">
        <v>260</v>
      </c>
      <c r="C29" s="22" t="s">
        <v>127</v>
      </c>
      <c r="D29" s="21" t="s">
        <v>45</v>
      </c>
      <c r="E29" s="112">
        <f>IF(SUMIF('Grundlage ger. Langzeit'!D:D,B29,'Grundlage ger. Langzeit'!G:G)&gt;0,SUMIF('Grundlage ger. Langzeit'!D:D,B29,'Grundlage ger. Langzeit'!G:G),)</f>
        <v>0</v>
      </c>
      <c r="F29" s="112">
        <f>IF(SUMIF('Grundlage ger. Langzeit'!D:D,B29,'Grundlage ger. Langzeit'!H:H)&gt;0,SUMIF('Grundlage ger. Langzeit'!D:D,B29,'Grundlage ger. Langzeit'!H:H),)</f>
        <v>3657878.4788392</v>
      </c>
      <c r="G29" s="112">
        <f>IF(SUMIF('Grundlage ger. Langzeit'!D:D,B29,'Grundlage ger. Langzeit'!I:I)&gt;0,SUMIF('Grundlage ger. Langzeit'!D:D,B29,'Grundlage ger. Langzeit'!I:I),"")</f>
        <v>14004</v>
      </c>
      <c r="H29" s="146"/>
      <c r="I29" s="130" t="str">
        <f>IF(SUMIF('Grundlage ger. Langzeit'!D:D,B29,'Grundlage ger. Langzeit'!K:K)&gt;0,SUMIF('Grundlage ger. Langzeit'!D:D,B29,'Grundlage ger. Langzeit'!K:K),"")</f>
        <v/>
      </c>
      <c r="J29" s="130">
        <f>IF(SUMIF('Grundlage ger. Langzeit'!D:D,B29,'Grundlage ger. Langzeit'!L:L)&gt;0,SUMIF('Grundlage ger. Langzeit'!D:D,B29,'Grundlage ger. Langzeit'!L:L),"")</f>
        <v>261.20240494424002</v>
      </c>
      <c r="K29" s="40"/>
      <c r="L29" s="61" t="str">
        <f t="shared" si="0"/>
        <v>-</v>
      </c>
      <c r="M29" s="61">
        <f t="shared" si="1"/>
        <v>14004</v>
      </c>
      <c r="N29" s="40"/>
      <c r="O29" s="40"/>
      <c r="P29" s="40"/>
      <c r="W29" s="124">
        <f t="shared" si="2"/>
        <v>261.20240494424002</v>
      </c>
      <c r="X29" s="23" t="str">
        <f t="shared" si="3"/>
        <v>-</v>
      </c>
    </row>
    <row r="30" spans="1:24" x14ac:dyDescent="0.2">
      <c r="A30" s="21" t="s">
        <v>155</v>
      </c>
      <c r="B30" s="21" t="s">
        <v>155</v>
      </c>
      <c r="C30" s="21" t="s">
        <v>156</v>
      </c>
      <c r="D30" s="21" t="s">
        <v>17</v>
      </c>
      <c r="E30" s="112">
        <f>IF(SUMIF('Grundlage ger. Langzeit'!D:D,B30,'Grundlage ger. Langzeit'!G:G)&gt;0,SUMIF('Grundlage ger. Langzeit'!D:D,B30,'Grundlage ger. Langzeit'!G:G),)</f>
        <v>0</v>
      </c>
      <c r="F30" s="112">
        <f>IF(SUMIF('Grundlage ger. Langzeit'!D:D,B30,'Grundlage ger. Langzeit'!H:H)&gt;0,SUMIF('Grundlage ger. Langzeit'!D:D,B30,'Grundlage ger. Langzeit'!H:H),)</f>
        <v>4715165.0106592001</v>
      </c>
      <c r="G30" s="112">
        <f>IF(SUMIF('Grundlage ger. Langzeit'!D:D,B30,'Grundlage ger. Langzeit'!I:I)&gt;0,SUMIF('Grundlage ger. Langzeit'!D:D,B30,'Grundlage ger. Langzeit'!I:I),"")</f>
        <v>14444</v>
      </c>
      <c r="H30" s="112">
        <f>IF(SUMIF('Grundlage ger. Langzeit'!D:D,B30,'Grundlage ger. Langzeit'!J:J)&gt;0,SUMIF('Grundlage ger. Langzeit'!D:D,B30,'Grundlage ger. Langzeit'!J:J),"")</f>
        <v>148</v>
      </c>
      <c r="I30" s="130" t="str">
        <f>IF(SUMIF('Grundlage ger. Langzeit'!D:D,B30,'Grundlage ger. Langzeit'!K:K)&gt;0,SUMIF('Grundlage ger. Langzeit'!D:D,B30,'Grundlage ger. Langzeit'!K:K),"")</f>
        <v/>
      </c>
      <c r="J30" s="130">
        <f>IF(SUMIF('Grundlage ger. Langzeit'!D:D,B30,'Grundlage ger. Langzeit'!L:L)&gt;0,SUMIF('Grundlage ger. Langzeit'!D:D,B30,'Grundlage ger. Langzeit'!L:L),"")</f>
        <v>326.44454518549003</v>
      </c>
      <c r="K30" s="40"/>
      <c r="L30" s="61" t="str">
        <f t="shared" si="0"/>
        <v>-</v>
      </c>
      <c r="M30" s="61">
        <f t="shared" si="1"/>
        <v>14444</v>
      </c>
      <c r="N30" s="40"/>
      <c r="O30" s="40"/>
      <c r="P30" s="40"/>
      <c r="W30" s="124">
        <f t="shared" si="2"/>
        <v>326.44454518549003</v>
      </c>
      <c r="X30" s="23" t="str">
        <f t="shared" si="3"/>
        <v>-</v>
      </c>
    </row>
    <row r="31" spans="1:24" x14ac:dyDescent="0.2">
      <c r="A31" s="21" t="s">
        <v>20</v>
      </c>
      <c r="B31" s="21" t="s">
        <v>20</v>
      </c>
      <c r="C31" s="21" t="s">
        <v>21</v>
      </c>
      <c r="D31" s="21" t="s">
        <v>22</v>
      </c>
      <c r="E31" s="112">
        <f>IF(SUMIF('Grundlage ger. Langzeit'!D:D,B31,'Grundlage ger. Langzeit'!G:G)&gt;0,SUMIF('Grundlage ger. Langzeit'!D:D,B31,'Grundlage ger. Langzeit'!G:G),)</f>
        <v>28696414.001185</v>
      </c>
      <c r="F31" s="112">
        <f>IF(SUMIF('Grundlage ger. Langzeit'!D:D,B31,'Grundlage ger. Langzeit'!H:H)&gt;0,SUMIF('Grundlage ger. Langzeit'!D:D,B31,'Grundlage ger. Langzeit'!H:H),)</f>
        <v>28038768.705102999</v>
      </c>
      <c r="G31" s="112">
        <f>IF(SUMIF('Grundlage ger. Langzeit'!D:D,B31,'Grundlage ger. Langzeit'!I:I)&gt;0,SUMIF('Grundlage ger. Langzeit'!D:D,B31,'Grundlage ger. Langzeit'!I:I),"")</f>
        <v>31038.533436049998</v>
      </c>
      <c r="H31" s="112">
        <f>IF(SUMIF('Grundlage ger. Langzeit'!D:D,B31,'Grundlage ger. Langzeit'!J:J)&gt;0,SUMIF('Grundlage ger. Langzeit'!D:D,B31,'Grundlage ger. Langzeit'!J:J),"")</f>
        <v>1803</v>
      </c>
      <c r="I31" s="130">
        <f>IF(SUMIF('Grundlage ger. Langzeit'!D:D,B31,'Grundlage ger. Langzeit'!K:K)&gt;0,SUMIF('Grundlage ger. Langzeit'!D:D,B31,'Grundlage ger. Langzeit'!K:K),"")</f>
        <v>924.54155607285998</v>
      </c>
      <c r="J31" s="130">
        <f>IF(SUMIF('Grundlage ger. Langzeit'!D:D,B31,'Grundlage ger. Langzeit'!L:L)&gt;0,SUMIF('Grundlage ger. Langzeit'!D:D,B31,'Grundlage ger. Langzeit'!L:L),"")</f>
        <v>903.35352869917995</v>
      </c>
      <c r="K31" s="40"/>
      <c r="L31" s="61">
        <f t="shared" si="0"/>
        <v>31038.533436049998</v>
      </c>
      <c r="M31" s="61">
        <f t="shared" si="1"/>
        <v>31038.533436049998</v>
      </c>
      <c r="N31" s="40"/>
      <c r="O31" s="40"/>
      <c r="P31" s="40"/>
      <c r="W31" s="124">
        <f t="shared" si="2"/>
        <v>903.35352869917995</v>
      </c>
      <c r="X31" s="23" t="str">
        <f t="shared" si="3"/>
        <v>-</v>
      </c>
    </row>
    <row r="32" spans="1:24" x14ac:dyDescent="0.2">
      <c r="A32" s="21" t="s">
        <v>41</v>
      </c>
      <c r="B32" s="21" t="s">
        <v>41</v>
      </c>
      <c r="C32" s="21" t="s">
        <v>21</v>
      </c>
      <c r="D32" s="21" t="s">
        <v>27</v>
      </c>
      <c r="E32" s="112">
        <f>IF(SUMIF('Grundlage ger. Langzeit'!D:D,B32,'Grundlage ger. Langzeit'!G:G)&gt;0,SUMIF('Grundlage ger. Langzeit'!D:D,B32,'Grundlage ger. Langzeit'!G:G),)</f>
        <v>0</v>
      </c>
      <c r="F32" s="112">
        <f>IF(SUMIF('Grundlage ger. Langzeit'!D:D,B32,'Grundlage ger. Langzeit'!H:H)&gt;0,SUMIF('Grundlage ger. Langzeit'!D:D,B32,'Grundlage ger. Langzeit'!H:H),)</f>
        <v>6890027.8367517004</v>
      </c>
      <c r="G32" s="112">
        <f>IF(SUMIF('Grundlage ger. Langzeit'!D:D,B32,'Grundlage ger. Langzeit'!I:I)&gt;0,SUMIF('Grundlage ger. Langzeit'!D:D,B32,'Grundlage ger. Langzeit'!I:I),"")</f>
        <v>16093</v>
      </c>
      <c r="H32" s="112" t="str">
        <f>IF(SUMIF('Grundlage ger. Langzeit'!D:D,B32,'Grundlage ger. Langzeit'!J:J)&gt;0,SUMIF('Grundlage ger. Langzeit'!D:D,B32,'Grundlage ger. Langzeit'!J:J),"")</f>
        <v/>
      </c>
      <c r="I32" s="130" t="str">
        <f>IF(SUMIF('Grundlage ger. Langzeit'!D:D,B32,'Grundlage ger. Langzeit'!K:K)&gt;0,SUMIF('Grundlage ger. Langzeit'!D:D,B32,'Grundlage ger. Langzeit'!K:K),"")</f>
        <v/>
      </c>
      <c r="J32" s="130">
        <f>IF(SUMIF('Grundlage ger. Langzeit'!D:D,B32,'Grundlage ger. Langzeit'!L:L)&gt;0,SUMIF('Grundlage ger. Langzeit'!D:D,B32,'Grundlage ger. Langzeit'!L:L),"")</f>
        <v>428.13818658743998</v>
      </c>
      <c r="K32" s="40"/>
      <c r="L32" s="61" t="str">
        <f t="shared" si="0"/>
        <v>-</v>
      </c>
      <c r="M32" s="61">
        <f t="shared" si="1"/>
        <v>16093</v>
      </c>
      <c r="N32" s="40"/>
      <c r="O32" s="40"/>
      <c r="P32" s="40"/>
      <c r="W32" s="124">
        <f t="shared" si="2"/>
        <v>428.13818658743998</v>
      </c>
      <c r="X32" s="23" t="str">
        <f t="shared" si="3"/>
        <v>-</v>
      </c>
    </row>
    <row r="33" spans="1:24" x14ac:dyDescent="0.2">
      <c r="A33" s="21" t="s">
        <v>44</v>
      </c>
      <c r="B33" s="21" t="s">
        <v>44</v>
      </c>
      <c r="C33" s="21" t="s">
        <v>21</v>
      </c>
      <c r="D33" s="21" t="s">
        <v>45</v>
      </c>
      <c r="E33" s="112">
        <f>IF(SUMIF('Grundlage ger. Langzeit'!D:D,B33,'Grundlage ger. Langzeit'!G:G)&gt;0,SUMIF('Grundlage ger. Langzeit'!D:D,B33,'Grundlage ger. Langzeit'!G:G),)</f>
        <v>23799440.661724001</v>
      </c>
      <c r="F33" s="112">
        <f>IF(SUMIF('Grundlage ger. Langzeit'!D:D,B33,'Grundlage ger. Langzeit'!H:H)&gt;0,SUMIF('Grundlage ger. Langzeit'!D:D,B33,'Grundlage ger. Langzeit'!H:H),)</f>
        <v>21771216.201724</v>
      </c>
      <c r="G33" s="112">
        <f>IF(SUMIF('Grundlage ger. Langzeit'!D:D,B33,'Grundlage ger. Langzeit'!I:I)&gt;0,SUMIF('Grundlage ger. Langzeit'!D:D,B33,'Grundlage ger. Langzeit'!I:I),"")</f>
        <v>60875</v>
      </c>
      <c r="H33" s="112">
        <f>IF(SUMIF('Grundlage ger. Langzeit'!D:D,B33,'Grundlage ger. Langzeit'!J:J)&gt;0,SUMIF('Grundlage ger. Langzeit'!D:D,B33,'Grundlage ger. Langzeit'!J:J),"")</f>
        <v>643</v>
      </c>
      <c r="I33" s="130">
        <f>IF(SUMIF('Grundlage ger. Langzeit'!D:D,B33,'Grundlage ger. Langzeit'!K:K)&gt;0,SUMIF('Grundlage ger. Langzeit'!D:D,B33,'Grundlage ger. Langzeit'!K:K),"")</f>
        <v>390.95590409403002</v>
      </c>
      <c r="J33" s="130">
        <f>IF(SUMIF('Grundlage ger. Langzeit'!D:D,B33,'Grundlage ger. Langzeit'!L:L)&gt;0,SUMIF('Grundlage ger. Langzeit'!D:D,B33,'Grundlage ger. Langzeit'!L:L),"")</f>
        <v>357.63804848827999</v>
      </c>
      <c r="K33" s="40"/>
      <c r="L33" s="61">
        <f t="shared" si="0"/>
        <v>60875</v>
      </c>
      <c r="M33" s="61">
        <f t="shared" si="1"/>
        <v>60875</v>
      </c>
      <c r="N33" s="40"/>
      <c r="O33" s="40"/>
      <c r="P33" s="40"/>
      <c r="W33" s="124">
        <f t="shared" si="2"/>
        <v>357.63804848827999</v>
      </c>
      <c r="X33" s="23" t="str">
        <f t="shared" si="3"/>
        <v>-</v>
      </c>
    </row>
    <row r="34" spans="1:24" x14ac:dyDescent="0.2">
      <c r="A34" s="21" t="s">
        <v>58</v>
      </c>
      <c r="B34" s="21" t="s">
        <v>58</v>
      </c>
      <c r="C34" s="21" t="s">
        <v>21</v>
      </c>
      <c r="D34" s="21" t="s">
        <v>27</v>
      </c>
      <c r="E34" s="112">
        <f>IF(SUMIF('Grundlage ger. Langzeit'!D:D,B34,'Grundlage ger. Langzeit'!G:G)&gt;0,SUMIF('Grundlage ger. Langzeit'!D:D,B34,'Grundlage ger. Langzeit'!G:G),)</f>
        <v>2929736.3569785999</v>
      </c>
      <c r="F34" s="112">
        <f>IF(SUMIF('Grundlage ger. Langzeit'!D:D,B34,'Grundlage ger. Langzeit'!H:H)&gt;0,SUMIF('Grundlage ger. Langzeit'!D:D,B34,'Grundlage ger. Langzeit'!H:H),)</f>
        <v>2929736.3569785999</v>
      </c>
      <c r="G34" s="112">
        <f>IF(SUMIF('Grundlage ger. Langzeit'!D:D,B34,'Grundlage ger. Langzeit'!I:I)&gt;0,SUMIF('Grundlage ger. Langzeit'!D:D,B34,'Grundlage ger. Langzeit'!I:I),"")</f>
        <v>8529</v>
      </c>
      <c r="H34" s="112">
        <f>IF(SUMIF('Grundlage ger. Langzeit'!D:D,B34,'Grundlage ger. Langzeit'!J:J)&gt;0,SUMIF('Grundlage ger. Langzeit'!D:D,B34,'Grundlage ger. Langzeit'!J:J),"")</f>
        <v>32</v>
      </c>
      <c r="I34" s="130">
        <f>IF(SUMIF('Grundlage ger. Langzeit'!D:D,B34,'Grundlage ger. Langzeit'!K:K)&gt;0,SUMIF('Grundlage ger. Langzeit'!D:D,B34,'Grundlage ger. Langzeit'!K:K),"")</f>
        <v>343.50291440716001</v>
      </c>
      <c r="J34" s="130">
        <f>IF(SUMIF('Grundlage ger. Langzeit'!D:D,B34,'Grundlage ger. Langzeit'!L:L)&gt;0,SUMIF('Grundlage ger. Langzeit'!D:D,B34,'Grundlage ger. Langzeit'!L:L),"")</f>
        <v>343.50291440716001</v>
      </c>
      <c r="K34" s="40"/>
      <c r="L34" s="61">
        <f t="shared" si="0"/>
        <v>8529</v>
      </c>
      <c r="M34" s="61">
        <f t="shared" si="1"/>
        <v>8529</v>
      </c>
      <c r="N34" s="40"/>
      <c r="O34" s="40"/>
      <c r="P34" s="40"/>
      <c r="W34" s="124">
        <f t="shared" si="2"/>
        <v>343.50291440716001</v>
      </c>
      <c r="X34" s="23" t="str">
        <f t="shared" si="3"/>
        <v>gleich</v>
      </c>
    </row>
    <row r="35" spans="1:24" x14ac:dyDescent="0.2">
      <c r="A35" s="21" t="s">
        <v>80</v>
      </c>
      <c r="B35" s="21" t="s">
        <v>80</v>
      </c>
      <c r="C35" s="21" t="s">
        <v>21</v>
      </c>
      <c r="D35" s="21" t="s">
        <v>27</v>
      </c>
      <c r="E35" s="112">
        <f>IF(SUMIF('Grundlage ger. Langzeit'!D:D,B35,'Grundlage ger. Langzeit'!G:G)&gt;0,SUMIF('Grundlage ger. Langzeit'!D:D,B35,'Grundlage ger. Langzeit'!G:G),)</f>
        <v>1706997.0877392001</v>
      </c>
      <c r="F35" s="112">
        <f>IF(SUMIF('Grundlage ger. Langzeit'!D:D,B35,'Grundlage ger. Langzeit'!H:H)&gt;0,SUMIF('Grundlage ger. Langzeit'!D:D,B35,'Grundlage ger. Langzeit'!H:H),)</f>
        <v>0</v>
      </c>
      <c r="G35" s="112">
        <f>IF(SUMIF('Grundlage ger. Langzeit'!D:D,B35,'Grundlage ger. Langzeit'!I:I)&gt;0,SUMIF('Grundlage ger. Langzeit'!D:D,B35,'Grundlage ger. Langzeit'!I:I),"")</f>
        <v>4204</v>
      </c>
      <c r="H35" s="112">
        <f>IF(SUMIF('Grundlage ger. Langzeit'!D:D,B35,'Grundlage ger. Langzeit'!J:J)&gt;0,SUMIF('Grundlage ger. Langzeit'!D:D,B35,'Grundlage ger. Langzeit'!J:J),"")</f>
        <v>144</v>
      </c>
      <c r="I35" s="130">
        <f>IF(SUMIF('Grundlage ger. Langzeit'!D:D,B35,'Grundlage ger. Langzeit'!K:K)&gt;0,SUMIF('Grundlage ger. Langzeit'!D:D,B35,'Grundlage ger. Langzeit'!K:K),"")</f>
        <v>406.04117215489998</v>
      </c>
      <c r="J35" s="130" t="str">
        <f>IF(SUMIF('Grundlage ger. Langzeit'!D:D,B35,'Grundlage ger. Langzeit'!L:L)&gt;0,SUMIF('Grundlage ger. Langzeit'!D:D,B35,'Grundlage ger. Langzeit'!L:L),"")</f>
        <v/>
      </c>
      <c r="K35" s="40"/>
      <c r="L35" s="61">
        <f t="shared" si="0"/>
        <v>4204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Kontrolle</v>
      </c>
    </row>
    <row r="36" spans="1:24" x14ac:dyDescent="0.2">
      <c r="A36" s="21" t="s">
        <v>91</v>
      </c>
      <c r="B36" s="21" t="s">
        <v>91</v>
      </c>
      <c r="C36" s="21" t="s">
        <v>21</v>
      </c>
      <c r="D36" s="21" t="s">
        <v>45</v>
      </c>
      <c r="E36" s="112">
        <f>IF(SUMIF('Grundlage ger. Langzeit'!D:D,B36,'Grundlage ger. Langzeit'!G:G)&gt;0,SUMIF('Grundlage ger. Langzeit'!D:D,B36,'Grundlage ger. Langzeit'!G:G),)</f>
        <v>1383905.4193966</v>
      </c>
      <c r="F36" s="112">
        <f>IF(SUMIF('Grundlage ger. Langzeit'!D:D,B36,'Grundlage ger. Langzeit'!H:H)&gt;0,SUMIF('Grundlage ger. Langzeit'!D:D,B36,'Grundlage ger. Langzeit'!H:H),)</f>
        <v>0</v>
      </c>
      <c r="G36" s="112">
        <f>IF(SUMIF('Grundlage ger. Langzeit'!D:D,B36,'Grundlage ger. Langzeit'!I:I)&gt;0,SUMIF('Grundlage ger. Langzeit'!D:D,B36,'Grundlage ger. Langzeit'!I:I),"")</f>
        <v>2116</v>
      </c>
      <c r="H36" s="112">
        <f>IF(SUMIF('Grundlage ger. Langzeit'!D:D,B36,'Grundlage ger. Langzeit'!J:J)&gt;0,SUMIF('Grundlage ger. Langzeit'!D:D,B36,'Grundlage ger. Langzeit'!J:J),"")</f>
        <v>93</v>
      </c>
      <c r="I36" s="130">
        <f>IF(SUMIF('Grundlage ger. Langzeit'!D:D,B36,'Grundlage ger. Langzeit'!K:K)&gt;0,SUMIF('Grundlage ger. Langzeit'!D:D,B36,'Grundlage ger. Langzeit'!K:K),"")</f>
        <v>654.01957438400996</v>
      </c>
      <c r="J36" s="130" t="str">
        <f>IF(SUMIF('Grundlage ger. Langzeit'!D:D,B36,'Grundlage ger. Langzeit'!L:L)&gt;0,SUMIF('Grundlage ger. Langzeit'!D:D,B36,'Grundlage ger. Langzeit'!L:L),"")</f>
        <v/>
      </c>
      <c r="K36" s="40"/>
      <c r="L36" s="61">
        <f t="shared" si="0"/>
        <v>2116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Kontrolle</v>
      </c>
    </row>
    <row r="37" spans="1:24" x14ac:dyDescent="0.2">
      <c r="A37" s="21" t="s">
        <v>98</v>
      </c>
      <c r="B37" s="21" t="s">
        <v>98</v>
      </c>
      <c r="C37" s="21" t="s">
        <v>99</v>
      </c>
      <c r="D37" s="21" t="s">
        <v>45</v>
      </c>
      <c r="E37" s="112">
        <f>IF(SUMIF('Grundlage ger. Langzeit'!D:D,B37,'Grundlage ger. Langzeit'!G:G)&gt;0,SUMIF('Grundlage ger. Langzeit'!D:D,B37,'Grundlage ger. Langzeit'!G:G),)</f>
        <v>7022421.7588122999</v>
      </c>
      <c r="F37" s="112">
        <f>IF(SUMIF('Grundlage ger. Langzeit'!D:D,B37,'Grundlage ger. Langzeit'!H:H)&gt;0,SUMIF('Grundlage ger. Langzeit'!D:D,B37,'Grundlage ger. Langzeit'!H:H),)</f>
        <v>6643824.1388122998</v>
      </c>
      <c r="G37" s="112">
        <f>IF(SUMIF('Grundlage ger. Langzeit'!D:D,B37,'Grundlage ger. Langzeit'!I:I)&gt;0,SUMIF('Grundlage ger. Langzeit'!D:D,B37,'Grundlage ger. Langzeit'!I:I),"")</f>
        <v>12465</v>
      </c>
      <c r="H37" s="112">
        <f>IF(SUMIF('Grundlage ger. Langzeit'!D:D,B37,'Grundlage ger. Langzeit'!J:J)&gt;0,SUMIF('Grundlage ger. Langzeit'!D:D,B37,'Grundlage ger. Langzeit'!J:J),"")</f>
        <v>218</v>
      </c>
      <c r="I37" s="130">
        <f>IF(SUMIF('Grundlage ger. Langzeit'!D:D,B37,'Grundlage ger. Langzeit'!K:K)&gt;0,SUMIF('Grundlage ger. Langzeit'!D:D,B37,'Grundlage ger. Langzeit'!K:K),"")</f>
        <v>563.37118000901</v>
      </c>
      <c r="J37" s="130">
        <f>IF(SUMIF('Grundlage ger. Langzeit'!D:D,B37,'Grundlage ger. Langzeit'!L:L)&gt;0,SUMIF('Grundlage ger. Langzeit'!D:D,B37,'Grundlage ger. Langzeit'!L:L),"")</f>
        <v>532.99832641896</v>
      </c>
      <c r="K37" s="40"/>
      <c r="L37" s="61">
        <f t="shared" si="0"/>
        <v>12465</v>
      </c>
      <c r="M37" s="61">
        <f t="shared" si="1"/>
        <v>12465</v>
      </c>
      <c r="N37" s="40"/>
      <c r="O37" s="40"/>
      <c r="P37" s="40"/>
      <c r="W37" s="124">
        <f t="shared" si="2"/>
        <v>532.99832641896</v>
      </c>
      <c r="X37" s="23" t="str">
        <f t="shared" si="3"/>
        <v>-</v>
      </c>
    </row>
    <row r="38" spans="1:24" x14ac:dyDescent="0.2">
      <c r="A38" s="21" t="s">
        <v>311</v>
      </c>
      <c r="B38" s="21" t="s">
        <v>311</v>
      </c>
      <c r="C38" s="21" t="s">
        <v>99</v>
      </c>
      <c r="D38" s="21" t="s">
        <v>308</v>
      </c>
      <c r="E38" s="112">
        <f>IF(SUMIF('Grundlage ger. Langzeit'!D:D,B38,'Grundlage ger. Langzeit'!G:G)&gt;0,SUMIF('Grundlage ger. Langzeit'!D:D,B38,'Grundlage ger. Langzeit'!G:G),)</f>
        <v>67469.797633530994</v>
      </c>
      <c r="F38" s="112">
        <f>IF(SUMIF('Grundlage ger. Langzeit'!D:D,B38,'Grundlage ger. Langzeit'!H:H)&gt;0,SUMIF('Grundlage ger. Langzeit'!D:D,B38,'Grundlage ger. Langzeit'!H:H),)</f>
        <v>67388.907633530995</v>
      </c>
      <c r="G38" s="112">
        <f>IF(SUMIF('Grundlage ger. Langzeit'!D:D,B38,'Grundlage ger. Langzeit'!I:I)&gt;0,SUMIF('Grundlage ger. Langzeit'!D:D,B38,'Grundlage ger. Langzeit'!I:I),"")</f>
        <v>106</v>
      </c>
      <c r="H38" s="112">
        <f>IF(SUMIF('Grundlage ger. Langzeit'!D:D,B38,'Grundlage ger. Langzeit'!J:J)&gt;0,SUMIF('Grundlage ger. Langzeit'!D:D,B38,'Grundlage ger. Langzeit'!J:J),"")</f>
        <v>2</v>
      </c>
      <c r="I38" s="130">
        <f>IF(SUMIF('Grundlage ger. Langzeit'!D:D,B38,'Grundlage ger. Langzeit'!K:K)&gt;0,SUMIF('Grundlage ger. Langzeit'!D:D,B38,'Grundlage ger. Langzeit'!K:K),"")</f>
        <v>636.50752484462998</v>
      </c>
      <c r="J38" s="130">
        <f>IF(SUMIF('Grundlage ger. Langzeit'!D:D,B38,'Grundlage ger. Langzeit'!L:L)&gt;0,SUMIF('Grundlage ger. Langzeit'!D:D,B38,'Grundlage ger. Langzeit'!L:L),"")</f>
        <v>635.74441163708002</v>
      </c>
      <c r="K38" s="40"/>
      <c r="L38" s="61">
        <f t="shared" si="0"/>
        <v>106</v>
      </c>
      <c r="M38" s="61">
        <f t="shared" si="1"/>
        <v>106</v>
      </c>
      <c r="N38" s="40"/>
      <c r="O38" s="40"/>
      <c r="P38" s="40"/>
      <c r="W38" s="124">
        <f t="shared" si="2"/>
        <v>635.74441163708002</v>
      </c>
      <c r="X38" s="23" t="str">
        <f t="shared" si="3"/>
        <v>-</v>
      </c>
    </row>
    <row r="39" spans="1:24" x14ac:dyDescent="0.2">
      <c r="A39" s="21" t="s">
        <v>159</v>
      </c>
      <c r="B39" s="21" t="s">
        <v>159</v>
      </c>
      <c r="C39" s="21" t="s">
        <v>70</v>
      </c>
      <c r="D39" s="21" t="s">
        <v>45</v>
      </c>
      <c r="E39" s="112">
        <f>IF(SUMIF('Grundlage ger. Langzeit'!D:D,B39,'Grundlage ger. Langzeit'!G:G)&gt;0,SUMIF('Grundlage ger. Langzeit'!D:D,B39,'Grundlage ger. Langzeit'!G:G),)</f>
        <v>125782.27086821001</v>
      </c>
      <c r="F39" s="112">
        <f>IF(SUMIF('Grundlage ger. Langzeit'!D:D,B39,'Grundlage ger. Langzeit'!H:H)&gt;0,SUMIF('Grundlage ger. Langzeit'!D:D,B39,'Grundlage ger. Langzeit'!H:H),)</f>
        <v>124154.69080549</v>
      </c>
      <c r="G39" s="112">
        <f>IF(SUMIF('Grundlage ger. Langzeit'!D:D,B39,'Grundlage ger. Langzeit'!I:I)&gt;0,SUMIF('Grundlage ger. Langzeit'!D:D,B39,'Grundlage ger. Langzeit'!I:I),"")</f>
        <v>167</v>
      </c>
      <c r="H39" s="112">
        <f>IF(SUMIF('Grundlage ger. Langzeit'!D:D,B39,'Grundlage ger. Langzeit'!J:J)&gt;0,SUMIF('Grundlage ger. Langzeit'!D:D,B39,'Grundlage ger. Langzeit'!J:J),"")</f>
        <v>17</v>
      </c>
      <c r="I39" s="130">
        <f>IF(SUMIF('Grundlage ger. Langzeit'!D:D,B39,'Grundlage ger. Langzeit'!K:K)&gt;0,SUMIF('Grundlage ger. Langzeit'!D:D,B39,'Grundlage ger. Langzeit'!K:K),"")</f>
        <v>753.18725070783</v>
      </c>
      <c r="J39" s="130">
        <f>IF(SUMIF('Grundlage ger. Langzeit'!D:D,B39,'Grundlage ger. Langzeit'!L:L)&gt;0,SUMIF('Grundlage ger. Langzeit'!D:D,B39,'Grundlage ger. Langzeit'!L:L),"")</f>
        <v>743.44126230835002</v>
      </c>
      <c r="K39" s="40"/>
      <c r="L39" s="61">
        <f t="shared" si="0"/>
        <v>167</v>
      </c>
      <c r="M39" s="61">
        <f t="shared" si="1"/>
        <v>167</v>
      </c>
      <c r="N39" s="40"/>
      <c r="O39" s="40"/>
      <c r="P39" s="40"/>
      <c r="W39" s="124">
        <f t="shared" si="2"/>
        <v>743.44126230835002</v>
      </c>
      <c r="X39" s="23" t="str">
        <f t="shared" si="3"/>
        <v>-</v>
      </c>
    </row>
    <row r="40" spans="1:24" x14ac:dyDescent="0.2">
      <c r="A40" s="21" t="s">
        <v>218</v>
      </c>
      <c r="B40" s="21" t="s">
        <v>218</v>
      </c>
      <c r="C40" s="21" t="s">
        <v>70</v>
      </c>
      <c r="D40" s="21" t="s">
        <v>45</v>
      </c>
      <c r="E40" s="112">
        <f>IF(SUMIF('Grundlage ger. Langzeit'!D:D,B40,'Grundlage ger. Langzeit'!G:G)&gt;0,SUMIF('Grundlage ger. Langzeit'!D:D,B40,'Grundlage ger. Langzeit'!G:G),)</f>
        <v>0</v>
      </c>
      <c r="F40" s="112">
        <f>IF(SUMIF('Grundlage ger. Langzeit'!D:D,B40,'Grundlage ger. Langzeit'!H:H)&gt;0,SUMIF('Grundlage ger. Langzeit'!D:D,B40,'Grundlage ger. Langzeit'!H:H),)</f>
        <v>14959.738573615999</v>
      </c>
      <c r="G40" s="112">
        <f>IF(SUMIF('Grundlage ger. Langzeit'!D:D,B40,'Grundlage ger. Langzeit'!I:I)&gt;0,SUMIF('Grundlage ger. Langzeit'!D:D,B40,'Grundlage ger. Langzeit'!I:I),"")</f>
        <v>21</v>
      </c>
      <c r="H40" s="112">
        <f>IF(SUMIF('Grundlage ger. Langzeit'!D:D,B40,'Grundlage ger. Langzeit'!J:J)&gt;0,SUMIF('Grundlage ger. Langzeit'!D:D,B40,'Grundlage ger. Langzeit'!J:J),"")</f>
        <v>1</v>
      </c>
      <c r="I40" s="130" t="str">
        <f>IF(SUMIF('Grundlage ger. Langzeit'!D:D,B40,'Grundlage ger. Langzeit'!K:K)&gt;0,SUMIF('Grundlage ger. Langzeit'!D:D,B40,'Grundlage ger. Langzeit'!K:K),"")</f>
        <v/>
      </c>
      <c r="J40" s="130">
        <f>IF(SUMIF('Grundlage ger. Langzeit'!D:D,B40,'Grundlage ger. Langzeit'!L:L)&gt;0,SUMIF('Grundlage ger. Langzeit'!D:D,B40,'Grundlage ger. Langzeit'!L:L),"")</f>
        <v>712.36850350552004</v>
      </c>
      <c r="K40" s="40"/>
      <c r="L40" s="61" t="str">
        <f t="shared" si="0"/>
        <v>-</v>
      </c>
      <c r="M40" s="61">
        <f t="shared" si="1"/>
        <v>21</v>
      </c>
      <c r="N40" s="40"/>
      <c r="O40" s="40"/>
      <c r="P40" s="40"/>
      <c r="W40" s="124">
        <f t="shared" si="2"/>
        <v>712.36850350552004</v>
      </c>
      <c r="X40" s="23" t="str">
        <f t="shared" si="3"/>
        <v>-</v>
      </c>
    </row>
    <row r="41" spans="1:24" hidden="1" x14ac:dyDescent="0.2">
      <c r="A41" s="21" t="s">
        <v>247</v>
      </c>
      <c r="B41" s="21" t="s">
        <v>247</v>
      </c>
      <c r="C41" s="21" t="s">
        <v>70</v>
      </c>
      <c r="D41" s="21" t="s">
        <v>45</v>
      </c>
      <c r="E41" s="112"/>
      <c r="F41" s="112"/>
      <c r="G41" s="112"/>
      <c r="H41" s="112"/>
      <c r="I41" s="130"/>
      <c r="J41" s="130"/>
      <c r="K41" s="40"/>
      <c r="L41" s="61"/>
      <c r="M41" s="61"/>
      <c r="N41" s="40"/>
      <c r="O41" s="40"/>
      <c r="P41" s="40"/>
      <c r="W41" s="124">
        <f t="shared" si="2"/>
        <v>0</v>
      </c>
      <c r="X41" s="23" t="str">
        <f t="shared" si="3"/>
        <v/>
      </c>
    </row>
    <row r="42" spans="1:24" x14ac:dyDescent="0.2">
      <c r="A42" s="21" t="s">
        <v>69</v>
      </c>
      <c r="B42" s="21" t="s">
        <v>69</v>
      </c>
      <c r="C42" s="21" t="s">
        <v>70</v>
      </c>
      <c r="D42" s="21" t="s">
        <v>45</v>
      </c>
      <c r="E42" s="112">
        <f>IF(SUMIF('Grundlage ger. Langzeit'!D:D,B42,'Grundlage ger. Langzeit'!G:G)&gt;0,SUMIF('Grundlage ger. Langzeit'!D:D,B42,'Grundlage ger. Langzeit'!G:G),)</f>
        <v>74457.453320960994</v>
      </c>
      <c r="F42" s="112">
        <f>IF(SUMIF('Grundlage ger. Langzeit'!D:D,B42,'Grundlage ger. Langzeit'!H:H)&gt;0,SUMIF('Grundlage ger. Langzeit'!D:D,B42,'Grundlage ger. Langzeit'!H:H),)</f>
        <v>67242.453320960994</v>
      </c>
      <c r="G42" s="112">
        <f>IF(SUMIF('Grundlage ger. Langzeit'!D:D,B42,'Grundlage ger. Langzeit'!I:I)&gt;0,SUMIF('Grundlage ger. Langzeit'!D:D,B42,'Grundlage ger. Langzeit'!I:I),"")</f>
        <v>117</v>
      </c>
      <c r="H42" s="112">
        <f>IF(SUMIF('Grundlage ger. Langzeit'!D:D,B42,'Grundlage ger. Langzeit'!J:J)&gt;0,SUMIF('Grundlage ger. Langzeit'!D:D,B42,'Grundlage ger. Langzeit'!J:J),"")</f>
        <v>11</v>
      </c>
      <c r="I42" s="130">
        <f>IF(SUMIF('Grundlage ger. Langzeit'!D:D,B42,'Grundlage ger. Langzeit'!K:K)&gt;0,SUMIF('Grundlage ger. Langzeit'!D:D,B42,'Grundlage ger. Langzeit'!K:K),"")</f>
        <v>636.38848992273995</v>
      </c>
      <c r="J42" s="130">
        <f>IF(SUMIF('Grundlage ger. Langzeit'!D:D,B42,'Grundlage ger. Langzeit'!L:L)&gt;0,SUMIF('Grundlage ger. Langzeit'!D:D,B42,'Grundlage ger. Langzeit'!L:L),"")</f>
        <v>574.72182325608003</v>
      </c>
      <c r="K42" s="40"/>
      <c r="L42" s="61">
        <f t="shared" ref="L42:L105" si="4">IF(E42&gt;0,G42,"-")</f>
        <v>117</v>
      </c>
      <c r="M42" s="61">
        <f t="shared" ref="M42:M105" si="5">IF(F42&gt;0,G42,"-")</f>
        <v>117</v>
      </c>
      <c r="N42" s="40"/>
      <c r="O42" s="40"/>
      <c r="P42" s="40"/>
      <c r="W42" s="124">
        <f t="shared" si="2"/>
        <v>574.72182325608003</v>
      </c>
      <c r="X42" s="23" t="str">
        <f t="shared" si="3"/>
        <v>-</v>
      </c>
    </row>
    <row r="43" spans="1:24" x14ac:dyDescent="0.2">
      <c r="A43" s="21" t="s">
        <v>269</v>
      </c>
      <c r="B43" s="21" t="s">
        <v>269</v>
      </c>
      <c r="C43" s="21" t="s">
        <v>70</v>
      </c>
      <c r="D43" s="21" t="s">
        <v>45</v>
      </c>
      <c r="E43" s="112">
        <f>IF(SUMIF('Grundlage ger. Langzeit'!D:D,B43,'Grundlage ger. Langzeit'!G:G)&gt;0,SUMIF('Grundlage ger. Langzeit'!D:D,B43,'Grundlage ger. Langzeit'!G:G),)</f>
        <v>0</v>
      </c>
      <c r="F43" s="112">
        <f>IF(SUMIF('Grundlage ger. Langzeit'!D:D,B43,'Grundlage ger. Langzeit'!H:H)&gt;0,SUMIF('Grundlage ger. Langzeit'!D:D,B43,'Grundlage ger. Langzeit'!H:H),)</f>
        <v>53780.829799143998</v>
      </c>
      <c r="G43" s="112">
        <f>IF(SUMIF('Grundlage ger. Langzeit'!D:D,B43,'Grundlage ger. Langzeit'!I:I)&gt;0,SUMIF('Grundlage ger. Langzeit'!D:D,B43,'Grundlage ger. Langzeit'!I:I),"")</f>
        <v>30</v>
      </c>
      <c r="H43" s="112">
        <f>IF(SUMIF('Grundlage ger. Langzeit'!D:D,B43,'Grundlage ger. Langzeit'!J:J)&gt;0,SUMIF('Grundlage ger. Langzeit'!D:D,B43,'Grundlage ger. Langzeit'!J:J),"")</f>
        <v>1</v>
      </c>
      <c r="I43" s="130" t="str">
        <f>IF(SUMIF('Grundlage ger. Langzeit'!D:D,B43,'Grundlage ger. Langzeit'!K:K)&gt;0,SUMIF('Grundlage ger. Langzeit'!D:D,B43,'Grundlage ger. Langzeit'!K:K),"")</f>
        <v/>
      </c>
      <c r="J43" s="130">
        <f>IF(SUMIF('Grundlage ger. Langzeit'!D:D,B43,'Grundlage ger. Langzeit'!L:L)&gt;0,SUMIF('Grundlage ger. Langzeit'!D:D,B43,'Grundlage ger. Langzeit'!L:L),"")</f>
        <v>1792.6943266380999</v>
      </c>
      <c r="K43" s="40"/>
      <c r="L43" s="61" t="str">
        <f t="shared" si="4"/>
        <v>-</v>
      </c>
      <c r="M43" s="61">
        <f t="shared" si="5"/>
        <v>30</v>
      </c>
      <c r="N43" s="40"/>
      <c r="O43" s="40"/>
      <c r="P43" s="40"/>
      <c r="W43" s="124">
        <f t="shared" si="2"/>
        <v>1792.6943266380999</v>
      </c>
      <c r="X43" s="23" t="str">
        <f t="shared" si="3"/>
        <v>-</v>
      </c>
    </row>
    <row r="44" spans="1:24" hidden="1" x14ac:dyDescent="0.2">
      <c r="A44" s="20" t="s">
        <v>64</v>
      </c>
      <c r="B44" s="21" t="s">
        <v>65</v>
      </c>
      <c r="C44" s="21" t="s">
        <v>66</v>
      </c>
      <c r="D44" s="21" t="s">
        <v>27</v>
      </c>
      <c r="E44" s="112">
        <f>IF(SUMIF('Grundlage ger. Langzeit'!D:D,B44,'Grundlage ger. Langzeit'!G:G)&gt;0,SUMIF('Grundlage ger. Langzeit'!D:D,B44,'Grundlage ger. Langzeit'!G:G),)</f>
        <v>0</v>
      </c>
      <c r="F44" s="112">
        <f>IF(SUMIF('Grundlage ger. Langzeit'!D:D,B44,'Grundlage ger. Langzeit'!H:H)&gt;0,SUMIF('Grundlage ger. Langzeit'!D:D,B44,'Grundlage ger. Langzeit'!H:H),)</f>
        <v>0</v>
      </c>
      <c r="G44" s="112" t="str">
        <f>IF(SUMIF('Grundlage ger. Langzeit'!D:D,B44,'Grundlage ger. Langzeit'!I:I)&gt;0,SUMIF('Grundlage ger. Langzeit'!D:D,B44,'Grundlage ger. Langzeit'!I:I),"")</f>
        <v/>
      </c>
      <c r="H44" s="112" t="str">
        <f>IF(SUMIF('Grundlage ger. Langzeit'!D:D,B44,'Grundlage ger. Langzeit'!J:J)&gt;0,SUMIF('Grundlage ger. Langzeit'!D:D,B44,'Grundlage ger. Langzeit'!J:J),"")</f>
        <v/>
      </c>
      <c r="I44" s="130" t="str">
        <f>IF(SUMIF('Grundlage ger. Langzeit'!D:D,B44,'Grundlage ger. Langzeit'!K:K)&gt;0,SUMIF('Grundlage ger. Langzeit'!D:D,B44,'Grundlage ger. Langzeit'!K:K),"")</f>
        <v/>
      </c>
      <c r="J44" s="130" t="str">
        <f>IF(SUMIF('Grundlage ger. Langzeit'!D:D,B44,'Grundlage ger. Langzeit'!L:L)&gt;0,SUMIF('Grundlage ger. Langzeit'!D:D,B44,'Grundlage ger. Langzeit'!L:L),"")</f>
        <v/>
      </c>
      <c r="K44" s="40"/>
      <c r="L44" s="61" t="str">
        <f t="shared" si="4"/>
        <v>-</v>
      </c>
      <c r="M44" s="61" t="str">
        <f t="shared" si="5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116</v>
      </c>
      <c r="B45" s="21" t="s">
        <v>117</v>
      </c>
      <c r="C45" s="21" t="s">
        <v>66</v>
      </c>
      <c r="D45" s="21" t="s">
        <v>45</v>
      </c>
      <c r="E45" s="112">
        <f>IF(SUMIF('Grundlage ger. Langzeit'!D:D,B45,'Grundlage ger. Langzeit'!G:G)&gt;0,SUMIF('Grundlage ger. Langzeit'!D:D,B45,'Grundlage ger. Langzeit'!G:G),)</f>
        <v>0</v>
      </c>
      <c r="F45" s="112">
        <f>IF(SUMIF('Grundlage ger. Langzeit'!D:D,B45,'Grundlage ger. Langzeit'!H:H)&gt;0,SUMIF('Grundlage ger. Langzeit'!D:D,B45,'Grundlage ger. Langzeit'!H:H),)</f>
        <v>0</v>
      </c>
      <c r="G45" s="112" t="str">
        <f>IF(SUMIF('Grundlage ger. Langzeit'!D:D,B45,'Grundlage ger. Langzeit'!I:I)&gt;0,SUMIF('Grundlage ger. Langzeit'!D:D,B45,'Grundlage ger. Langzeit'!I:I),"")</f>
        <v/>
      </c>
      <c r="H45" s="112" t="str">
        <f>IF(SUMIF('Grundlage ger. Langzeit'!D:D,B45,'Grundlage ger. Langzeit'!J:J)&gt;0,SUMIF('Grundlage ger. Langzeit'!D:D,B45,'Grundlage ger. Langzeit'!J:J),"")</f>
        <v/>
      </c>
      <c r="I45" s="130" t="str">
        <f>IF(SUMIF('Grundlage ger. Langzeit'!D:D,B45,'Grundlage ger. Langzeit'!K:K)&gt;0,SUMIF('Grundlage ger. Langzeit'!D:D,B45,'Grundlage ger. Langzeit'!K:K),"")</f>
        <v/>
      </c>
      <c r="J45" s="130" t="str">
        <f>IF(SUMIF('Grundlage ger. Langzeit'!D:D,B45,'Grundlage ger. Langzeit'!L:L)&gt;0,SUMIF('Grundlage ger. Langzeit'!D:D,B45,'Grundlage ger. Langzeit'!L:L),"")</f>
        <v/>
      </c>
      <c r="K45" s="40"/>
      <c r="L45" s="61" t="str">
        <f t="shared" si="4"/>
        <v>-</v>
      </c>
      <c r="M45" s="61" t="str">
        <f t="shared" si="5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119</v>
      </c>
      <c r="B46" s="21" t="s">
        <v>120</v>
      </c>
      <c r="C46" s="21" t="s">
        <v>66</v>
      </c>
      <c r="D46" s="21" t="s">
        <v>45</v>
      </c>
      <c r="E46" s="112">
        <f>IF(SUMIF('Grundlage ger. Langzeit'!D:D,B46,'Grundlage ger. Langzeit'!G:G)&gt;0,SUMIF('Grundlage ger. Langzeit'!D:D,B46,'Grundlage ger. Langzeit'!G:G),)</f>
        <v>0</v>
      </c>
      <c r="F46" s="112">
        <f>IF(SUMIF('Grundlage ger. Langzeit'!D:D,B46,'Grundlage ger. Langzeit'!H:H)&gt;0,SUMIF('Grundlage ger. Langzeit'!D:D,B46,'Grundlage ger. Langzeit'!H:H),)</f>
        <v>0</v>
      </c>
      <c r="G46" s="112" t="str">
        <f>IF(SUMIF('Grundlage ger. Langzeit'!D:D,B46,'Grundlage ger. Langzeit'!I:I)&gt;0,SUMIF('Grundlage ger. Langzeit'!D:D,B46,'Grundlage ger. Langzeit'!I:I),"")</f>
        <v/>
      </c>
      <c r="H46" s="112" t="str">
        <f>IF(SUMIF('Grundlage ger. Langzeit'!D:D,B46,'Grundlage ger. Langzeit'!J:J)&gt;0,SUMIF('Grundlage ger. Langzeit'!D:D,B46,'Grundlage ger. Langzeit'!J:J),"")</f>
        <v/>
      </c>
      <c r="I46" s="130" t="str">
        <f>IF(SUMIF('Grundlage ger. Langzeit'!D:D,B46,'Grundlage ger. Langzeit'!K:K)&gt;0,SUMIF('Grundlage ger. Langzeit'!D:D,B46,'Grundlage ger. Langzeit'!K:K),"")</f>
        <v/>
      </c>
      <c r="J46" s="130" t="str">
        <f>IF(SUMIF('Grundlage ger. Langzeit'!D:D,B46,'Grundlage ger. Langzeit'!L:L)&gt;0,SUMIF('Grundlage ger. Langzeit'!D:D,B46,'Grundlage ger. Langzeit'!L:L),"")</f>
        <v/>
      </c>
      <c r="K46" s="40"/>
      <c r="L46" s="61" t="str">
        <f t="shared" si="4"/>
        <v>-</v>
      </c>
      <c r="M46" s="61" t="str">
        <f t="shared" si="5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104</v>
      </c>
      <c r="B47" s="21" t="s">
        <v>105</v>
      </c>
      <c r="C47" s="21" t="s">
        <v>66</v>
      </c>
      <c r="D47" s="21" t="s">
        <v>106</v>
      </c>
      <c r="E47" s="112">
        <f>IF(SUMIF('Grundlage ger. Langzeit'!D:D,B47,'Grundlage ger. Langzeit'!G:G)&gt;0,SUMIF('Grundlage ger. Langzeit'!D:D,B47,'Grundlage ger. Langzeit'!G:G),)</f>
        <v>0</v>
      </c>
      <c r="F47" s="112">
        <f>IF(SUMIF('Grundlage ger. Langzeit'!D:D,B47,'Grundlage ger. Langzeit'!H:H)&gt;0,SUMIF('Grundlage ger. Langzeit'!D:D,B47,'Grundlage ger. Langzeit'!H:H),)</f>
        <v>0</v>
      </c>
      <c r="G47" s="112" t="str">
        <f>IF(SUMIF('Grundlage ger. Langzeit'!D:D,B47,'Grundlage ger. Langzeit'!I:I)&gt;0,SUMIF('Grundlage ger. Langzeit'!D:D,B47,'Grundlage ger. Langzeit'!I:I),"")</f>
        <v/>
      </c>
      <c r="H47" s="112" t="str">
        <f>IF(SUMIF('Grundlage ger. Langzeit'!D:D,B47,'Grundlage ger. Langzeit'!J:J)&gt;0,SUMIF('Grundlage ger. Langzeit'!D:D,B47,'Grundlage ger. Langzeit'!J:J),"")</f>
        <v/>
      </c>
      <c r="I47" s="130" t="str">
        <f>IF(SUMIF('Grundlage ger. Langzeit'!D:D,B47,'Grundlage ger. Langzeit'!K:K)&gt;0,SUMIF('Grundlage ger. Langzeit'!D:D,B47,'Grundlage ger. Langzeit'!K:K),"")</f>
        <v/>
      </c>
      <c r="J47" s="130" t="str">
        <f>IF(SUMIF('Grundlage ger. Langzeit'!D:D,B47,'Grundlage ger. Langzeit'!L:L)&gt;0,SUMIF('Grundlage ger. Langzeit'!D:D,B47,'Grundlage ger. Langzeit'!L:L),"")</f>
        <v/>
      </c>
      <c r="K47" s="40"/>
      <c r="L47" s="61" t="str">
        <f t="shared" si="4"/>
        <v>-</v>
      </c>
      <c r="M47" s="61" t="str">
        <f t="shared" si="5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147</v>
      </c>
      <c r="B48" s="21" t="s">
        <v>148</v>
      </c>
      <c r="C48" s="21" t="s">
        <v>66</v>
      </c>
      <c r="D48" s="21" t="s">
        <v>106</v>
      </c>
      <c r="E48" s="112">
        <f>IF(SUMIF('Grundlage ger. Langzeit'!D:D,B48,'Grundlage ger. Langzeit'!G:G)&gt;0,SUMIF('Grundlage ger. Langzeit'!D:D,B48,'Grundlage ger. Langzeit'!G:G),)</f>
        <v>0</v>
      </c>
      <c r="F48" s="112">
        <f>IF(SUMIF('Grundlage ger. Langzeit'!D:D,B48,'Grundlage ger. Langzeit'!H:H)&gt;0,SUMIF('Grundlage ger. Langzeit'!D:D,B48,'Grundlage ger. Langzeit'!H:H),)</f>
        <v>0</v>
      </c>
      <c r="G48" s="112" t="str">
        <f>IF(SUMIF('Grundlage ger. Langzeit'!D:D,B48,'Grundlage ger. Langzeit'!I:I)&gt;0,SUMIF('Grundlage ger. Langzeit'!D:D,B48,'Grundlage ger. Langzeit'!I:I),"")</f>
        <v/>
      </c>
      <c r="H48" s="112" t="str">
        <f>IF(SUMIF('Grundlage ger. Langzeit'!D:D,B48,'Grundlage ger. Langzeit'!J:J)&gt;0,SUMIF('Grundlage ger. Langzeit'!D:D,B48,'Grundlage ger. Langzeit'!J:J),"")</f>
        <v/>
      </c>
      <c r="I48" s="130" t="str">
        <f>IF(SUMIF('Grundlage ger. Langzeit'!D:D,B48,'Grundlage ger. Langzeit'!K:K)&gt;0,SUMIF('Grundlage ger. Langzeit'!D:D,B48,'Grundlage ger. Langzeit'!K:K),"")</f>
        <v/>
      </c>
      <c r="J48" s="130" t="str">
        <f>IF(SUMIF('Grundlage ger. Langzeit'!D:D,B48,'Grundlage ger. Langzeit'!L:L)&gt;0,SUMIF('Grundlage ger. Langzeit'!D:D,B48,'Grundlage ger. Langzeit'!L:L),"")</f>
        <v/>
      </c>
      <c r="K48" s="40"/>
      <c r="L48" s="61" t="str">
        <f t="shared" si="4"/>
        <v>-</v>
      </c>
      <c r="M48" s="61" t="str">
        <f t="shared" si="5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183</v>
      </c>
      <c r="B49" s="21" t="s">
        <v>184</v>
      </c>
      <c r="C49" s="21" t="s">
        <v>66</v>
      </c>
      <c r="D49" s="21" t="s">
        <v>106</v>
      </c>
      <c r="E49" s="112">
        <f>IF(SUMIF('Grundlage ger. Langzeit'!D:D,B49,'Grundlage ger. Langzeit'!G:G)&gt;0,SUMIF('Grundlage ger. Langzeit'!D:D,B49,'Grundlage ger. Langzeit'!G:G),)</f>
        <v>0</v>
      </c>
      <c r="F49" s="112">
        <f>IF(SUMIF('Grundlage ger. Langzeit'!D:D,B49,'Grundlage ger. Langzeit'!H:H)&gt;0,SUMIF('Grundlage ger. Langzeit'!D:D,B49,'Grundlage ger. Langzeit'!H:H),)</f>
        <v>0</v>
      </c>
      <c r="G49" s="112" t="str">
        <f>IF(SUMIF('Grundlage ger. Langzeit'!D:D,B49,'Grundlage ger. Langzeit'!I:I)&gt;0,SUMIF('Grundlage ger. Langzeit'!D:D,B49,'Grundlage ger. Langzeit'!I:I),"")</f>
        <v/>
      </c>
      <c r="H49" s="112" t="str">
        <f>IF(SUMIF('Grundlage ger. Langzeit'!D:D,B49,'Grundlage ger. Langzeit'!J:J)&gt;0,SUMIF('Grundlage ger. Langzeit'!D:D,B49,'Grundlage ger. Langzeit'!J:J),"")</f>
        <v/>
      </c>
      <c r="I49" s="130" t="str">
        <f>IF(SUMIF('Grundlage ger. Langzeit'!D:D,B49,'Grundlage ger. Langzeit'!K:K)&gt;0,SUMIF('Grundlage ger. Langzeit'!D:D,B49,'Grundlage ger. Langzeit'!K:K),"")</f>
        <v/>
      </c>
      <c r="J49" s="130" t="str">
        <f>IF(SUMIF('Grundlage ger. Langzeit'!D:D,B49,'Grundlage ger. Langzeit'!L:L)&gt;0,SUMIF('Grundlage ger. Langzeit'!D:D,B49,'Grundlage ger. Langzeit'!L:L),"")</f>
        <v/>
      </c>
      <c r="K49" s="40"/>
      <c r="L49" s="61" t="str">
        <f t="shared" si="4"/>
        <v>-</v>
      </c>
      <c r="M49" s="61" t="str">
        <f t="shared" si="5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205</v>
      </c>
      <c r="B50" s="21" t="s">
        <v>206</v>
      </c>
      <c r="C50" s="21" t="s">
        <v>66</v>
      </c>
      <c r="D50" s="21" t="s">
        <v>17</v>
      </c>
      <c r="E50" s="128"/>
      <c r="F50" s="128"/>
      <c r="G50" s="112" t="str">
        <f>IF(SUMIF('Grundlage ger. Langzeit'!D:D,B50,'Grundlage ger. Langzeit'!I:I)&gt;0,SUMIF('Grundlage ger. Langzeit'!D:D,B50,'Grundlage ger. Langzeit'!I:I),"")</f>
        <v/>
      </c>
      <c r="H50" s="112" t="str">
        <f>IF(SUMIF('Grundlage ger. Langzeit'!D:D,B50,'Grundlage ger. Langzeit'!J:J)&gt;0,SUMIF('Grundlage ger. Langzeit'!D:D,B50,'Grundlage ger. Langzeit'!J:J),"")</f>
        <v/>
      </c>
      <c r="I50" s="130" t="str">
        <f>IF(SUMIF('Grundlage ger. Langzeit'!D:D,B50,'Grundlage ger. Langzeit'!K:K)&gt;0,SUMIF('Grundlage ger. Langzeit'!D:D,B50,'Grundlage ger. Langzeit'!K:K),"")</f>
        <v/>
      </c>
      <c r="J50" s="130" t="str">
        <f>IF(SUMIF('Grundlage ger. Langzeit'!D:D,B50,'Grundlage ger. Langzeit'!L:L)&gt;0,SUMIF('Grundlage ger. Langzeit'!D:D,B50,'Grundlage ger. Langzeit'!L:L),"")</f>
        <v/>
      </c>
      <c r="K50" s="40"/>
      <c r="L50" s="61" t="str">
        <f t="shared" si="4"/>
        <v>-</v>
      </c>
      <c r="M50" s="61" t="str">
        <f t="shared" si="5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236</v>
      </c>
      <c r="B51" s="21" t="s">
        <v>237</v>
      </c>
      <c r="C51" s="21" t="s">
        <v>66</v>
      </c>
      <c r="D51" s="21" t="s">
        <v>17</v>
      </c>
      <c r="E51" s="128"/>
      <c r="F51" s="128"/>
      <c r="G51" s="112" t="str">
        <f>IF(SUMIF('Grundlage ger. Langzeit'!D:D,B51,'Grundlage ger. Langzeit'!I:I)&gt;0,SUMIF('Grundlage ger. Langzeit'!D:D,B51,'Grundlage ger. Langzeit'!I:I),"")</f>
        <v/>
      </c>
      <c r="H51" s="128"/>
      <c r="I51" s="130" t="str">
        <f>IF(SUMIF('Grundlage ger. Langzeit'!D:D,B51,'Grundlage ger. Langzeit'!K:K)&gt;0,SUMIF('Grundlage ger. Langzeit'!D:D,B51,'Grundlage ger. Langzeit'!K:K),"")</f>
        <v/>
      </c>
      <c r="J51" s="130" t="str">
        <f>IF(SUMIF('Grundlage ger. Langzeit'!D:D,B51,'Grundlage ger. Langzeit'!L:L)&gt;0,SUMIF('Grundlage ger. Langzeit'!D:D,B51,'Grundlage ger. Langzeit'!L:L),"")</f>
        <v/>
      </c>
      <c r="K51" s="40"/>
      <c r="L51" s="61" t="str">
        <f t="shared" si="4"/>
        <v>-</v>
      </c>
      <c r="M51" s="61" t="str">
        <f t="shared" si="5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177</v>
      </c>
      <c r="B52" s="21" t="s">
        <v>178</v>
      </c>
      <c r="C52" s="21" t="s">
        <v>66</v>
      </c>
      <c r="D52" s="21" t="s">
        <v>27</v>
      </c>
      <c r="E52" s="112">
        <f>IF(SUMIF('Grundlage ger. Langzeit'!D:D,B52,'Grundlage ger. Langzeit'!G:G)&gt;0,SUMIF('Grundlage ger. Langzeit'!D:D,B52,'Grundlage ger. Langzeit'!G:G),)</f>
        <v>0</v>
      </c>
      <c r="F52" s="112">
        <f>IF(SUMIF('Grundlage ger. Langzeit'!D:D,B52,'Grundlage ger. Langzeit'!H:H)&gt;0,SUMIF('Grundlage ger. Langzeit'!D:D,B52,'Grundlage ger. Langzeit'!H:H),)</f>
        <v>0</v>
      </c>
      <c r="G52" s="112" t="str">
        <f>IF(SUMIF('Grundlage ger. Langzeit'!D:D,B52,'Grundlage ger. Langzeit'!I:I)&gt;0,SUMIF('Grundlage ger. Langzeit'!D:D,B52,'Grundlage ger. Langzeit'!I:I),"")</f>
        <v/>
      </c>
      <c r="H52" s="112" t="str">
        <f>IF(SUMIF('Grundlage ger. Langzeit'!D:D,B52,'Grundlage ger. Langzeit'!J:J)&gt;0,SUMIF('Grundlage ger. Langzeit'!D:D,B52,'Grundlage ger. Langzeit'!J:J),"")</f>
        <v/>
      </c>
      <c r="I52" s="130" t="str">
        <f>IF(SUMIF('Grundlage ger. Langzeit'!D:D,B52,'Grundlage ger. Langzeit'!K:K)&gt;0,SUMIF('Grundlage ger. Langzeit'!D:D,B52,'Grundlage ger. Langzeit'!K:K),"")</f>
        <v/>
      </c>
      <c r="J52" s="130" t="str">
        <f>IF(SUMIF('Grundlage ger. Langzeit'!D:D,B52,'Grundlage ger. Langzeit'!L:L)&gt;0,SUMIF('Grundlage ger. Langzeit'!D:D,B52,'Grundlage ger. Langzeit'!L:L),"")</f>
        <v/>
      </c>
      <c r="K52" s="40"/>
      <c r="L52" s="61" t="str">
        <f t="shared" si="4"/>
        <v>-</v>
      </c>
      <c r="M52" s="61" t="str">
        <f t="shared" si="5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299</v>
      </c>
      <c r="B53" s="21" t="s">
        <v>300</v>
      </c>
      <c r="C53" s="21" t="s">
        <v>66</v>
      </c>
      <c r="D53" s="21" t="s">
        <v>27</v>
      </c>
      <c r="E53" s="112">
        <f>IF(SUMIF('Grundlage ger. Langzeit'!D:D,B53,'Grundlage ger. Langzeit'!G:G)&gt;0,SUMIF('Grundlage ger. Langzeit'!D:D,B53,'Grundlage ger. Langzeit'!G:G),)</f>
        <v>0</v>
      </c>
      <c r="F53" s="112">
        <f>IF(SUMIF('Grundlage ger. Langzeit'!D:D,B53,'Grundlage ger. Langzeit'!H:H)&gt;0,SUMIF('Grundlage ger. Langzeit'!D:D,B53,'Grundlage ger. Langzeit'!H:H),)</f>
        <v>0</v>
      </c>
      <c r="G53" s="112" t="str">
        <f>IF(SUMIF('Grundlage ger. Langzeit'!D:D,B53,'Grundlage ger. Langzeit'!I:I)&gt;0,SUMIF('Grundlage ger. Langzeit'!D:D,B53,'Grundlage ger. Langzeit'!I:I),"")</f>
        <v/>
      </c>
      <c r="H53" s="112" t="str">
        <f>IF(SUMIF('Grundlage ger. Langzeit'!D:D,B53,'Grundlage ger. Langzeit'!J:J)&gt;0,SUMIF('Grundlage ger. Langzeit'!D:D,B53,'Grundlage ger. Langzeit'!J:J),"")</f>
        <v/>
      </c>
      <c r="I53" s="130" t="str">
        <f>IF(SUMIF('Grundlage ger. Langzeit'!D:D,B53,'Grundlage ger. Langzeit'!K:K)&gt;0,SUMIF('Grundlage ger. Langzeit'!D:D,B53,'Grundlage ger. Langzeit'!K:K),"")</f>
        <v/>
      </c>
      <c r="J53" s="130" t="str">
        <f>IF(SUMIF('Grundlage ger. Langzeit'!D:D,B53,'Grundlage ger. Langzeit'!L:L)&gt;0,SUMIF('Grundlage ger. Langzeit'!D:D,B53,'Grundlage ger. Langzeit'!L:L),"")</f>
        <v/>
      </c>
      <c r="K53" s="40"/>
      <c r="L53" s="61" t="str">
        <f t="shared" si="4"/>
        <v>-</v>
      </c>
      <c r="M53" s="61" t="str">
        <f t="shared" si="5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307</v>
      </c>
      <c r="B54" s="21" t="s">
        <v>307</v>
      </c>
      <c r="C54" s="21" t="s">
        <v>66</v>
      </c>
      <c r="D54" s="21" t="s">
        <v>308</v>
      </c>
      <c r="E54" s="112">
        <f>IF(SUMIF('Grundlage ger. Langzeit'!D:D,B54,'Grundlage ger. Langzeit'!G:G)&gt;0,SUMIF('Grundlage ger. Langzeit'!D:D,B54,'Grundlage ger. Langzeit'!G:G),)</f>
        <v>0</v>
      </c>
      <c r="F54" s="112">
        <f>IF(SUMIF('Grundlage ger. Langzeit'!D:D,B54,'Grundlage ger. Langzeit'!H:H)&gt;0,SUMIF('Grundlage ger. Langzeit'!D:D,B54,'Grundlage ger. Langzeit'!H:H),)</f>
        <v>0</v>
      </c>
      <c r="G54" s="112" t="str">
        <f>IF(SUMIF('Grundlage ger. Langzeit'!D:D,B54,'Grundlage ger. Langzeit'!I:I)&gt;0,SUMIF('Grundlage ger. Langzeit'!D:D,B54,'Grundlage ger. Langzeit'!I:I),"")</f>
        <v/>
      </c>
      <c r="H54" s="112" t="str">
        <f>IF(SUMIF('Grundlage ger. Langzeit'!D:D,B54,'Grundlage ger. Langzeit'!J:J)&gt;0,SUMIF('Grundlage ger. Langzeit'!D:D,B54,'Grundlage ger. Langzeit'!J:J),"")</f>
        <v/>
      </c>
      <c r="I54" s="130" t="str">
        <f>IF(SUMIF('Grundlage ger. Langzeit'!D:D,B54,'Grundlage ger. Langzeit'!K:K)&gt;0,SUMIF('Grundlage ger. Langzeit'!D:D,B54,'Grundlage ger. Langzeit'!K:K),"")</f>
        <v/>
      </c>
      <c r="J54" s="130" t="str">
        <f>IF(SUMIF('Grundlage ger. Langzeit'!D:D,B54,'Grundlage ger. Langzeit'!L:L)&gt;0,SUMIF('Grundlage ger. Langzeit'!D:D,B54,'Grundlage ger. Langzeit'!L:L),"")</f>
        <v/>
      </c>
      <c r="K54" s="40"/>
      <c r="L54" s="61" t="str">
        <f t="shared" si="4"/>
        <v>-</v>
      </c>
      <c r="M54" s="61" t="str">
        <f t="shared" si="5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341</v>
      </c>
      <c r="B55" s="21" t="s">
        <v>341</v>
      </c>
      <c r="C55" s="21" t="s">
        <v>66</v>
      </c>
      <c r="D55" s="21" t="s">
        <v>308</v>
      </c>
      <c r="E55" s="112">
        <f>IF(SUMIF('Grundlage ger. Langzeit'!D:D,B55,'Grundlage ger. Langzeit'!G:G)&gt;0,SUMIF('Grundlage ger. Langzeit'!D:D,B55,'Grundlage ger. Langzeit'!G:G),)</f>
        <v>0</v>
      </c>
      <c r="F55" s="112">
        <f>IF(SUMIF('Grundlage ger. Langzeit'!D:D,B55,'Grundlage ger. Langzeit'!H:H)&gt;0,SUMIF('Grundlage ger. Langzeit'!D:D,B55,'Grundlage ger. Langzeit'!H:H),)</f>
        <v>0</v>
      </c>
      <c r="G55" s="112" t="str">
        <f>IF(SUMIF('Grundlage ger. Langzeit'!D:D,B55,'Grundlage ger. Langzeit'!I:I)&gt;0,SUMIF('Grundlage ger. Langzeit'!D:D,B55,'Grundlage ger. Langzeit'!I:I),"")</f>
        <v/>
      </c>
      <c r="H55" s="112" t="str">
        <f>IF(SUMIF('Grundlage ger. Langzeit'!D:D,B55,'Grundlage ger. Langzeit'!J:J)&gt;0,SUMIF('Grundlage ger. Langzeit'!D:D,B55,'Grundlage ger. Langzeit'!J:J),"")</f>
        <v/>
      </c>
      <c r="I55" s="130" t="str">
        <f>IF(SUMIF('Grundlage ger. Langzeit'!D:D,B55,'Grundlage ger. Langzeit'!K:K)&gt;0,SUMIF('Grundlage ger. Langzeit'!D:D,B55,'Grundlage ger. Langzeit'!K:K),"")</f>
        <v/>
      </c>
      <c r="J55" s="130" t="str">
        <f>IF(SUMIF('Grundlage ger. Langzeit'!D:D,B55,'Grundlage ger. Langzeit'!L:L)&gt;0,SUMIF('Grundlage ger. Langzeit'!D:D,B55,'Grundlage ger. Langzeit'!L:L),"")</f>
        <v/>
      </c>
      <c r="K55" s="40" t="s">
        <v>405</v>
      </c>
      <c r="L55" s="61" t="str">
        <f t="shared" si="4"/>
        <v>-</v>
      </c>
      <c r="M55" s="61" t="str">
        <f t="shared" si="5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101</v>
      </c>
      <c r="B56" s="21" t="s">
        <v>102</v>
      </c>
      <c r="C56" s="21" t="s">
        <v>55</v>
      </c>
      <c r="D56" s="21" t="s">
        <v>22</v>
      </c>
      <c r="E56" s="112">
        <f>IF(SUMIF('Grundlage ger. Langzeit'!D:D,B56,'Grundlage ger. Langzeit'!G:G)&gt;0,SUMIF('Grundlage ger. Langzeit'!D:D,B56,'Grundlage ger. Langzeit'!G:G),)</f>
        <v>0</v>
      </c>
      <c r="F56" s="112">
        <f>IF(SUMIF('Grundlage ger. Langzeit'!D:D,B56,'Grundlage ger. Langzeit'!H:H)&gt;0,SUMIF('Grundlage ger. Langzeit'!D:D,B56,'Grundlage ger. Langzeit'!H:H),)</f>
        <v>0</v>
      </c>
      <c r="G56" s="112" t="str">
        <f>IF(SUMIF('Grundlage ger. Langzeit'!D:D,B56,'Grundlage ger. Langzeit'!I:I)&gt;0,SUMIF('Grundlage ger. Langzeit'!D:D,B56,'Grundlage ger. Langzeit'!I:I),"")</f>
        <v/>
      </c>
      <c r="H56" s="112" t="str">
        <f>IF(SUMIF('Grundlage ger. Langzeit'!D:D,B56,'Grundlage ger. Langzeit'!J:J)&gt;0,SUMIF('Grundlage ger. Langzeit'!D:D,B56,'Grundlage ger. Langzeit'!J:J),"")</f>
        <v/>
      </c>
      <c r="I56" s="130" t="str">
        <f>IF(SUMIF('Grundlage ger. Langzeit'!D:D,B56,'Grundlage ger. Langzeit'!K:K)&gt;0,SUMIF('Grundlage ger. Langzeit'!D:D,B56,'Grundlage ger. Langzeit'!K:K),"")</f>
        <v/>
      </c>
      <c r="J56" s="130" t="str">
        <f>IF(SUMIF('Grundlage ger. Langzeit'!D:D,B56,'Grundlage ger. Langzeit'!L:L)&gt;0,SUMIF('Grundlage ger. Langzeit'!D:D,B56,'Grundlage ger. Langzeit'!L:L),"")</f>
        <v/>
      </c>
      <c r="K56" s="40"/>
      <c r="L56" s="61" t="str">
        <f t="shared" si="4"/>
        <v>-</v>
      </c>
      <c r="M56" s="61" t="str">
        <f t="shared" si="5"/>
        <v>-</v>
      </c>
      <c r="N56" s="40"/>
      <c r="O56" s="40"/>
      <c r="P56" s="40"/>
      <c r="W56" s="124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190</v>
      </c>
      <c r="B57" s="21" t="s">
        <v>191</v>
      </c>
      <c r="C57" s="21" t="s">
        <v>55</v>
      </c>
      <c r="D57" s="21" t="s">
        <v>106</v>
      </c>
      <c r="E57" s="112">
        <f>IF(SUMIF('Grundlage ger. Langzeit'!D:D,B57,'Grundlage ger. Langzeit'!G:G)&gt;0,SUMIF('Grundlage ger. Langzeit'!D:D,B57,'Grundlage ger. Langzeit'!G:G),)</f>
        <v>0</v>
      </c>
      <c r="F57" s="112">
        <f>IF(SUMIF('Grundlage ger. Langzeit'!D:D,B57,'Grundlage ger. Langzeit'!H:H)&gt;0,SUMIF('Grundlage ger. Langzeit'!D:D,B57,'Grundlage ger. Langzeit'!H:H),)</f>
        <v>0</v>
      </c>
      <c r="G57" s="112" t="str">
        <f>IF(SUMIF('Grundlage ger. Langzeit'!D:D,B57,'Grundlage ger. Langzeit'!I:I)&gt;0,SUMIF('Grundlage ger. Langzeit'!D:D,B57,'Grundlage ger. Langzeit'!I:I),"")</f>
        <v/>
      </c>
      <c r="H57" s="112" t="str">
        <f>IF(SUMIF('Grundlage ger. Langzeit'!D:D,B57,'Grundlage ger. Langzeit'!J:J)&gt;0,SUMIF('Grundlage ger. Langzeit'!D:D,B57,'Grundlage ger. Langzeit'!J:J),"")</f>
        <v/>
      </c>
      <c r="I57" s="130" t="str">
        <f>IF(SUMIF('Grundlage ger. Langzeit'!D:D,B57,'Grundlage ger. Langzeit'!K:K)&gt;0,SUMIF('Grundlage ger. Langzeit'!D:D,B57,'Grundlage ger. Langzeit'!K:K),"")</f>
        <v/>
      </c>
      <c r="J57" s="130" t="str">
        <f>IF(SUMIF('Grundlage ger. Langzeit'!D:D,B57,'Grundlage ger. Langzeit'!L:L)&gt;0,SUMIF('Grundlage ger. Langzeit'!D:D,B57,'Grundlage ger. Langzeit'!L:L),"")</f>
        <v/>
      </c>
      <c r="K57" s="40"/>
      <c r="L57" s="61" t="str">
        <f t="shared" si="4"/>
        <v>-</v>
      </c>
      <c r="M57" s="61" t="str">
        <f t="shared" si="5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253</v>
      </c>
      <c r="B58" s="21" t="s">
        <v>254</v>
      </c>
      <c r="C58" s="21" t="s">
        <v>55</v>
      </c>
      <c r="D58" s="21" t="s">
        <v>27</v>
      </c>
      <c r="E58" s="112">
        <f>IF(SUMIF('Grundlage ger. Langzeit'!D:D,B58,'Grundlage ger. Langzeit'!G:G)&gt;0,SUMIF('Grundlage ger. Langzeit'!D:D,B58,'Grundlage ger. Langzeit'!G:G),)</f>
        <v>0</v>
      </c>
      <c r="F58" s="112">
        <f>IF(SUMIF('Grundlage ger. Langzeit'!D:D,B58,'Grundlage ger. Langzeit'!H:H)&gt;0,SUMIF('Grundlage ger. Langzeit'!D:D,B58,'Grundlage ger. Langzeit'!H:H),)</f>
        <v>0</v>
      </c>
      <c r="G58" s="112" t="str">
        <f>IF(SUMIF('Grundlage ger. Langzeit'!D:D,B58,'Grundlage ger. Langzeit'!I:I)&gt;0,SUMIF('Grundlage ger. Langzeit'!D:D,B58,'Grundlage ger. Langzeit'!I:I),"")</f>
        <v/>
      </c>
      <c r="H58" s="112" t="str">
        <f>IF(SUMIF('Grundlage ger. Langzeit'!D:D,B58,'Grundlage ger. Langzeit'!J:J)&gt;0,SUMIF('Grundlage ger. Langzeit'!D:D,B58,'Grundlage ger. Langzeit'!J:J),"")</f>
        <v/>
      </c>
      <c r="I58" s="130" t="str">
        <f>IF(SUMIF('Grundlage ger. Langzeit'!D:D,B58,'Grundlage ger. Langzeit'!K:K)&gt;0,SUMIF('Grundlage ger. Langzeit'!D:D,B58,'Grundlage ger. Langzeit'!K:K),"")</f>
        <v/>
      </c>
      <c r="J58" s="130" t="str">
        <f>IF(SUMIF('Grundlage ger. Langzeit'!D:D,B58,'Grundlage ger. Langzeit'!L:L)&gt;0,SUMIF('Grundlage ger. Langzeit'!D:D,B58,'Grundlage ger. Langzeit'!L:L),"")</f>
        <v/>
      </c>
      <c r="K58" s="40"/>
      <c r="L58" s="61" t="str">
        <f t="shared" si="4"/>
        <v>-</v>
      </c>
      <c r="M58" s="61" t="str">
        <f t="shared" si="5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265</v>
      </c>
      <c r="B59" s="21" t="s">
        <v>266</v>
      </c>
      <c r="C59" s="21" t="s">
        <v>55</v>
      </c>
      <c r="D59" s="21" t="s">
        <v>45</v>
      </c>
      <c r="E59" s="112">
        <f>IF(SUMIF('Grundlage ger. Langzeit'!D:D,B59,'Grundlage ger. Langzeit'!G:G)&gt;0,SUMIF('Grundlage ger. Langzeit'!D:D,B59,'Grundlage ger. Langzeit'!G:G),)</f>
        <v>0</v>
      </c>
      <c r="F59" s="112">
        <f>IF(SUMIF('Grundlage ger. Langzeit'!D:D,B59,'Grundlage ger. Langzeit'!H:H)&gt;0,SUMIF('Grundlage ger. Langzeit'!D:D,B59,'Grundlage ger. Langzeit'!H:H),)</f>
        <v>0</v>
      </c>
      <c r="G59" s="112" t="str">
        <f>IF(SUMIF('Grundlage ger. Langzeit'!D:D,B59,'Grundlage ger. Langzeit'!I:I)&gt;0,SUMIF('Grundlage ger. Langzeit'!D:D,B59,'Grundlage ger. Langzeit'!I:I),"")</f>
        <v/>
      </c>
      <c r="H59" s="112" t="str">
        <f>IF(SUMIF('Grundlage ger. Langzeit'!D:D,B59,'Grundlage ger. Langzeit'!J:J)&gt;0,SUMIF('Grundlage ger. Langzeit'!D:D,B59,'Grundlage ger. Langzeit'!J:J),"")</f>
        <v/>
      </c>
      <c r="I59" s="130" t="str">
        <f>IF(SUMIF('Grundlage ger. Langzeit'!D:D,B59,'Grundlage ger. Langzeit'!K:K)&gt;0,SUMIF('Grundlage ger. Langzeit'!D:D,B59,'Grundlage ger. Langzeit'!K:K),"")</f>
        <v/>
      </c>
      <c r="J59" s="130" t="str">
        <f>IF(SUMIF('Grundlage ger. Langzeit'!D:D,B59,'Grundlage ger. Langzeit'!L:L)&gt;0,SUMIF('Grundlage ger. Langzeit'!D:D,B59,'Grundlage ger. Langzeit'!L:L),"")</f>
        <v/>
      </c>
      <c r="K59" s="40"/>
      <c r="L59" s="61" t="str">
        <f t="shared" si="4"/>
        <v>-</v>
      </c>
      <c r="M59" s="61" t="str">
        <f t="shared" si="5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323</v>
      </c>
      <c r="B60" s="21" t="s">
        <v>323</v>
      </c>
      <c r="C60" s="21" t="s">
        <v>55</v>
      </c>
      <c r="D60" s="21" t="s">
        <v>251</v>
      </c>
      <c r="E60" s="112">
        <f>IF(SUMIF('Grundlage ger. Langzeit'!D:D,B60,'Grundlage ger. Langzeit'!G:G)&gt;0,SUMIF('Grundlage ger. Langzeit'!D:D,B60,'Grundlage ger. Langzeit'!G:G),)</f>
        <v>0</v>
      </c>
      <c r="F60" s="112">
        <f>IF(SUMIF('Grundlage ger. Langzeit'!D:D,B60,'Grundlage ger. Langzeit'!H:H)&gt;0,SUMIF('Grundlage ger. Langzeit'!D:D,B60,'Grundlage ger. Langzeit'!H:H),)</f>
        <v>0</v>
      </c>
      <c r="G60" s="112" t="str">
        <f>IF(SUMIF('Grundlage ger. Langzeit'!D:D,B60,'Grundlage ger. Langzeit'!I:I)&gt;0,SUMIF('Grundlage ger. Langzeit'!D:D,B60,'Grundlage ger. Langzeit'!I:I),"")</f>
        <v/>
      </c>
      <c r="H60" s="112" t="str">
        <f>IF(SUMIF('Grundlage ger. Langzeit'!D:D,B60,'Grundlage ger. Langzeit'!J:J)&gt;0,SUMIF('Grundlage ger. Langzeit'!D:D,B60,'Grundlage ger. Langzeit'!J:J),"")</f>
        <v/>
      </c>
      <c r="I60" s="130" t="str">
        <f>IF(SUMIF('Grundlage ger. Langzeit'!D:D,B60,'Grundlage ger. Langzeit'!K:K)&gt;0,SUMIF('Grundlage ger. Langzeit'!D:D,B60,'Grundlage ger. Langzeit'!K:K),"")</f>
        <v/>
      </c>
      <c r="J60" s="130" t="str">
        <f>IF(SUMIF('Grundlage ger. Langzeit'!D:D,B60,'Grundlage ger. Langzeit'!L:L)&gt;0,SUMIF('Grundlage ger. Langzeit'!D:D,B60,'Grundlage ger. Langzeit'!L:L),"")</f>
        <v/>
      </c>
      <c r="K60" s="40"/>
      <c r="L60" s="61" t="str">
        <f t="shared" si="4"/>
        <v>-</v>
      </c>
      <c r="M60" s="61" t="str">
        <f t="shared" si="5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329</v>
      </c>
      <c r="B61" s="21" t="s">
        <v>329</v>
      </c>
      <c r="C61" s="21" t="s">
        <v>55</v>
      </c>
      <c r="D61" s="21" t="s">
        <v>17</v>
      </c>
      <c r="E61" s="112">
        <f>IF(SUMIF('Grundlage ger. Langzeit'!D:D,B61,'Grundlage ger. Langzeit'!G:G)&gt;0,SUMIF('Grundlage ger. Langzeit'!D:D,B61,'Grundlage ger. Langzeit'!G:G),)</f>
        <v>0</v>
      </c>
      <c r="F61" s="112">
        <f>IF(SUMIF('Grundlage ger. Langzeit'!D:D,B61,'Grundlage ger. Langzeit'!H:H)&gt;0,SUMIF('Grundlage ger. Langzeit'!D:D,B61,'Grundlage ger. Langzeit'!H:H),)</f>
        <v>0</v>
      </c>
      <c r="G61" s="112" t="str">
        <f>IF(SUMIF('Grundlage ger. Langzeit'!D:D,B61,'Grundlage ger. Langzeit'!I:I)&gt;0,SUMIF('Grundlage ger. Langzeit'!D:D,B61,'Grundlage ger. Langzeit'!I:I),"")</f>
        <v/>
      </c>
      <c r="H61" s="112" t="str">
        <f>IF(SUMIF('Grundlage ger. Langzeit'!D:D,B61,'Grundlage ger. Langzeit'!J:J)&gt;0,SUMIF('Grundlage ger. Langzeit'!D:D,B61,'Grundlage ger. Langzeit'!J:J),"")</f>
        <v/>
      </c>
      <c r="I61" s="130" t="str">
        <f>IF(SUMIF('Grundlage ger. Langzeit'!D:D,B61,'Grundlage ger. Langzeit'!K:K)&gt;0,SUMIF('Grundlage ger. Langzeit'!D:D,B61,'Grundlage ger. Langzeit'!K:K),"")</f>
        <v/>
      </c>
      <c r="J61" s="130" t="str">
        <f>IF(SUMIF('Grundlage ger. Langzeit'!D:D,B61,'Grundlage ger. Langzeit'!L:L)&gt;0,SUMIF('Grundlage ger. Langzeit'!D:D,B61,'Grundlage ger. Langzeit'!L:L),"")</f>
        <v/>
      </c>
      <c r="K61" s="40"/>
      <c r="L61" s="61" t="str">
        <f t="shared" si="4"/>
        <v>-</v>
      </c>
      <c r="M61" s="61" t="str">
        <f t="shared" si="5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284</v>
      </c>
      <c r="B62" s="21" t="s">
        <v>285</v>
      </c>
      <c r="C62" s="21" t="s">
        <v>55</v>
      </c>
      <c r="D62" s="21" t="s">
        <v>188</v>
      </c>
      <c r="E62" s="112">
        <f>IF(SUMIF('Grundlage ger. Langzeit'!D:D,B62,'Grundlage ger. Langzeit'!G:G)&gt;0,SUMIF('Grundlage ger. Langzeit'!D:D,B62,'Grundlage ger. Langzeit'!G:G),)</f>
        <v>0</v>
      </c>
      <c r="F62" s="112">
        <f>IF(SUMIF('Grundlage ger. Langzeit'!D:D,B62,'Grundlage ger. Langzeit'!H:H)&gt;0,SUMIF('Grundlage ger. Langzeit'!D:D,B62,'Grundlage ger. Langzeit'!H:H),)</f>
        <v>0</v>
      </c>
      <c r="G62" s="112" t="str">
        <f>IF(SUMIF('Grundlage ger. Langzeit'!D:D,B62,'Grundlage ger. Langzeit'!I:I)&gt;0,SUMIF('Grundlage ger. Langzeit'!D:D,B62,'Grundlage ger. Langzeit'!I:I),"")</f>
        <v/>
      </c>
      <c r="H62" s="112" t="str">
        <f>IF(SUMIF('Grundlage ger. Langzeit'!D:D,B62,'Grundlage ger. Langzeit'!J:J)&gt;0,SUMIF('Grundlage ger. Langzeit'!D:D,B62,'Grundlage ger. Langzeit'!J:J),"")</f>
        <v/>
      </c>
      <c r="I62" s="130" t="str">
        <f>IF(SUMIF('Grundlage ger. Langzeit'!D:D,B62,'Grundlage ger. Langzeit'!K:K)&gt;0,SUMIF('Grundlage ger. Langzeit'!D:D,B62,'Grundlage ger. Langzeit'!K:K),"")</f>
        <v/>
      </c>
      <c r="J62" s="130" t="str">
        <f>IF(SUMIF('Grundlage ger. Langzeit'!D:D,B62,'Grundlage ger. Langzeit'!L:L)&gt;0,SUMIF('Grundlage ger. Langzeit'!D:D,B62,'Grundlage ger. Langzeit'!L:L),"")</f>
        <v/>
      </c>
      <c r="K62" s="40"/>
      <c r="L62" s="61" t="str">
        <f t="shared" si="4"/>
        <v>-</v>
      </c>
      <c r="M62" s="61" t="str">
        <f t="shared" si="5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108</v>
      </c>
      <c r="B63" s="21" t="s">
        <v>109</v>
      </c>
      <c r="C63" s="21" t="s">
        <v>110</v>
      </c>
      <c r="D63" s="21" t="s">
        <v>35</v>
      </c>
      <c r="E63" s="112">
        <f>IF(SUMIF('Grundlage ger. Langzeit'!D:D,B63,'Grundlage ger. Langzeit'!G:G)&gt;0,SUMIF('Grundlage ger. Langzeit'!D:D,B63,'Grundlage ger. Langzeit'!G:G),)</f>
        <v>0</v>
      </c>
      <c r="F63" s="112">
        <f>IF(SUMIF('Grundlage ger. Langzeit'!D:D,B63,'Grundlage ger. Langzeit'!H:H)&gt;0,SUMIF('Grundlage ger. Langzeit'!D:D,B63,'Grundlage ger. Langzeit'!H:H),)</f>
        <v>0</v>
      </c>
      <c r="G63" s="112" t="str">
        <f>IF(SUMIF('Grundlage ger. Langzeit'!D:D,B63,'Grundlage ger. Langzeit'!I:I)&gt;0,SUMIF('Grundlage ger. Langzeit'!D:D,B63,'Grundlage ger. Langzeit'!I:I),"")</f>
        <v/>
      </c>
      <c r="H63" s="112" t="str">
        <f>IF(SUMIF('Grundlage ger. Langzeit'!D:D,B63,'Grundlage ger. Langzeit'!J:J)&gt;0,SUMIF('Grundlage ger. Langzeit'!D:D,B63,'Grundlage ger. Langzeit'!J:J),"")</f>
        <v/>
      </c>
      <c r="I63" s="130" t="str">
        <f>IF(SUMIF('Grundlage ger. Langzeit'!D:D,B63,'Grundlage ger. Langzeit'!K:K)&gt;0,SUMIF('Grundlage ger. Langzeit'!D:D,B63,'Grundlage ger. Langzeit'!K:K),"")</f>
        <v/>
      </c>
      <c r="J63" s="130" t="str">
        <f>IF(SUMIF('Grundlage ger. Langzeit'!D:D,B63,'Grundlage ger. Langzeit'!L:L)&gt;0,SUMIF('Grundlage ger. Langzeit'!D:D,B63,'Grundlage ger. Langzeit'!L:L),"")</f>
        <v/>
      </c>
      <c r="K63" s="40"/>
      <c r="L63" s="61" t="str">
        <f t="shared" si="4"/>
        <v>-</v>
      </c>
      <c r="M63" s="61" t="str">
        <f t="shared" si="5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326</v>
      </c>
      <c r="B64" s="21" t="s">
        <v>326</v>
      </c>
      <c r="C64" s="21" t="s">
        <v>110</v>
      </c>
      <c r="D64" s="21" t="s">
        <v>251</v>
      </c>
      <c r="E64" s="112">
        <f>IF(SUMIF('Grundlage ger. Langzeit'!D:D,B64,'Grundlage ger. Langzeit'!G:G)&gt;0,SUMIF('Grundlage ger. Langzeit'!D:D,B64,'Grundlage ger. Langzeit'!G:G),)</f>
        <v>0</v>
      </c>
      <c r="F64" s="112">
        <f>IF(SUMIF('Grundlage ger. Langzeit'!D:D,B64,'Grundlage ger. Langzeit'!H:H)&gt;0,SUMIF('Grundlage ger. Langzeit'!D:D,B64,'Grundlage ger. Langzeit'!H:H),)</f>
        <v>0</v>
      </c>
      <c r="G64" s="112" t="str">
        <f>IF(SUMIF('Grundlage ger. Langzeit'!D:D,B64,'Grundlage ger. Langzeit'!I:I)&gt;0,SUMIF('Grundlage ger. Langzeit'!D:D,B64,'Grundlage ger. Langzeit'!I:I),"")</f>
        <v/>
      </c>
      <c r="H64" s="112" t="str">
        <f>IF(SUMIF('Grundlage ger. Langzeit'!D:D,B64,'Grundlage ger. Langzeit'!J:J)&gt;0,SUMIF('Grundlage ger. Langzeit'!D:D,B64,'Grundlage ger. Langzeit'!J:J),"")</f>
        <v/>
      </c>
      <c r="I64" s="130" t="str">
        <f>IF(SUMIF('Grundlage ger. Langzeit'!D:D,B64,'Grundlage ger. Langzeit'!K:K)&gt;0,SUMIF('Grundlage ger. Langzeit'!D:D,B64,'Grundlage ger. Langzeit'!K:K),"")</f>
        <v/>
      </c>
      <c r="J64" s="130" t="str">
        <f>IF(SUMIF('Grundlage ger. Langzeit'!D:D,B64,'Grundlage ger. Langzeit'!L:L)&gt;0,SUMIF('Grundlage ger. Langzeit'!D:D,B64,'Grundlage ger. Langzeit'!L:L),"")</f>
        <v/>
      </c>
      <c r="K64" s="40"/>
      <c r="L64" s="61" t="str">
        <f t="shared" si="4"/>
        <v>-</v>
      </c>
      <c r="M64" s="61" t="str">
        <f t="shared" si="5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14</v>
      </c>
      <c r="B65" s="21" t="s">
        <v>15</v>
      </c>
      <c r="C65" s="21" t="s">
        <v>16</v>
      </c>
      <c r="D65" s="21" t="s">
        <v>17</v>
      </c>
      <c r="E65" s="112">
        <f>IF(SUMIF('Grundlage ger. Langzeit'!D:D,B65,'Grundlage ger. Langzeit'!G:G)&gt;0,SUMIF('Grundlage ger. Langzeit'!D:D,B65,'Grundlage ger. Langzeit'!G:G),)</f>
        <v>0</v>
      </c>
      <c r="F65" s="112">
        <f>IF(SUMIF('Grundlage ger. Langzeit'!D:D,B65,'Grundlage ger. Langzeit'!H:H)&gt;0,SUMIF('Grundlage ger. Langzeit'!D:D,B65,'Grundlage ger. Langzeit'!H:H),)</f>
        <v>0</v>
      </c>
      <c r="G65" s="112" t="str">
        <f>IF(SUMIF('Grundlage ger. Langzeit'!D:D,B65,'Grundlage ger. Langzeit'!I:I)&gt;0,SUMIF('Grundlage ger. Langzeit'!D:D,B65,'Grundlage ger. Langzeit'!I:I),"")</f>
        <v/>
      </c>
      <c r="H65" s="112" t="str">
        <f>IF(SUMIF('Grundlage ger. Langzeit'!D:D,B65,'Grundlage ger. Langzeit'!J:J)&gt;0,SUMIF('Grundlage ger. Langzeit'!D:D,B65,'Grundlage ger. Langzeit'!J:J),"")</f>
        <v/>
      </c>
      <c r="I65" s="130" t="str">
        <f>IF(SUMIF('Grundlage ger. Langzeit'!D:D,B65,'Grundlage ger. Langzeit'!K:K)&gt;0,SUMIF('Grundlage ger. Langzeit'!D:D,B65,'Grundlage ger. Langzeit'!K:K),"")</f>
        <v/>
      </c>
      <c r="J65" s="130" t="str">
        <f>IF(SUMIF('Grundlage ger. Langzeit'!D:D,B65,'Grundlage ger. Langzeit'!L:L)&gt;0,SUMIF('Grundlage ger. Langzeit'!D:D,B65,'Grundlage ger. Langzeit'!L:L),"")</f>
        <v/>
      </c>
      <c r="K65" s="40"/>
      <c r="L65" s="61" t="str">
        <f t="shared" si="4"/>
        <v>-</v>
      </c>
      <c r="M65" s="61" t="str">
        <f t="shared" si="5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174</v>
      </c>
      <c r="B66" s="21" t="s">
        <v>175</v>
      </c>
      <c r="C66" s="21" t="s">
        <v>16</v>
      </c>
      <c r="D66" s="21" t="s">
        <v>62</v>
      </c>
      <c r="E66" s="112">
        <f>IF(SUMIF('Grundlage ger. Langzeit'!D:D,B66,'Grundlage ger. Langzeit'!G:G)&gt;0,SUMIF('Grundlage ger. Langzeit'!D:D,B66,'Grundlage ger. Langzeit'!G:G),)</f>
        <v>0</v>
      </c>
      <c r="F66" s="112">
        <f>IF(SUMIF('Grundlage ger. Langzeit'!D:D,B66,'Grundlage ger. Langzeit'!H:H)&gt;0,SUMIF('Grundlage ger. Langzeit'!D:D,B66,'Grundlage ger. Langzeit'!H:H),)</f>
        <v>0</v>
      </c>
      <c r="G66" s="112" t="str">
        <f>IF(SUMIF('Grundlage ger. Langzeit'!D:D,B66,'Grundlage ger. Langzeit'!I:I)&gt;0,SUMIF('Grundlage ger. Langzeit'!D:D,B66,'Grundlage ger. Langzeit'!I:I),"")</f>
        <v/>
      </c>
      <c r="H66" s="112" t="str">
        <f>IF(SUMIF('Grundlage ger. Langzeit'!D:D,B66,'Grundlage ger. Langzeit'!J:J)&gt;0,SUMIF('Grundlage ger. Langzeit'!D:D,B66,'Grundlage ger. Langzeit'!J:J),"")</f>
        <v/>
      </c>
      <c r="I66" s="130" t="str">
        <f>IF(SUMIF('Grundlage ger. Langzeit'!D:D,B66,'Grundlage ger. Langzeit'!K:K)&gt;0,SUMIF('Grundlage ger. Langzeit'!D:D,B66,'Grundlage ger. Langzeit'!K:K),"")</f>
        <v/>
      </c>
      <c r="J66" s="130" t="str">
        <f>IF(SUMIF('Grundlage ger. Langzeit'!D:D,B66,'Grundlage ger. Langzeit'!L:L)&gt;0,SUMIF('Grundlage ger. Langzeit'!D:D,B66,'Grundlage ger. Langzeit'!L:L),"")</f>
        <v/>
      </c>
      <c r="K66" s="40"/>
      <c r="L66" s="61" t="str">
        <f t="shared" si="4"/>
        <v>-</v>
      </c>
      <c r="M66" s="61" t="str">
        <f t="shared" si="5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220</v>
      </c>
      <c r="B67" s="21" t="s">
        <v>221</v>
      </c>
      <c r="C67" s="21" t="s">
        <v>16</v>
      </c>
      <c r="D67" s="21" t="s">
        <v>45</v>
      </c>
      <c r="E67" s="112">
        <f>IF(SUMIF('Grundlage ger. Langzeit'!D:D,B67,'Grundlage ger. Langzeit'!G:G)&gt;0,SUMIF('Grundlage ger. Langzeit'!D:D,B67,'Grundlage ger. Langzeit'!G:G),)</f>
        <v>0</v>
      </c>
      <c r="F67" s="112">
        <f>IF(SUMIF('Grundlage ger. Langzeit'!D:D,B67,'Grundlage ger. Langzeit'!H:H)&gt;0,SUMIF('Grundlage ger. Langzeit'!D:D,B67,'Grundlage ger. Langzeit'!H:H),)</f>
        <v>0</v>
      </c>
      <c r="G67" s="112" t="str">
        <f>IF(SUMIF('Grundlage ger. Langzeit'!D:D,B67,'Grundlage ger. Langzeit'!I:I)&gt;0,SUMIF('Grundlage ger. Langzeit'!D:D,B67,'Grundlage ger. Langzeit'!I:I),"")</f>
        <v/>
      </c>
      <c r="H67" s="112" t="str">
        <f>IF(SUMIF('Grundlage ger. Langzeit'!D:D,B67,'Grundlage ger. Langzeit'!J:J)&gt;0,SUMIF('Grundlage ger. Langzeit'!D:D,B67,'Grundlage ger. Langzeit'!J:J),"")</f>
        <v/>
      </c>
      <c r="I67" s="130" t="str">
        <f>IF(SUMIF('Grundlage ger. Langzeit'!D:D,B67,'Grundlage ger. Langzeit'!K:K)&gt;0,SUMIF('Grundlage ger. Langzeit'!D:D,B67,'Grundlage ger. Langzeit'!K:K),"")</f>
        <v/>
      </c>
      <c r="J67" s="130" t="str">
        <f>IF(SUMIF('Grundlage ger. Langzeit'!D:D,B67,'Grundlage ger. Langzeit'!L:L)&gt;0,SUMIF('Grundlage ger. Langzeit'!D:D,B67,'Grundlage ger. Langzeit'!L:L),"")</f>
        <v/>
      </c>
      <c r="K67" s="40"/>
      <c r="L67" s="61" t="str">
        <f t="shared" si="4"/>
        <v>-</v>
      </c>
      <c r="M67" s="61" t="str">
        <f t="shared" si="5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335</v>
      </c>
      <c r="B68" s="21" t="s">
        <v>335</v>
      </c>
      <c r="C68" s="21" t="s">
        <v>16</v>
      </c>
      <c r="D68" s="21" t="s">
        <v>308</v>
      </c>
      <c r="E68" s="112">
        <f>IF(SUMIF('Grundlage ger. Langzeit'!D:D,B68,'Grundlage ger. Langzeit'!G:G)&gt;0,SUMIF('Grundlage ger. Langzeit'!D:D,B68,'Grundlage ger. Langzeit'!G:G),)</f>
        <v>0</v>
      </c>
      <c r="F68" s="112">
        <f>IF(SUMIF('Grundlage ger. Langzeit'!D:D,B68,'Grundlage ger. Langzeit'!H:H)&gt;0,SUMIF('Grundlage ger. Langzeit'!D:D,B68,'Grundlage ger. Langzeit'!H:H),)</f>
        <v>0</v>
      </c>
      <c r="G68" s="112" t="str">
        <f>IF(SUMIF('Grundlage ger. Langzeit'!D:D,B68,'Grundlage ger. Langzeit'!I:I)&gt;0,SUMIF('Grundlage ger. Langzeit'!D:D,B68,'Grundlage ger. Langzeit'!I:I),"")</f>
        <v/>
      </c>
      <c r="H68" s="112" t="str">
        <f>IF(SUMIF('Grundlage ger. Langzeit'!D:D,B68,'Grundlage ger. Langzeit'!J:J)&gt;0,SUMIF('Grundlage ger. Langzeit'!D:D,B68,'Grundlage ger. Langzeit'!J:J),"")</f>
        <v/>
      </c>
      <c r="I68" s="130" t="str">
        <f>IF(SUMIF('Grundlage ger. Langzeit'!D:D,B68,'Grundlage ger. Langzeit'!K:K)&gt;0,SUMIF('Grundlage ger. Langzeit'!D:D,B68,'Grundlage ger. Langzeit'!K:K),"")</f>
        <v/>
      </c>
      <c r="J68" s="130" t="str">
        <f>IF(SUMIF('Grundlage ger. Langzeit'!D:D,B68,'Grundlage ger. Langzeit'!L:L)&gt;0,SUMIF('Grundlage ger. Langzeit'!D:D,B68,'Grundlage ger. Langzeit'!L:L),"")</f>
        <v/>
      </c>
      <c r="K68" s="40"/>
      <c r="L68" s="61" t="str">
        <f t="shared" si="4"/>
        <v>-</v>
      </c>
      <c r="M68" s="61" t="str">
        <f t="shared" si="5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290</v>
      </c>
      <c r="B69" s="21" t="s">
        <v>291</v>
      </c>
      <c r="C69" s="21" t="s">
        <v>16</v>
      </c>
      <c r="D69" s="21" t="s">
        <v>22</v>
      </c>
      <c r="E69" s="112">
        <f>IF(SUMIF('Grundlage ger. Langzeit'!D:D,B69,'Grundlage ger. Langzeit'!G:G)&gt;0,SUMIF('Grundlage ger. Langzeit'!D:D,B69,'Grundlage ger. Langzeit'!G:G),)</f>
        <v>0</v>
      </c>
      <c r="F69" s="112">
        <f>IF(SUMIF('Grundlage ger. Langzeit'!D:D,B69,'Grundlage ger. Langzeit'!H:H)&gt;0,SUMIF('Grundlage ger. Langzeit'!D:D,B69,'Grundlage ger. Langzeit'!H:H),)</f>
        <v>0</v>
      </c>
      <c r="G69" s="112" t="str">
        <f>IF(SUMIF('Grundlage ger. Langzeit'!D:D,B69,'Grundlage ger. Langzeit'!I:I)&gt;0,SUMIF('Grundlage ger. Langzeit'!D:D,B69,'Grundlage ger. Langzeit'!I:I),"")</f>
        <v/>
      </c>
      <c r="H69" s="112" t="str">
        <f>IF(SUMIF('Grundlage ger. Langzeit'!D:D,B69,'Grundlage ger. Langzeit'!J:J)&gt;0,SUMIF('Grundlage ger. Langzeit'!D:D,B69,'Grundlage ger. Langzeit'!J:J),"")</f>
        <v/>
      </c>
      <c r="I69" s="130" t="str">
        <f>IF(SUMIF('Grundlage ger. Langzeit'!D:D,B69,'Grundlage ger. Langzeit'!K:K)&gt;0,SUMIF('Grundlage ger. Langzeit'!D:D,B69,'Grundlage ger. Langzeit'!K:K),"")</f>
        <v/>
      </c>
      <c r="J69" s="130" t="str">
        <f>IF(SUMIF('Grundlage ger. Langzeit'!D:D,B69,'Grundlage ger. Langzeit'!L:L)&gt;0,SUMIF('Grundlage ger. Langzeit'!D:D,B69,'Grundlage ger. Langzeit'!L:L),"")</f>
        <v/>
      </c>
      <c r="K69" s="40"/>
      <c r="L69" s="61" t="str">
        <f t="shared" si="4"/>
        <v>-</v>
      </c>
      <c r="M69" s="61" t="str">
        <f t="shared" si="5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164</v>
      </c>
      <c r="B70" s="21" t="s">
        <v>165</v>
      </c>
      <c r="C70" s="21" t="s">
        <v>95</v>
      </c>
      <c r="D70" s="21" t="s">
        <v>27</v>
      </c>
      <c r="E70" s="112">
        <f>IF(SUMIF('Grundlage ger. Langzeit'!D:D,B70,'Grundlage ger. Langzeit'!G:G)&gt;0,SUMIF('Grundlage ger. Langzeit'!D:D,B70,'Grundlage ger. Langzeit'!G:G),)</f>
        <v>0</v>
      </c>
      <c r="F70" s="112">
        <f>IF(SUMIF('Grundlage ger. Langzeit'!D:D,B70,'Grundlage ger. Langzeit'!H:H)&gt;0,SUMIF('Grundlage ger. Langzeit'!D:D,B70,'Grundlage ger. Langzeit'!H:H),)</f>
        <v>0</v>
      </c>
      <c r="G70" s="112" t="str">
        <f>IF(SUMIF('Grundlage ger. Langzeit'!D:D,B70,'Grundlage ger. Langzeit'!I:I)&gt;0,SUMIF('Grundlage ger. Langzeit'!D:D,B70,'Grundlage ger. Langzeit'!I:I),"")</f>
        <v/>
      </c>
      <c r="H70" s="112" t="str">
        <f>IF(SUMIF('Grundlage ger. Langzeit'!D:D,B70,'Grundlage ger. Langzeit'!J:J)&gt;0,SUMIF('Grundlage ger. Langzeit'!D:D,B70,'Grundlage ger. Langzeit'!J:J),"")</f>
        <v/>
      </c>
      <c r="I70" s="130" t="str">
        <f>IF(SUMIF('Grundlage ger. Langzeit'!D:D,B70,'Grundlage ger. Langzeit'!K:K)&gt;0,SUMIF('Grundlage ger. Langzeit'!D:D,B70,'Grundlage ger. Langzeit'!K:K),"")</f>
        <v/>
      </c>
      <c r="J70" s="130" t="str">
        <f>IF(SUMIF('Grundlage ger. Langzeit'!D:D,B70,'Grundlage ger. Langzeit'!L:L)&gt;0,SUMIF('Grundlage ger. Langzeit'!D:D,B70,'Grundlage ger. Langzeit'!L:L),"")</f>
        <v/>
      </c>
      <c r="K70" s="40"/>
      <c r="L70" s="61" t="str">
        <f t="shared" si="4"/>
        <v>-</v>
      </c>
      <c r="M70" s="61" t="str">
        <f t="shared" si="5"/>
        <v>-</v>
      </c>
      <c r="N70" s="40"/>
      <c r="O70" s="40"/>
      <c r="P70" s="40"/>
      <c r="W70" s="124" t="str">
        <f t="shared" si="2"/>
        <v/>
      </c>
      <c r="X70" s="23" t="str">
        <f t="shared" si="3"/>
        <v>gleich</v>
      </c>
    </row>
    <row r="71" spans="1:24" hidden="1" x14ac:dyDescent="0.2">
      <c r="A71" s="20" t="s">
        <v>129</v>
      </c>
      <c r="B71" s="21" t="s">
        <v>130</v>
      </c>
      <c r="C71" s="21" t="s">
        <v>131</v>
      </c>
      <c r="D71" s="21" t="s">
        <v>17</v>
      </c>
      <c r="E71" s="112">
        <f>IF(SUMIF('Grundlage ger. Langzeit'!D:D,B71,'Grundlage ger. Langzeit'!G:G)&gt;0,SUMIF('Grundlage ger. Langzeit'!D:D,B71,'Grundlage ger. Langzeit'!G:G),)</f>
        <v>0</v>
      </c>
      <c r="F71" s="112">
        <f>IF(SUMIF('Grundlage ger. Langzeit'!D:D,B71,'Grundlage ger. Langzeit'!H:H)&gt;0,SUMIF('Grundlage ger. Langzeit'!D:D,B71,'Grundlage ger. Langzeit'!H:H),)</f>
        <v>0</v>
      </c>
      <c r="G71" s="112" t="str">
        <f>IF(SUMIF('Grundlage ger. Langzeit'!D:D,B71,'Grundlage ger. Langzeit'!I:I)&gt;0,SUMIF('Grundlage ger. Langzeit'!D:D,B71,'Grundlage ger. Langzeit'!I:I),"")</f>
        <v/>
      </c>
      <c r="H71" s="112" t="str">
        <f>IF(SUMIF('Grundlage ger. Langzeit'!D:D,B71,'Grundlage ger. Langzeit'!J:J)&gt;0,SUMIF('Grundlage ger. Langzeit'!D:D,B71,'Grundlage ger. Langzeit'!J:J),"")</f>
        <v/>
      </c>
      <c r="I71" s="130" t="str">
        <f>IF(SUMIF('Grundlage ger. Langzeit'!D:D,B71,'Grundlage ger. Langzeit'!K:K)&gt;0,SUMIF('Grundlage ger. Langzeit'!D:D,B71,'Grundlage ger. Langzeit'!K:K),"")</f>
        <v/>
      </c>
      <c r="J71" s="130" t="str">
        <f>IF(SUMIF('Grundlage ger. Langzeit'!D:D,B71,'Grundlage ger. Langzeit'!L:L)&gt;0,SUMIF('Grundlage ger. Langzeit'!D:D,B71,'Grundlage ger. Langzeit'!L:L),"")</f>
        <v/>
      </c>
      <c r="K71" s="40"/>
      <c r="L71" s="61" t="str">
        <f t="shared" si="4"/>
        <v>-</v>
      </c>
      <c r="M71" s="61" t="str">
        <f t="shared" si="5"/>
        <v>-</v>
      </c>
      <c r="N71" s="40"/>
      <c r="O71" s="40"/>
      <c r="P71" s="40"/>
      <c r="W71" s="124" t="str">
        <f t="shared" si="2"/>
        <v/>
      </c>
      <c r="X71" s="23" t="str">
        <f t="shared" si="3"/>
        <v>gleich</v>
      </c>
    </row>
    <row r="72" spans="1:24" hidden="1" x14ac:dyDescent="0.2">
      <c r="A72" s="20" t="s">
        <v>32</v>
      </c>
      <c r="B72" s="21" t="s">
        <v>33</v>
      </c>
      <c r="C72" s="21" t="s">
        <v>34</v>
      </c>
      <c r="D72" s="21" t="s">
        <v>35</v>
      </c>
      <c r="E72" s="112">
        <f>IF(SUMIF('Grundlage ger. Langzeit'!D:D,B72,'Grundlage ger. Langzeit'!G:G)&gt;0,SUMIF('Grundlage ger. Langzeit'!D:D,B72,'Grundlage ger. Langzeit'!G:G),)</f>
        <v>0</v>
      </c>
      <c r="F72" s="112">
        <f>IF(SUMIF('Grundlage ger. Langzeit'!D:D,B72,'Grundlage ger. Langzeit'!H:H)&gt;0,SUMIF('Grundlage ger. Langzeit'!D:D,B72,'Grundlage ger. Langzeit'!H:H),)</f>
        <v>0</v>
      </c>
      <c r="G72" s="112" t="str">
        <f>IF(SUMIF('Grundlage ger. Langzeit'!D:D,B72,'Grundlage ger. Langzeit'!I:I)&gt;0,SUMIF('Grundlage ger. Langzeit'!D:D,B72,'Grundlage ger. Langzeit'!I:I),"")</f>
        <v/>
      </c>
      <c r="H72" s="112" t="str">
        <f>IF(SUMIF('Grundlage ger. Langzeit'!D:D,B72,'Grundlage ger. Langzeit'!J:J)&gt;0,SUMIF('Grundlage ger. Langzeit'!D:D,B72,'Grundlage ger. Langzeit'!J:J),"")</f>
        <v/>
      </c>
      <c r="I72" s="130" t="str">
        <f>IF(SUMIF('Grundlage ger. Langzeit'!D:D,B72,'Grundlage ger. Langzeit'!K:K)&gt;0,SUMIF('Grundlage ger. Langzeit'!D:D,B72,'Grundlage ger. Langzeit'!K:K),"")</f>
        <v/>
      </c>
      <c r="J72" s="130" t="str">
        <f>IF(SUMIF('Grundlage ger. Langzeit'!D:D,B72,'Grundlage ger. Langzeit'!L:L)&gt;0,SUMIF('Grundlage ger. Langzeit'!D:D,B72,'Grundlage ger. Langzeit'!L:L),"")</f>
        <v/>
      </c>
      <c r="K72" s="40"/>
      <c r="L72" s="61" t="str">
        <f t="shared" si="4"/>
        <v>-</v>
      </c>
      <c r="M72" s="61" t="str">
        <f t="shared" si="5"/>
        <v>-</v>
      </c>
      <c r="N72" s="40"/>
      <c r="O72" s="40"/>
      <c r="P72" s="40"/>
      <c r="W72" s="124" t="str">
        <f t="shared" si="2"/>
        <v/>
      </c>
      <c r="X72" s="23" t="str">
        <f t="shared" si="3"/>
        <v>gleich</v>
      </c>
    </row>
    <row r="73" spans="1:24" hidden="1" x14ac:dyDescent="0.2">
      <c r="A73" s="20" t="s">
        <v>133</v>
      </c>
      <c r="B73" s="21" t="s">
        <v>134</v>
      </c>
      <c r="C73" s="21" t="s">
        <v>34</v>
      </c>
      <c r="D73" s="21" t="s">
        <v>45</v>
      </c>
      <c r="E73" s="112">
        <f>IF(SUMIF('Grundlage ger. Langzeit'!D:D,B73,'Grundlage ger. Langzeit'!G:G)&gt;0,SUMIF('Grundlage ger. Langzeit'!D:D,B73,'Grundlage ger. Langzeit'!G:G),)</f>
        <v>0</v>
      </c>
      <c r="F73" s="112">
        <f>IF(SUMIF('Grundlage ger. Langzeit'!D:D,B73,'Grundlage ger. Langzeit'!H:H)&gt;0,SUMIF('Grundlage ger. Langzeit'!D:D,B73,'Grundlage ger. Langzeit'!H:H),)</f>
        <v>0</v>
      </c>
      <c r="G73" s="112" t="str">
        <f>IF(SUMIF('Grundlage ger. Langzeit'!D:D,B73,'Grundlage ger. Langzeit'!I:I)&gt;0,SUMIF('Grundlage ger. Langzeit'!D:D,B73,'Grundlage ger. Langzeit'!I:I),"")</f>
        <v/>
      </c>
      <c r="H73" s="112" t="str">
        <f>IF(SUMIF('Grundlage ger. Langzeit'!D:D,B73,'Grundlage ger. Langzeit'!J:J)&gt;0,SUMIF('Grundlage ger. Langzeit'!D:D,B73,'Grundlage ger. Langzeit'!J:J),"")</f>
        <v/>
      </c>
      <c r="I73" s="130" t="str">
        <f>IF(SUMIF('Grundlage ger. Langzeit'!D:D,B73,'Grundlage ger. Langzeit'!K:K)&gt;0,SUMIF('Grundlage ger. Langzeit'!D:D,B73,'Grundlage ger. Langzeit'!K:K),"")</f>
        <v/>
      </c>
      <c r="J73" s="130" t="str">
        <f>IF(SUMIF('Grundlage ger. Langzeit'!D:D,B73,'Grundlage ger. Langzeit'!L:L)&gt;0,SUMIF('Grundlage ger. Langzeit'!D:D,B73,'Grundlage ger. Langzeit'!L:L),"")</f>
        <v/>
      </c>
      <c r="K73" s="40"/>
      <c r="L73" s="61" t="str">
        <f t="shared" si="4"/>
        <v>-</v>
      </c>
      <c r="M73" s="61" t="str">
        <f t="shared" si="5"/>
        <v>-</v>
      </c>
      <c r="N73" s="40"/>
      <c r="O73" s="40"/>
      <c r="P73" s="40"/>
      <c r="W73" s="124" t="str">
        <f t="shared" si="2"/>
        <v/>
      </c>
      <c r="X73" s="23" t="str">
        <f t="shared" si="3"/>
        <v>gleich</v>
      </c>
    </row>
    <row r="74" spans="1:24" hidden="1" x14ac:dyDescent="0.2">
      <c r="A74" s="20" t="s">
        <v>60</v>
      </c>
      <c r="B74" s="21" t="s">
        <v>61</v>
      </c>
      <c r="C74" s="21" t="s">
        <v>34</v>
      </c>
      <c r="D74" s="21" t="s">
        <v>62</v>
      </c>
      <c r="E74" s="112">
        <f>IF(SUMIF('Grundlage ger. Langzeit'!D:D,B74,'Grundlage ger. Langzeit'!G:G)&gt;0,SUMIF('Grundlage ger. Langzeit'!D:D,B74,'Grundlage ger. Langzeit'!G:G),)</f>
        <v>0</v>
      </c>
      <c r="F74" s="112">
        <f>IF(SUMIF('Grundlage ger. Langzeit'!D:D,B74,'Grundlage ger. Langzeit'!H:H)&gt;0,SUMIF('Grundlage ger. Langzeit'!D:D,B74,'Grundlage ger. Langzeit'!H:H),)</f>
        <v>0</v>
      </c>
      <c r="G74" s="112" t="str">
        <f>IF(SUMIF('Grundlage ger. Langzeit'!D:D,B74,'Grundlage ger. Langzeit'!I:I)&gt;0,SUMIF('Grundlage ger. Langzeit'!D:D,B74,'Grundlage ger. Langzeit'!I:I),"")</f>
        <v/>
      </c>
      <c r="H74" s="112" t="str">
        <f>IF(SUMIF('Grundlage ger. Langzeit'!D:D,B74,'Grundlage ger. Langzeit'!J:J)&gt;0,SUMIF('Grundlage ger. Langzeit'!D:D,B74,'Grundlage ger. Langzeit'!J:J),"")</f>
        <v/>
      </c>
      <c r="I74" s="130" t="str">
        <f>IF(SUMIF('Grundlage ger. Langzeit'!D:D,B74,'Grundlage ger. Langzeit'!K:K)&gt;0,SUMIF('Grundlage ger. Langzeit'!D:D,B74,'Grundlage ger. Langzeit'!K:K),"")</f>
        <v/>
      </c>
      <c r="J74" s="130" t="str">
        <f>IF(SUMIF('Grundlage ger. Langzeit'!D:D,B74,'Grundlage ger. Langzeit'!L:L)&gt;0,SUMIF('Grundlage ger. Langzeit'!D:D,B74,'Grundlage ger. Langzeit'!L:L),"")</f>
        <v/>
      </c>
      <c r="K74" s="40"/>
      <c r="L74" s="61" t="str">
        <f t="shared" si="4"/>
        <v>-</v>
      </c>
      <c r="M74" s="61" t="str">
        <f t="shared" si="5"/>
        <v>-</v>
      </c>
      <c r="N74" s="40"/>
      <c r="O74" s="40"/>
      <c r="P74" s="40"/>
      <c r="W74" s="124" t="str">
        <f t="shared" ref="W74:W108" si="6">J74</f>
        <v/>
      </c>
      <c r="X74" s="23" t="str">
        <f t="shared" ref="X74:X108" si="7">IF(J74&gt;0,IF(I74&gt;J74,"-",IF(I74=J74,"gleich","Kontrolle")),"")</f>
        <v>gleich</v>
      </c>
    </row>
    <row r="75" spans="1:24" hidden="1" x14ac:dyDescent="0.2">
      <c r="A75" s="20" t="s">
        <v>180</v>
      </c>
      <c r="B75" s="21" t="s">
        <v>181</v>
      </c>
      <c r="C75" s="21" t="s">
        <v>34</v>
      </c>
      <c r="D75" s="21" t="s">
        <v>35</v>
      </c>
      <c r="E75" s="112">
        <f>IF(SUMIF('Grundlage ger. Langzeit'!D:D,B75,'Grundlage ger. Langzeit'!G:G)&gt;0,SUMIF('Grundlage ger. Langzeit'!D:D,B75,'Grundlage ger. Langzeit'!G:G),)</f>
        <v>0</v>
      </c>
      <c r="F75" s="112">
        <f>IF(SUMIF('Grundlage ger. Langzeit'!D:D,B75,'Grundlage ger. Langzeit'!H:H)&gt;0,SUMIF('Grundlage ger. Langzeit'!D:D,B75,'Grundlage ger. Langzeit'!H:H),)</f>
        <v>0</v>
      </c>
      <c r="G75" s="112" t="str">
        <f>IF(SUMIF('Grundlage ger. Langzeit'!D:D,B75,'Grundlage ger. Langzeit'!I:I)&gt;0,SUMIF('Grundlage ger. Langzeit'!D:D,B75,'Grundlage ger. Langzeit'!I:I),"")</f>
        <v/>
      </c>
      <c r="H75" s="112" t="str">
        <f>IF(SUMIF('Grundlage ger. Langzeit'!D:D,B75,'Grundlage ger. Langzeit'!J:J)&gt;0,SUMIF('Grundlage ger. Langzeit'!D:D,B75,'Grundlage ger. Langzeit'!J:J),"")</f>
        <v/>
      </c>
      <c r="I75" s="130" t="str">
        <f>IF(SUMIF('Grundlage ger. Langzeit'!D:D,B75,'Grundlage ger. Langzeit'!K:K)&gt;0,SUMIF('Grundlage ger. Langzeit'!D:D,B75,'Grundlage ger. Langzeit'!K:K),"")</f>
        <v/>
      </c>
      <c r="J75" s="130" t="str">
        <f>IF(SUMIF('Grundlage ger. Langzeit'!D:D,B75,'Grundlage ger. Langzeit'!L:L)&gt;0,SUMIF('Grundlage ger. Langzeit'!D:D,B75,'Grundlage ger. Langzeit'!L:L),"")</f>
        <v/>
      </c>
      <c r="K75" s="40"/>
      <c r="L75" s="61" t="str">
        <f t="shared" si="4"/>
        <v>-</v>
      </c>
      <c r="M75" s="61" t="str">
        <f t="shared" si="5"/>
        <v>-</v>
      </c>
      <c r="N75" s="40"/>
      <c r="O75" s="40"/>
      <c r="P75" s="40"/>
      <c r="W75" s="124" t="str">
        <f t="shared" si="6"/>
        <v/>
      </c>
      <c r="X75" s="23" t="str">
        <f t="shared" si="7"/>
        <v>gleich</v>
      </c>
    </row>
    <row r="76" spans="1:24" hidden="1" x14ac:dyDescent="0.2">
      <c r="A76" s="20" t="s">
        <v>208</v>
      </c>
      <c r="B76" s="21" t="s">
        <v>209</v>
      </c>
      <c r="C76" s="21" t="s">
        <v>34</v>
      </c>
      <c r="D76" s="21" t="s">
        <v>35</v>
      </c>
      <c r="E76" s="112">
        <f>IF(SUMIF('Grundlage ger. Langzeit'!D:D,B76,'Grundlage ger. Langzeit'!G:G)&gt;0,SUMIF('Grundlage ger. Langzeit'!D:D,B76,'Grundlage ger. Langzeit'!G:G),)</f>
        <v>0</v>
      </c>
      <c r="F76" s="112">
        <f>IF(SUMIF('Grundlage ger. Langzeit'!D:D,B76,'Grundlage ger. Langzeit'!H:H)&gt;0,SUMIF('Grundlage ger. Langzeit'!D:D,B76,'Grundlage ger. Langzeit'!H:H),)</f>
        <v>0</v>
      </c>
      <c r="G76" s="112" t="str">
        <f>IF(SUMIF('Grundlage ger. Langzeit'!D:D,B76,'Grundlage ger. Langzeit'!I:I)&gt;0,SUMIF('Grundlage ger. Langzeit'!D:D,B76,'Grundlage ger. Langzeit'!I:I),"")</f>
        <v/>
      </c>
      <c r="H76" s="112" t="str">
        <f>IF(SUMIF('Grundlage ger. Langzeit'!D:D,B76,'Grundlage ger. Langzeit'!J:J)&gt;0,SUMIF('Grundlage ger. Langzeit'!D:D,B76,'Grundlage ger. Langzeit'!J:J),"")</f>
        <v/>
      </c>
      <c r="I76" s="130" t="str">
        <f>IF(SUMIF('Grundlage ger. Langzeit'!D:D,B76,'Grundlage ger. Langzeit'!K:K)&gt;0,SUMIF('Grundlage ger. Langzeit'!D:D,B76,'Grundlage ger. Langzeit'!K:K),"")</f>
        <v/>
      </c>
      <c r="J76" s="130" t="str">
        <f>IF(SUMIF('Grundlage ger. Langzeit'!D:D,B76,'Grundlage ger. Langzeit'!L:L)&gt;0,SUMIF('Grundlage ger. Langzeit'!D:D,B76,'Grundlage ger. Langzeit'!L:L),"")</f>
        <v/>
      </c>
      <c r="K76" s="40"/>
      <c r="L76" s="61" t="str">
        <f t="shared" si="4"/>
        <v>-</v>
      </c>
      <c r="M76" s="61" t="str">
        <f t="shared" si="5"/>
        <v>-</v>
      </c>
      <c r="N76" s="40"/>
      <c r="O76" s="40"/>
      <c r="P76" s="40"/>
      <c r="W76" s="124" t="str">
        <f t="shared" si="6"/>
        <v/>
      </c>
      <c r="X76" s="23" t="str">
        <f t="shared" si="7"/>
        <v>gleich</v>
      </c>
    </row>
    <row r="77" spans="1:24" hidden="1" x14ac:dyDescent="0.2">
      <c r="A77" s="20" t="s">
        <v>211</v>
      </c>
      <c r="B77" s="21" t="s">
        <v>212</v>
      </c>
      <c r="C77" s="21" t="s">
        <v>34</v>
      </c>
      <c r="D77" s="21" t="s">
        <v>35</v>
      </c>
      <c r="E77" s="112">
        <f>IF(SUMIF('Grundlage ger. Langzeit'!D:D,B77,'Grundlage ger. Langzeit'!G:G)&gt;0,SUMIF('Grundlage ger. Langzeit'!D:D,B77,'Grundlage ger. Langzeit'!G:G),)</f>
        <v>0</v>
      </c>
      <c r="F77" s="112">
        <f>IF(SUMIF('Grundlage ger. Langzeit'!D:D,B77,'Grundlage ger. Langzeit'!H:H)&gt;0,SUMIF('Grundlage ger. Langzeit'!D:D,B77,'Grundlage ger. Langzeit'!H:H),)</f>
        <v>0</v>
      </c>
      <c r="G77" s="112" t="str">
        <f>IF(SUMIF('Grundlage ger. Langzeit'!D:D,B77,'Grundlage ger. Langzeit'!I:I)&gt;0,SUMIF('Grundlage ger. Langzeit'!D:D,B77,'Grundlage ger. Langzeit'!I:I),"")</f>
        <v/>
      </c>
      <c r="H77" s="112" t="str">
        <f>IF(SUMIF('Grundlage ger. Langzeit'!D:D,B77,'Grundlage ger. Langzeit'!J:J)&gt;0,SUMIF('Grundlage ger. Langzeit'!D:D,B77,'Grundlage ger. Langzeit'!J:J),"")</f>
        <v/>
      </c>
      <c r="I77" s="130" t="str">
        <f>IF(SUMIF('Grundlage ger. Langzeit'!D:D,B77,'Grundlage ger. Langzeit'!K:K)&gt;0,SUMIF('Grundlage ger. Langzeit'!D:D,B77,'Grundlage ger. Langzeit'!K:K),"")</f>
        <v/>
      </c>
      <c r="J77" s="130" t="str">
        <f>IF(SUMIF('Grundlage ger. Langzeit'!D:D,B77,'Grundlage ger. Langzeit'!L:L)&gt;0,SUMIF('Grundlage ger. Langzeit'!D:D,B77,'Grundlage ger. Langzeit'!L:L),"")</f>
        <v/>
      </c>
      <c r="K77" s="40"/>
      <c r="L77" s="61" t="str">
        <f t="shared" si="4"/>
        <v>-</v>
      </c>
      <c r="M77" s="61" t="str">
        <f t="shared" si="5"/>
        <v>-</v>
      </c>
      <c r="N77" s="40"/>
      <c r="O77" s="40"/>
      <c r="P77" s="40"/>
      <c r="W77" s="124" t="str">
        <f t="shared" si="6"/>
        <v/>
      </c>
      <c r="X77" s="23" t="str">
        <f t="shared" si="7"/>
        <v>gleich</v>
      </c>
    </row>
    <row r="78" spans="1:24" hidden="1" x14ac:dyDescent="0.2">
      <c r="A78" s="20" t="s">
        <v>37</v>
      </c>
      <c r="B78" s="21" t="s">
        <v>38</v>
      </c>
      <c r="C78" s="21" t="s">
        <v>34</v>
      </c>
      <c r="D78" s="21" t="s">
        <v>35</v>
      </c>
      <c r="E78" s="112">
        <f>IF(SUMIF('Grundlage ger. Langzeit'!D:D,B78,'Grundlage ger. Langzeit'!G:G)&gt;0,SUMIF('Grundlage ger. Langzeit'!D:D,B78,'Grundlage ger. Langzeit'!G:G),)</f>
        <v>0</v>
      </c>
      <c r="F78" s="112">
        <f>IF(SUMIF('Grundlage ger. Langzeit'!D:D,B78,'Grundlage ger. Langzeit'!H:H)&gt;0,SUMIF('Grundlage ger. Langzeit'!D:D,B78,'Grundlage ger. Langzeit'!H:H),)</f>
        <v>0</v>
      </c>
      <c r="G78" s="112" t="str">
        <f>IF(SUMIF('Grundlage ger. Langzeit'!D:D,B78,'Grundlage ger. Langzeit'!I:I)&gt;0,SUMIF('Grundlage ger. Langzeit'!D:D,B78,'Grundlage ger. Langzeit'!I:I),"")</f>
        <v/>
      </c>
      <c r="H78" s="112" t="str">
        <f>IF(SUMIF('Grundlage ger. Langzeit'!D:D,B78,'Grundlage ger. Langzeit'!J:J)&gt;0,SUMIF('Grundlage ger. Langzeit'!D:D,B78,'Grundlage ger. Langzeit'!J:J),"")</f>
        <v/>
      </c>
      <c r="I78" s="130" t="str">
        <f>IF(SUMIF('Grundlage ger. Langzeit'!D:D,B78,'Grundlage ger. Langzeit'!K:K)&gt;0,SUMIF('Grundlage ger. Langzeit'!D:D,B78,'Grundlage ger. Langzeit'!K:K),"")</f>
        <v/>
      </c>
      <c r="J78" s="130" t="str">
        <f>IF(SUMIF('Grundlage ger. Langzeit'!D:D,B78,'Grundlage ger. Langzeit'!L:L)&gt;0,SUMIF('Grundlage ger. Langzeit'!D:D,B78,'Grundlage ger. Langzeit'!L:L),"")</f>
        <v/>
      </c>
      <c r="K78" s="40"/>
      <c r="L78" s="61" t="str">
        <f t="shared" si="4"/>
        <v>-</v>
      </c>
      <c r="M78" s="61" t="str">
        <f t="shared" si="5"/>
        <v>-</v>
      </c>
      <c r="N78" s="40"/>
      <c r="O78" s="40"/>
      <c r="P78" s="40"/>
      <c r="W78" s="124" t="str">
        <f t="shared" si="6"/>
        <v/>
      </c>
      <c r="X78" s="23" t="str">
        <f t="shared" si="7"/>
        <v>gleich</v>
      </c>
    </row>
    <row r="79" spans="1:24" hidden="1" x14ac:dyDescent="0.2">
      <c r="A79" s="20" t="s">
        <v>214</v>
      </c>
      <c r="B79" s="21" t="s">
        <v>215</v>
      </c>
      <c r="C79" s="21" t="s">
        <v>34</v>
      </c>
      <c r="D79" s="21" t="s">
        <v>17</v>
      </c>
      <c r="E79" s="112">
        <f>IF(SUMIF('Grundlage ger. Langzeit'!D:D,B79,'Grundlage ger. Langzeit'!G:G)&gt;0,SUMIF('Grundlage ger. Langzeit'!D:D,B79,'Grundlage ger. Langzeit'!G:G),)</f>
        <v>0</v>
      </c>
      <c r="F79" s="112">
        <f>IF(SUMIF('Grundlage ger. Langzeit'!D:D,B79,'Grundlage ger. Langzeit'!H:H)&gt;0,SUMIF('Grundlage ger. Langzeit'!D:D,B79,'Grundlage ger. Langzeit'!H:H),)</f>
        <v>0</v>
      </c>
      <c r="G79" s="112" t="str">
        <f>IF(SUMIF('Grundlage ger. Langzeit'!D:D,B79,'Grundlage ger. Langzeit'!I:I)&gt;0,SUMIF('Grundlage ger. Langzeit'!D:D,B79,'Grundlage ger. Langzeit'!I:I),"")</f>
        <v/>
      </c>
      <c r="H79" s="112" t="str">
        <f>IF(SUMIF('Grundlage ger. Langzeit'!D:D,B79,'Grundlage ger. Langzeit'!J:J)&gt;0,SUMIF('Grundlage ger. Langzeit'!D:D,B79,'Grundlage ger. Langzeit'!J:J),"")</f>
        <v/>
      </c>
      <c r="I79" s="130" t="str">
        <f>IF(SUMIF('Grundlage ger. Langzeit'!D:D,B79,'Grundlage ger. Langzeit'!K:K)&gt;0,SUMIF('Grundlage ger. Langzeit'!D:D,B79,'Grundlage ger. Langzeit'!K:K),"")</f>
        <v/>
      </c>
      <c r="J79" s="130" t="str">
        <f>IF(SUMIF('Grundlage ger. Langzeit'!D:D,B79,'Grundlage ger. Langzeit'!L:L)&gt;0,SUMIF('Grundlage ger. Langzeit'!D:D,B79,'Grundlage ger. Langzeit'!L:L),"")</f>
        <v/>
      </c>
      <c r="K79" s="40"/>
      <c r="L79" s="61" t="str">
        <f t="shared" si="4"/>
        <v>-</v>
      </c>
      <c r="M79" s="61" t="str">
        <f t="shared" si="5"/>
        <v>-</v>
      </c>
      <c r="N79" s="40"/>
      <c r="O79" s="40"/>
      <c r="P79" s="40"/>
      <c r="W79" s="124" t="str">
        <f t="shared" si="6"/>
        <v/>
      </c>
      <c r="X79" s="23" t="str">
        <f t="shared" si="7"/>
        <v>gleich</v>
      </c>
    </row>
    <row r="80" spans="1:24" hidden="1" x14ac:dyDescent="0.2">
      <c r="A80" s="20" t="s">
        <v>262</v>
      </c>
      <c r="B80" s="21" t="s">
        <v>263</v>
      </c>
      <c r="C80" s="21" t="s">
        <v>34</v>
      </c>
      <c r="D80" s="21" t="s">
        <v>35</v>
      </c>
      <c r="E80" s="112">
        <f>IF(SUMIF('Grundlage ger. Langzeit'!D:D,B80,'Grundlage ger. Langzeit'!G:G)&gt;0,SUMIF('Grundlage ger. Langzeit'!D:D,B80,'Grundlage ger. Langzeit'!G:G),)</f>
        <v>0</v>
      </c>
      <c r="F80" s="112">
        <f>IF(SUMIF('Grundlage ger. Langzeit'!D:D,B80,'Grundlage ger. Langzeit'!H:H)&gt;0,SUMIF('Grundlage ger. Langzeit'!D:D,B80,'Grundlage ger. Langzeit'!H:H),)</f>
        <v>0</v>
      </c>
      <c r="G80" s="112" t="str">
        <f>IF(SUMIF('Grundlage ger. Langzeit'!D:D,B80,'Grundlage ger. Langzeit'!I:I)&gt;0,SUMIF('Grundlage ger. Langzeit'!D:D,B80,'Grundlage ger. Langzeit'!I:I),"")</f>
        <v/>
      </c>
      <c r="H80" s="112" t="str">
        <f>IF(SUMIF('Grundlage ger. Langzeit'!D:D,B80,'Grundlage ger. Langzeit'!J:J)&gt;0,SUMIF('Grundlage ger. Langzeit'!D:D,B80,'Grundlage ger. Langzeit'!J:J),"")</f>
        <v/>
      </c>
      <c r="I80" s="130" t="str">
        <f>IF(SUMIF('Grundlage ger. Langzeit'!D:D,B80,'Grundlage ger. Langzeit'!K:K)&gt;0,SUMIF('Grundlage ger. Langzeit'!D:D,B80,'Grundlage ger. Langzeit'!K:K),"")</f>
        <v/>
      </c>
      <c r="J80" s="130" t="str">
        <f>IF(SUMIF('Grundlage ger. Langzeit'!D:D,B80,'Grundlage ger. Langzeit'!L:L)&gt;0,SUMIF('Grundlage ger. Langzeit'!D:D,B80,'Grundlage ger. Langzeit'!L:L),"")</f>
        <v/>
      </c>
      <c r="K80" s="40"/>
      <c r="L80" s="61" t="str">
        <f t="shared" si="4"/>
        <v>-</v>
      </c>
      <c r="M80" s="61" t="str">
        <f t="shared" si="5"/>
        <v>-</v>
      </c>
      <c r="N80" s="40"/>
      <c r="O80" s="40"/>
      <c r="P80" s="40"/>
      <c r="W80" s="124" t="str">
        <f t="shared" si="6"/>
        <v/>
      </c>
      <c r="X80" s="23" t="str">
        <f t="shared" si="7"/>
        <v>gleich</v>
      </c>
    </row>
    <row r="81" spans="1:24" hidden="1" x14ac:dyDescent="0.2">
      <c r="A81" s="20" t="s">
        <v>317</v>
      </c>
      <c r="B81" s="21" t="s">
        <v>317</v>
      </c>
      <c r="C81" s="21" t="s">
        <v>34</v>
      </c>
      <c r="D81" s="21" t="s">
        <v>35</v>
      </c>
      <c r="E81" s="112">
        <f>IF(SUMIF('Grundlage ger. Langzeit'!D:D,B81,'Grundlage ger. Langzeit'!G:G)&gt;0,SUMIF('Grundlage ger. Langzeit'!D:D,B81,'Grundlage ger. Langzeit'!G:G),)</f>
        <v>0</v>
      </c>
      <c r="F81" s="112">
        <f>IF(SUMIF('Grundlage ger. Langzeit'!D:D,B81,'Grundlage ger. Langzeit'!H:H)&gt;0,SUMIF('Grundlage ger. Langzeit'!D:D,B81,'Grundlage ger. Langzeit'!H:H),)</f>
        <v>0</v>
      </c>
      <c r="G81" s="112" t="str">
        <f>IF(SUMIF('Grundlage ger. Langzeit'!D:D,B81,'Grundlage ger. Langzeit'!I:I)&gt;0,SUMIF('Grundlage ger. Langzeit'!D:D,B81,'Grundlage ger. Langzeit'!I:I),"")</f>
        <v/>
      </c>
      <c r="H81" s="112" t="str">
        <f>IF(SUMIF('Grundlage ger. Langzeit'!D:D,B81,'Grundlage ger. Langzeit'!J:J)&gt;0,SUMIF('Grundlage ger. Langzeit'!D:D,B81,'Grundlage ger. Langzeit'!J:J),"")</f>
        <v/>
      </c>
      <c r="I81" s="130" t="str">
        <f>IF(SUMIF('Grundlage ger. Langzeit'!D:D,B81,'Grundlage ger. Langzeit'!K:K)&gt;0,SUMIF('Grundlage ger. Langzeit'!D:D,B81,'Grundlage ger. Langzeit'!K:K),"")</f>
        <v/>
      </c>
      <c r="J81" s="130" t="str">
        <f>IF(SUMIF('Grundlage ger. Langzeit'!D:D,B81,'Grundlage ger. Langzeit'!L:L)&gt;0,SUMIF('Grundlage ger. Langzeit'!D:D,B81,'Grundlage ger. Langzeit'!L:L),"")</f>
        <v/>
      </c>
      <c r="K81" s="40"/>
      <c r="L81" s="61" t="str">
        <f t="shared" si="4"/>
        <v>-</v>
      </c>
      <c r="M81" s="61" t="str">
        <f t="shared" si="5"/>
        <v>-</v>
      </c>
      <c r="N81" s="40"/>
      <c r="O81" s="40"/>
      <c r="P81" s="40"/>
      <c r="W81" s="125" t="str">
        <f t="shared" si="6"/>
        <v/>
      </c>
      <c r="X81" s="23" t="str">
        <f t="shared" si="7"/>
        <v>gleich</v>
      </c>
    </row>
    <row r="82" spans="1:24" hidden="1" x14ac:dyDescent="0.2">
      <c r="A82" s="20" t="s">
        <v>320</v>
      </c>
      <c r="B82" s="21" t="s">
        <v>320</v>
      </c>
      <c r="C82" s="21" t="s">
        <v>34</v>
      </c>
      <c r="D82" s="21" t="s">
        <v>35</v>
      </c>
      <c r="E82" s="112">
        <f>IF(SUMIF('Grundlage ger. Langzeit'!D:D,B82,'Grundlage ger. Langzeit'!G:G)&gt;0,SUMIF('Grundlage ger. Langzeit'!D:D,B82,'Grundlage ger. Langzeit'!G:G),)</f>
        <v>0</v>
      </c>
      <c r="F82" s="112">
        <f>IF(SUMIF('Grundlage ger. Langzeit'!D:D,B82,'Grundlage ger. Langzeit'!H:H)&gt;0,SUMIF('Grundlage ger. Langzeit'!D:D,B82,'Grundlage ger. Langzeit'!H:H),)</f>
        <v>0</v>
      </c>
      <c r="G82" s="112" t="str">
        <f>IF(SUMIF('Grundlage ger. Langzeit'!D:D,B82,'Grundlage ger. Langzeit'!I:I)&gt;0,SUMIF('Grundlage ger. Langzeit'!D:D,B82,'Grundlage ger. Langzeit'!I:I),"")</f>
        <v/>
      </c>
      <c r="H82" s="112" t="str">
        <f>IF(SUMIF('Grundlage ger. Langzeit'!D:D,B82,'Grundlage ger. Langzeit'!J:J)&gt;0,SUMIF('Grundlage ger. Langzeit'!D:D,B82,'Grundlage ger. Langzeit'!J:J),"")</f>
        <v/>
      </c>
      <c r="I82" s="130" t="str">
        <f>IF(SUMIF('Grundlage ger. Langzeit'!D:D,B82,'Grundlage ger. Langzeit'!K:K)&gt;0,SUMIF('Grundlage ger. Langzeit'!D:D,B82,'Grundlage ger. Langzeit'!K:K),"")</f>
        <v/>
      </c>
      <c r="J82" s="130" t="str">
        <f>IF(SUMIF('Grundlage ger. Langzeit'!D:D,B82,'Grundlage ger. Langzeit'!L:L)&gt;0,SUMIF('Grundlage ger. Langzeit'!D:D,B82,'Grundlage ger. Langzeit'!L:L),"")</f>
        <v/>
      </c>
      <c r="K82" s="40"/>
      <c r="L82" s="61" t="str">
        <f t="shared" si="4"/>
        <v>-</v>
      </c>
      <c r="M82" s="61" t="str">
        <f t="shared" si="5"/>
        <v>-</v>
      </c>
      <c r="N82" s="40"/>
      <c r="O82" s="40"/>
      <c r="P82" s="40"/>
      <c r="W82" s="125" t="str">
        <f t="shared" si="6"/>
        <v/>
      </c>
      <c r="X82" s="23" t="str">
        <f t="shared" si="7"/>
        <v>gleich</v>
      </c>
    </row>
    <row r="83" spans="1:24" hidden="1" x14ac:dyDescent="0.2">
      <c r="A83" s="20" t="s">
        <v>332</v>
      </c>
      <c r="B83" s="21" t="s">
        <v>332</v>
      </c>
      <c r="C83" s="21" t="s">
        <v>34</v>
      </c>
      <c r="D83" s="21" t="s">
        <v>35</v>
      </c>
      <c r="E83" s="112">
        <f>IF(SUMIF('Grundlage ger. Langzeit'!D:D,B83,'Grundlage ger. Langzeit'!G:G)&gt;0,SUMIF('Grundlage ger. Langzeit'!D:D,B83,'Grundlage ger. Langzeit'!G:G),)</f>
        <v>0</v>
      </c>
      <c r="F83" s="112">
        <f>IF(SUMIF('Grundlage ger. Langzeit'!D:D,B83,'Grundlage ger. Langzeit'!H:H)&gt;0,SUMIF('Grundlage ger. Langzeit'!D:D,B83,'Grundlage ger. Langzeit'!H:H),)</f>
        <v>0</v>
      </c>
      <c r="G83" s="112" t="str">
        <f>IF(SUMIF('Grundlage ger. Langzeit'!D:D,B83,'Grundlage ger. Langzeit'!I:I)&gt;0,SUMIF('Grundlage ger. Langzeit'!D:D,B83,'Grundlage ger. Langzeit'!I:I),"")</f>
        <v/>
      </c>
      <c r="H83" s="112" t="str">
        <f>IF(SUMIF('Grundlage ger. Langzeit'!D:D,B83,'Grundlage ger. Langzeit'!J:J)&gt;0,SUMIF('Grundlage ger. Langzeit'!D:D,B83,'Grundlage ger. Langzeit'!J:J),"")</f>
        <v/>
      </c>
      <c r="I83" s="130" t="str">
        <f>IF(SUMIF('Grundlage ger. Langzeit'!D:D,B83,'Grundlage ger. Langzeit'!K:K)&gt;0,SUMIF('Grundlage ger. Langzeit'!D:D,B83,'Grundlage ger. Langzeit'!K:K),"")</f>
        <v/>
      </c>
      <c r="J83" s="130" t="str">
        <f>IF(SUMIF('Grundlage ger. Langzeit'!D:D,B83,'Grundlage ger. Langzeit'!L:L)&gt;0,SUMIF('Grundlage ger. Langzeit'!D:D,B83,'Grundlage ger. Langzeit'!L:L),"")</f>
        <v/>
      </c>
      <c r="K83" s="40"/>
      <c r="L83" s="61" t="str">
        <f t="shared" si="4"/>
        <v>-</v>
      </c>
      <c r="M83" s="61" t="str">
        <f t="shared" si="5"/>
        <v>-</v>
      </c>
      <c r="N83" s="40"/>
      <c r="O83" s="40"/>
      <c r="P83" s="40"/>
      <c r="W83" s="124" t="str">
        <f t="shared" si="6"/>
        <v/>
      </c>
      <c r="X83" s="23" t="str">
        <f t="shared" si="7"/>
        <v>gleich</v>
      </c>
    </row>
    <row r="84" spans="1:24" hidden="1" x14ac:dyDescent="0.2">
      <c r="A84" s="20" t="s">
        <v>167</v>
      </c>
      <c r="B84" s="21" t="s">
        <v>168</v>
      </c>
      <c r="C84" s="21" t="s">
        <v>169</v>
      </c>
      <c r="D84" s="21" t="s">
        <v>45</v>
      </c>
      <c r="E84" s="112">
        <f>IF(SUMIF('Grundlage ger. Langzeit'!D:D,B84,'Grundlage ger. Langzeit'!G:G)&gt;0,SUMIF('Grundlage ger. Langzeit'!D:D,B84,'Grundlage ger. Langzeit'!G:G),)</f>
        <v>0</v>
      </c>
      <c r="F84" s="112">
        <f>IF(SUMIF('Grundlage ger. Langzeit'!D:D,B84,'Grundlage ger. Langzeit'!H:H)&gt;0,SUMIF('Grundlage ger. Langzeit'!D:D,B84,'Grundlage ger. Langzeit'!H:H),)</f>
        <v>0</v>
      </c>
      <c r="G84" s="112" t="str">
        <f>IF(SUMIF('Grundlage ger. Langzeit'!D:D,B84,'Grundlage ger. Langzeit'!I:I)&gt;0,SUMIF('Grundlage ger. Langzeit'!D:D,B84,'Grundlage ger. Langzeit'!I:I),"")</f>
        <v/>
      </c>
      <c r="H84" s="112" t="str">
        <f>IF(SUMIF('Grundlage ger. Langzeit'!D:D,B84,'Grundlage ger. Langzeit'!J:J)&gt;0,SUMIF('Grundlage ger. Langzeit'!D:D,B84,'Grundlage ger. Langzeit'!J:J),"")</f>
        <v/>
      </c>
      <c r="I84" s="130" t="str">
        <f>IF(SUMIF('Grundlage ger. Langzeit'!D:D,B84,'Grundlage ger. Langzeit'!K:K)&gt;0,SUMIF('Grundlage ger. Langzeit'!D:D,B84,'Grundlage ger. Langzeit'!K:K),"")</f>
        <v/>
      </c>
      <c r="J84" s="130" t="str">
        <f>IF(SUMIF('Grundlage ger. Langzeit'!D:D,B84,'Grundlage ger. Langzeit'!L:L)&gt;0,SUMIF('Grundlage ger. Langzeit'!D:D,B84,'Grundlage ger. Langzeit'!L:L),"")</f>
        <v/>
      </c>
      <c r="K84" s="40"/>
      <c r="L84" s="61" t="str">
        <f t="shared" si="4"/>
        <v>-</v>
      </c>
      <c r="M84" s="61" t="str">
        <f t="shared" si="5"/>
        <v>-</v>
      </c>
      <c r="N84" s="40"/>
      <c r="O84" s="40"/>
      <c r="P84" s="40"/>
      <c r="W84" s="124" t="str">
        <f t="shared" si="6"/>
        <v/>
      </c>
      <c r="X84" s="23" t="str">
        <f t="shared" si="7"/>
        <v>gleich</v>
      </c>
    </row>
    <row r="85" spans="1:24" hidden="1" x14ac:dyDescent="0.2">
      <c r="A85" s="20" t="s">
        <v>249</v>
      </c>
      <c r="B85" s="21" t="s">
        <v>250</v>
      </c>
      <c r="C85" s="21" t="s">
        <v>169</v>
      </c>
      <c r="D85" s="21" t="s">
        <v>251</v>
      </c>
      <c r="E85" s="112">
        <f>IF(SUMIF('Grundlage ger. Langzeit'!D:D,B85,'Grundlage ger. Langzeit'!G:G)&gt;0,SUMIF('Grundlage ger. Langzeit'!D:D,B85,'Grundlage ger. Langzeit'!G:G),)</f>
        <v>0</v>
      </c>
      <c r="F85" s="112">
        <f>IF(SUMIF('Grundlage ger. Langzeit'!D:D,B85,'Grundlage ger. Langzeit'!H:H)&gt;0,SUMIF('Grundlage ger. Langzeit'!D:D,B85,'Grundlage ger. Langzeit'!H:H),)</f>
        <v>0</v>
      </c>
      <c r="G85" s="112" t="str">
        <f>IF(SUMIF('Grundlage ger. Langzeit'!D:D,B85,'Grundlage ger. Langzeit'!I:I)&gt;0,SUMIF('Grundlage ger. Langzeit'!D:D,B85,'Grundlage ger. Langzeit'!I:I),"")</f>
        <v/>
      </c>
      <c r="H85" s="112" t="str">
        <f>IF(SUMIF('Grundlage ger. Langzeit'!D:D,B85,'Grundlage ger. Langzeit'!J:J)&gt;0,SUMIF('Grundlage ger. Langzeit'!D:D,B85,'Grundlage ger. Langzeit'!J:J),"")</f>
        <v/>
      </c>
      <c r="I85" s="130" t="str">
        <f>IF(SUMIF('Grundlage ger. Langzeit'!D:D,B85,'Grundlage ger. Langzeit'!K:K)&gt;0,SUMIF('Grundlage ger. Langzeit'!D:D,B85,'Grundlage ger. Langzeit'!K:K),"")</f>
        <v/>
      </c>
      <c r="J85" s="130" t="str">
        <f>IF(SUMIF('Grundlage ger. Langzeit'!D:D,B85,'Grundlage ger. Langzeit'!L:L)&gt;0,SUMIF('Grundlage ger. Langzeit'!D:D,B85,'Grundlage ger. Langzeit'!L:L),"")</f>
        <v/>
      </c>
      <c r="K85" s="40"/>
      <c r="L85" s="61" t="str">
        <f t="shared" si="4"/>
        <v>-</v>
      </c>
      <c r="M85" s="61" t="str">
        <f t="shared" si="5"/>
        <v>-</v>
      </c>
      <c r="N85" s="40"/>
      <c r="O85" s="40"/>
      <c r="P85" s="40"/>
      <c r="W85" s="124" t="str">
        <f t="shared" si="6"/>
        <v/>
      </c>
      <c r="X85" s="23" t="str">
        <f t="shared" si="7"/>
        <v>gleich</v>
      </c>
    </row>
    <row r="86" spans="1:24" hidden="1" x14ac:dyDescent="0.2">
      <c r="A86" s="20" t="s">
        <v>86</v>
      </c>
      <c r="B86" s="21" t="s">
        <v>87</v>
      </c>
      <c r="C86" s="21" t="s">
        <v>88</v>
      </c>
      <c r="D86" s="21" t="s">
        <v>45</v>
      </c>
      <c r="E86" s="112">
        <f>IF(SUMIF('Grundlage ger. Langzeit'!D:D,B86,'Grundlage ger. Langzeit'!G:G)&gt;0,SUMIF('Grundlage ger. Langzeit'!D:D,B86,'Grundlage ger. Langzeit'!G:G),)</f>
        <v>0</v>
      </c>
      <c r="F86" s="112">
        <f>IF(SUMIF('Grundlage ger. Langzeit'!D:D,B86,'Grundlage ger. Langzeit'!H:H)&gt;0,SUMIF('Grundlage ger. Langzeit'!D:D,B86,'Grundlage ger. Langzeit'!H:H),)</f>
        <v>0</v>
      </c>
      <c r="G86" s="112" t="str">
        <f>IF(SUMIF('Grundlage ger. Langzeit'!D:D,B86,'Grundlage ger. Langzeit'!I:I)&gt;0,SUMIF('Grundlage ger. Langzeit'!D:D,B86,'Grundlage ger. Langzeit'!I:I),"")</f>
        <v/>
      </c>
      <c r="H86" s="112" t="str">
        <f>IF(SUMIF('Grundlage ger. Langzeit'!D:D,B86,'Grundlage ger. Langzeit'!J:J)&gt;0,SUMIF('Grundlage ger. Langzeit'!D:D,B86,'Grundlage ger. Langzeit'!J:J),"")</f>
        <v/>
      </c>
      <c r="I86" s="130" t="str">
        <f>IF(SUMIF('Grundlage ger. Langzeit'!D:D,B86,'Grundlage ger. Langzeit'!K:K)&gt;0,SUMIF('Grundlage ger. Langzeit'!D:D,B86,'Grundlage ger. Langzeit'!K:K),"")</f>
        <v/>
      </c>
      <c r="J86" s="130" t="str">
        <f>IF(SUMIF('Grundlage ger. Langzeit'!D:D,B86,'Grundlage ger. Langzeit'!L:L)&gt;0,SUMIF('Grundlage ger. Langzeit'!D:D,B86,'Grundlage ger. Langzeit'!L:L),"")</f>
        <v/>
      </c>
      <c r="K86" s="40"/>
      <c r="L86" s="61" t="str">
        <f t="shared" si="4"/>
        <v>-</v>
      </c>
      <c r="M86" s="61" t="str">
        <f t="shared" si="5"/>
        <v>-</v>
      </c>
      <c r="N86" s="40"/>
      <c r="O86" s="40"/>
      <c r="P86" s="40"/>
      <c r="W86" s="124" t="str">
        <f t="shared" si="6"/>
        <v/>
      </c>
      <c r="X86" s="23" t="str">
        <f t="shared" si="7"/>
        <v>gleich</v>
      </c>
    </row>
    <row r="87" spans="1:24" hidden="1" x14ac:dyDescent="0.2">
      <c r="A87" s="20" t="s">
        <v>143</v>
      </c>
      <c r="B87" s="21" t="s">
        <v>144</v>
      </c>
      <c r="C87" s="21" t="s">
        <v>145</v>
      </c>
      <c r="D87" s="21" t="s">
        <v>17</v>
      </c>
      <c r="E87" s="112">
        <f>IF(SUMIF('Grundlage ger. Langzeit'!D:D,B87,'Grundlage ger. Langzeit'!G:G)&gt;0,SUMIF('Grundlage ger. Langzeit'!D:D,B87,'Grundlage ger. Langzeit'!G:G),)</f>
        <v>0</v>
      </c>
      <c r="F87" s="112">
        <f>IF(SUMIF('Grundlage ger. Langzeit'!D:D,B87,'Grundlage ger. Langzeit'!H:H)&gt;0,SUMIF('Grundlage ger. Langzeit'!D:D,B87,'Grundlage ger. Langzeit'!H:H),)</f>
        <v>0</v>
      </c>
      <c r="G87" s="112" t="str">
        <f>IF(SUMIF('Grundlage ger. Langzeit'!D:D,B87,'Grundlage ger. Langzeit'!I:I)&gt;0,SUMIF('Grundlage ger. Langzeit'!D:D,B87,'Grundlage ger. Langzeit'!I:I),"")</f>
        <v/>
      </c>
      <c r="H87" s="112" t="str">
        <f>IF(SUMIF('Grundlage ger. Langzeit'!D:D,B87,'Grundlage ger. Langzeit'!J:J)&gt;0,SUMIF('Grundlage ger. Langzeit'!D:D,B87,'Grundlage ger. Langzeit'!J:J),"")</f>
        <v/>
      </c>
      <c r="I87" s="130" t="str">
        <f>IF(SUMIF('Grundlage ger. Langzeit'!D:D,B87,'Grundlage ger. Langzeit'!K:K)&gt;0,SUMIF('Grundlage ger. Langzeit'!D:D,B87,'Grundlage ger. Langzeit'!K:K),"")</f>
        <v/>
      </c>
      <c r="J87" s="130" t="str">
        <f>IF(SUMIF('Grundlage ger. Langzeit'!D:D,B87,'Grundlage ger. Langzeit'!L:L)&gt;0,SUMIF('Grundlage ger. Langzeit'!D:D,B87,'Grundlage ger. Langzeit'!L:L),"")</f>
        <v/>
      </c>
      <c r="K87" s="40"/>
      <c r="L87" s="61" t="str">
        <f t="shared" si="4"/>
        <v>-</v>
      </c>
      <c r="M87" s="61" t="str">
        <f t="shared" si="5"/>
        <v>-</v>
      </c>
      <c r="N87" s="40"/>
      <c r="O87" s="40"/>
      <c r="P87" s="40"/>
      <c r="W87" s="124" t="str">
        <f t="shared" si="6"/>
        <v/>
      </c>
      <c r="X87" s="23" t="str">
        <f t="shared" si="7"/>
        <v>gleich</v>
      </c>
    </row>
    <row r="88" spans="1:24" hidden="1" x14ac:dyDescent="0.2">
      <c r="A88" s="20" t="s">
        <v>226</v>
      </c>
      <c r="B88" s="21" t="s">
        <v>227</v>
      </c>
      <c r="C88" s="21" t="s">
        <v>228</v>
      </c>
      <c r="D88" s="21" t="s">
        <v>17</v>
      </c>
      <c r="E88" s="112">
        <f>IF(SUMIF('Grundlage ger. Langzeit'!D:D,B88,'Grundlage ger. Langzeit'!G:G)&gt;0,SUMIF('Grundlage ger. Langzeit'!D:D,B88,'Grundlage ger. Langzeit'!G:G),)</f>
        <v>0</v>
      </c>
      <c r="F88" s="112">
        <f>IF(SUMIF('Grundlage ger. Langzeit'!D:D,B88,'Grundlage ger. Langzeit'!H:H)&gt;0,SUMIF('Grundlage ger. Langzeit'!D:D,B88,'Grundlage ger. Langzeit'!H:H),)</f>
        <v>0</v>
      </c>
      <c r="G88" s="112" t="str">
        <f>IF(SUMIF('Grundlage ger. Langzeit'!D:D,B88,'Grundlage ger. Langzeit'!I:I)&gt;0,SUMIF('Grundlage ger. Langzeit'!D:D,B88,'Grundlage ger. Langzeit'!I:I),"")</f>
        <v/>
      </c>
      <c r="H88" s="112" t="str">
        <f>IF(SUMIF('Grundlage ger. Langzeit'!D:D,B88,'Grundlage ger. Langzeit'!J:J)&gt;0,SUMIF('Grundlage ger. Langzeit'!D:D,B88,'Grundlage ger. Langzeit'!J:J),"")</f>
        <v/>
      </c>
      <c r="I88" s="130" t="str">
        <f>IF(SUMIF('Grundlage ger. Langzeit'!D:D,B88,'Grundlage ger. Langzeit'!K:K)&gt;0,SUMIF('Grundlage ger. Langzeit'!D:D,B88,'Grundlage ger. Langzeit'!K:K),"")</f>
        <v/>
      </c>
      <c r="J88" s="130" t="str">
        <f>IF(SUMIF('Grundlage ger. Langzeit'!D:D,B88,'Grundlage ger. Langzeit'!L:L)&gt;0,SUMIF('Grundlage ger. Langzeit'!D:D,B88,'Grundlage ger. Langzeit'!L:L),"")</f>
        <v/>
      </c>
      <c r="K88" s="40"/>
      <c r="L88" s="61" t="str">
        <f t="shared" si="4"/>
        <v>-</v>
      </c>
      <c r="M88" s="61" t="str">
        <f t="shared" si="5"/>
        <v>-</v>
      </c>
      <c r="N88" s="40"/>
      <c r="O88" s="40"/>
      <c r="P88" s="40"/>
      <c r="W88" s="124" t="str">
        <f t="shared" si="6"/>
        <v/>
      </c>
      <c r="X88" s="23" t="str">
        <f t="shared" si="7"/>
        <v>gleich</v>
      </c>
    </row>
    <row r="89" spans="1:24" hidden="1" x14ac:dyDescent="0.2">
      <c r="A89" s="20" t="s">
        <v>230</v>
      </c>
      <c r="B89" s="21" t="s">
        <v>231</v>
      </c>
      <c r="C89" s="21" t="s">
        <v>228</v>
      </c>
      <c r="D89" s="21" t="s">
        <v>17</v>
      </c>
      <c r="E89" s="112">
        <f>IF(SUMIF('Grundlage ger. Langzeit'!D:D,B89,'Grundlage ger. Langzeit'!G:G)&gt;0,SUMIF('Grundlage ger. Langzeit'!D:D,B89,'Grundlage ger. Langzeit'!G:G),)</f>
        <v>0</v>
      </c>
      <c r="F89" s="112">
        <f>IF(SUMIF('Grundlage ger. Langzeit'!D:D,B89,'Grundlage ger. Langzeit'!H:H)&gt;0,SUMIF('Grundlage ger. Langzeit'!D:D,B89,'Grundlage ger. Langzeit'!H:H),)</f>
        <v>0</v>
      </c>
      <c r="G89" s="112" t="str">
        <f>IF(SUMIF('Grundlage ger. Langzeit'!D:D,B89,'Grundlage ger. Langzeit'!I:I)&gt;0,SUMIF('Grundlage ger. Langzeit'!D:D,B89,'Grundlage ger. Langzeit'!I:I),"")</f>
        <v/>
      </c>
      <c r="H89" s="112" t="str">
        <f>IF(SUMIF('Grundlage ger. Langzeit'!D:D,B89,'Grundlage ger. Langzeit'!J:J)&gt;0,SUMIF('Grundlage ger. Langzeit'!D:D,B89,'Grundlage ger. Langzeit'!J:J),"")</f>
        <v/>
      </c>
      <c r="I89" s="130" t="str">
        <f>IF(SUMIF('Grundlage ger. Langzeit'!D:D,B89,'Grundlage ger. Langzeit'!K:K)&gt;0,SUMIF('Grundlage ger. Langzeit'!D:D,B89,'Grundlage ger. Langzeit'!K:K),"")</f>
        <v/>
      </c>
      <c r="J89" s="130" t="str">
        <f>IF(SUMIF('Grundlage ger. Langzeit'!D:D,B89,'Grundlage ger. Langzeit'!L:L)&gt;0,SUMIF('Grundlage ger. Langzeit'!D:D,B89,'Grundlage ger. Langzeit'!L:L),"")</f>
        <v/>
      </c>
      <c r="K89" s="40"/>
      <c r="L89" s="61" t="str">
        <f t="shared" si="4"/>
        <v>-</v>
      </c>
      <c r="M89" s="61" t="str">
        <f t="shared" si="5"/>
        <v>-</v>
      </c>
      <c r="N89" s="40"/>
      <c r="O89" s="40"/>
      <c r="P89" s="40"/>
      <c r="W89" s="124" t="str">
        <f t="shared" si="6"/>
        <v/>
      </c>
      <c r="X89" s="23" t="str">
        <f t="shared" si="7"/>
        <v>gleich</v>
      </c>
    </row>
    <row r="90" spans="1:24" hidden="1" x14ac:dyDescent="0.2">
      <c r="A90" s="20" t="s">
        <v>256</v>
      </c>
      <c r="B90" s="21" t="s">
        <v>257</v>
      </c>
      <c r="C90" s="21" t="s">
        <v>228</v>
      </c>
      <c r="D90" s="21" t="s">
        <v>27</v>
      </c>
      <c r="E90" s="112">
        <f>IF(SUMIF('Grundlage ger. Langzeit'!D:D,B90,'Grundlage ger. Langzeit'!G:G)&gt;0,SUMIF('Grundlage ger. Langzeit'!D:D,B90,'Grundlage ger. Langzeit'!G:G),)</f>
        <v>0</v>
      </c>
      <c r="F90" s="112">
        <f>IF(SUMIF('Grundlage ger. Langzeit'!D:D,B90,'Grundlage ger. Langzeit'!H:H)&gt;0,SUMIF('Grundlage ger. Langzeit'!D:D,B90,'Grundlage ger. Langzeit'!H:H),)</f>
        <v>0</v>
      </c>
      <c r="G90" s="112" t="str">
        <f>IF(SUMIF('Grundlage ger. Langzeit'!D:D,B90,'Grundlage ger. Langzeit'!I:I)&gt;0,SUMIF('Grundlage ger. Langzeit'!D:D,B90,'Grundlage ger. Langzeit'!I:I),"")</f>
        <v/>
      </c>
      <c r="H90" s="112" t="str">
        <f>IF(SUMIF('Grundlage ger. Langzeit'!D:D,B90,'Grundlage ger. Langzeit'!J:J)&gt;0,SUMIF('Grundlage ger. Langzeit'!D:D,B90,'Grundlage ger. Langzeit'!J:J),"")</f>
        <v/>
      </c>
      <c r="I90" s="130" t="str">
        <f>IF(SUMIF('Grundlage ger. Langzeit'!D:D,B90,'Grundlage ger. Langzeit'!K:K)&gt;0,SUMIF('Grundlage ger. Langzeit'!D:D,B90,'Grundlage ger. Langzeit'!K:K),"")</f>
        <v/>
      </c>
      <c r="J90" s="130" t="str">
        <f>IF(SUMIF('Grundlage ger. Langzeit'!D:D,B90,'Grundlage ger. Langzeit'!L:L)&gt;0,SUMIF('Grundlage ger. Langzeit'!D:D,B90,'Grundlage ger. Langzeit'!L:L),"")</f>
        <v/>
      </c>
      <c r="K90" s="40"/>
      <c r="L90" s="61" t="str">
        <f t="shared" si="4"/>
        <v>-</v>
      </c>
      <c r="M90" s="61" t="str">
        <f t="shared" si="5"/>
        <v>-</v>
      </c>
      <c r="N90" s="40"/>
      <c r="O90" s="40"/>
      <c r="P90" s="40"/>
      <c r="W90" s="124" t="str">
        <f t="shared" si="6"/>
        <v/>
      </c>
      <c r="X90" s="23" t="str">
        <f t="shared" si="7"/>
        <v>gleich</v>
      </c>
    </row>
    <row r="91" spans="1:24" hidden="1" x14ac:dyDescent="0.2">
      <c r="A91" s="20" t="s">
        <v>338</v>
      </c>
      <c r="B91" s="21" t="s">
        <v>338</v>
      </c>
      <c r="C91" s="21" t="s">
        <v>228</v>
      </c>
      <c r="D91" s="21" t="s">
        <v>106</v>
      </c>
      <c r="E91" s="112">
        <f>IF(SUMIF('Grundlage ger. Langzeit'!D:D,B91,'Grundlage ger. Langzeit'!G:G)&gt;0,SUMIF('Grundlage ger. Langzeit'!D:D,B91,'Grundlage ger. Langzeit'!G:G),)</f>
        <v>0</v>
      </c>
      <c r="F91" s="112">
        <f>IF(SUMIF('Grundlage ger. Langzeit'!D:D,B91,'Grundlage ger. Langzeit'!H:H)&gt;0,SUMIF('Grundlage ger. Langzeit'!D:D,B91,'Grundlage ger. Langzeit'!H:H),)</f>
        <v>0</v>
      </c>
      <c r="G91" s="112" t="str">
        <f>IF(SUMIF('Grundlage ger. Langzeit'!D:D,B91,'Grundlage ger. Langzeit'!I:I)&gt;0,SUMIF('Grundlage ger. Langzeit'!D:D,B91,'Grundlage ger. Langzeit'!I:I),"")</f>
        <v/>
      </c>
      <c r="H91" s="112" t="str">
        <f>IF(SUMIF('Grundlage ger. Langzeit'!D:D,B91,'Grundlage ger. Langzeit'!J:J)&gt;0,SUMIF('Grundlage ger. Langzeit'!D:D,B91,'Grundlage ger. Langzeit'!J:J),"")</f>
        <v/>
      </c>
      <c r="I91" s="130" t="str">
        <f>IF(SUMIF('Grundlage ger. Langzeit'!D:D,B91,'Grundlage ger. Langzeit'!K:K)&gt;0,SUMIF('Grundlage ger. Langzeit'!D:D,B91,'Grundlage ger. Langzeit'!K:K),"")</f>
        <v/>
      </c>
      <c r="J91" s="130" t="str">
        <f>IF(SUMIF('Grundlage ger. Langzeit'!D:D,B91,'Grundlage ger. Langzeit'!L:L)&gt;0,SUMIF('Grundlage ger. Langzeit'!D:D,B91,'Grundlage ger. Langzeit'!L:L),"")</f>
        <v/>
      </c>
      <c r="K91" s="40"/>
      <c r="L91" s="61" t="str">
        <f t="shared" si="4"/>
        <v>-</v>
      </c>
      <c r="M91" s="61" t="str">
        <f t="shared" si="5"/>
        <v>-</v>
      </c>
      <c r="N91" s="40"/>
      <c r="O91" s="40"/>
      <c r="P91" s="40"/>
      <c r="W91" s="124" t="str">
        <f t="shared" si="6"/>
        <v/>
      </c>
      <c r="X91" s="23" t="str">
        <f t="shared" si="7"/>
        <v>gleich</v>
      </c>
    </row>
    <row r="92" spans="1:24" hidden="1" x14ac:dyDescent="0.2">
      <c r="A92" s="20" t="s">
        <v>125</v>
      </c>
      <c r="B92" s="21" t="s">
        <v>126</v>
      </c>
      <c r="C92" s="21" t="s">
        <v>127</v>
      </c>
      <c r="D92" s="21" t="s">
        <v>45</v>
      </c>
      <c r="E92" s="112">
        <f>IF(SUMIF('Grundlage ger. Langzeit'!D:D,B92,'Grundlage ger. Langzeit'!G:G)&gt;0,SUMIF('Grundlage ger. Langzeit'!D:D,B92,'Grundlage ger. Langzeit'!G:G),)</f>
        <v>0</v>
      </c>
      <c r="F92" s="112">
        <f>IF(SUMIF('Grundlage ger. Langzeit'!D:D,B92,'Grundlage ger. Langzeit'!H:H)&gt;0,SUMIF('Grundlage ger. Langzeit'!D:D,B92,'Grundlage ger. Langzeit'!H:H),)</f>
        <v>0</v>
      </c>
      <c r="G92" s="112" t="str">
        <f>IF(SUMIF('Grundlage ger. Langzeit'!D:D,B92,'Grundlage ger. Langzeit'!I:I)&gt;0,SUMIF('Grundlage ger. Langzeit'!D:D,B92,'Grundlage ger. Langzeit'!I:I),"")</f>
        <v/>
      </c>
      <c r="H92" s="112" t="str">
        <f>IF(SUMIF('Grundlage ger. Langzeit'!D:D,B92,'Grundlage ger. Langzeit'!J:J)&gt;0,SUMIF('Grundlage ger. Langzeit'!D:D,B92,'Grundlage ger. Langzeit'!J:J),"")</f>
        <v/>
      </c>
      <c r="I92" s="130" t="str">
        <f>IF(SUMIF('Grundlage ger. Langzeit'!D:D,B92,'Grundlage ger. Langzeit'!K:K)&gt;0,SUMIF('Grundlage ger. Langzeit'!D:D,B92,'Grundlage ger. Langzeit'!K:K),"")</f>
        <v/>
      </c>
      <c r="J92" s="130" t="str">
        <f>IF(SUMIF('Grundlage ger. Langzeit'!D:D,B92,'Grundlage ger. Langzeit'!L:L)&gt;0,SUMIF('Grundlage ger. Langzeit'!D:D,B92,'Grundlage ger. Langzeit'!L:L),"")</f>
        <v/>
      </c>
      <c r="K92" s="40"/>
      <c r="L92" s="61" t="str">
        <f t="shared" si="4"/>
        <v>-</v>
      </c>
      <c r="M92" s="61" t="str">
        <f t="shared" si="5"/>
        <v>-</v>
      </c>
      <c r="N92" s="40"/>
      <c r="O92" s="40"/>
      <c r="P92" s="40"/>
      <c r="W92" s="124" t="str">
        <f t="shared" si="6"/>
        <v/>
      </c>
      <c r="X92" s="23" t="str">
        <f t="shared" si="7"/>
        <v>gleich</v>
      </c>
    </row>
    <row r="93" spans="1:24" hidden="1" x14ac:dyDescent="0.2">
      <c r="A93" s="20" t="s">
        <v>136</v>
      </c>
      <c r="B93" s="21" t="s">
        <v>137</v>
      </c>
      <c r="C93" s="21" t="s">
        <v>127</v>
      </c>
      <c r="D93" s="21" t="s">
        <v>45</v>
      </c>
      <c r="E93" s="112">
        <f>IF(SUMIF('Grundlage ger. Langzeit'!D:D,B93,'Grundlage ger. Langzeit'!G:G)&gt;0,SUMIF('Grundlage ger. Langzeit'!D:D,B93,'Grundlage ger. Langzeit'!G:G),)</f>
        <v>0</v>
      </c>
      <c r="F93" s="112">
        <f>IF(SUMIF('Grundlage ger. Langzeit'!D:D,B93,'Grundlage ger. Langzeit'!H:H)&gt;0,SUMIF('Grundlage ger. Langzeit'!D:D,B93,'Grundlage ger. Langzeit'!H:H),)</f>
        <v>0</v>
      </c>
      <c r="G93" s="112" t="str">
        <f>IF(SUMIF('Grundlage ger. Langzeit'!D:D,B93,'Grundlage ger. Langzeit'!I:I)&gt;0,SUMIF('Grundlage ger. Langzeit'!D:D,B93,'Grundlage ger. Langzeit'!I:I),"")</f>
        <v/>
      </c>
      <c r="H93" s="112" t="str">
        <f>IF(SUMIF('Grundlage ger. Langzeit'!D:D,B93,'Grundlage ger. Langzeit'!J:J)&gt;0,SUMIF('Grundlage ger. Langzeit'!D:D,B93,'Grundlage ger. Langzeit'!J:J),"")</f>
        <v/>
      </c>
      <c r="I93" s="130" t="str">
        <f>IF(SUMIF('Grundlage ger. Langzeit'!D:D,B93,'Grundlage ger. Langzeit'!K:K)&gt;0,SUMIF('Grundlage ger. Langzeit'!D:D,B93,'Grundlage ger. Langzeit'!K:K),"")</f>
        <v/>
      </c>
      <c r="J93" s="130" t="str">
        <f>IF(SUMIF('Grundlage ger. Langzeit'!D:D,B93,'Grundlage ger. Langzeit'!L:L)&gt;0,SUMIF('Grundlage ger. Langzeit'!D:D,B93,'Grundlage ger. Langzeit'!L:L),"")</f>
        <v/>
      </c>
      <c r="K93" s="40"/>
      <c r="L93" s="61" t="str">
        <f t="shared" si="4"/>
        <v>-</v>
      </c>
      <c r="M93" s="61" t="str">
        <f t="shared" si="5"/>
        <v>-</v>
      </c>
      <c r="N93" s="40"/>
      <c r="O93" s="40"/>
      <c r="P93" s="40"/>
      <c r="W93" s="124" t="str">
        <f t="shared" si="6"/>
        <v/>
      </c>
      <c r="X93" s="23" t="str">
        <f t="shared" si="7"/>
        <v>gleich</v>
      </c>
    </row>
    <row r="94" spans="1:24" hidden="1" x14ac:dyDescent="0.2">
      <c r="A94" s="20" t="s">
        <v>50</v>
      </c>
      <c r="B94" s="21" t="s">
        <v>51</v>
      </c>
      <c r="C94" s="21" t="s">
        <v>26</v>
      </c>
      <c r="D94" s="21" t="s">
        <v>35</v>
      </c>
      <c r="E94" s="112">
        <f>IF(SUMIF('Grundlage ger. Langzeit'!D:D,B94,'Grundlage ger. Langzeit'!G:G)&gt;0,SUMIF('Grundlage ger. Langzeit'!D:D,B94,'Grundlage ger. Langzeit'!G:G),)</f>
        <v>0</v>
      </c>
      <c r="F94" s="112">
        <f>IF(SUMIF('Grundlage ger. Langzeit'!D:D,B94,'Grundlage ger. Langzeit'!H:H)&gt;0,SUMIF('Grundlage ger. Langzeit'!D:D,B94,'Grundlage ger. Langzeit'!H:H),)</f>
        <v>0</v>
      </c>
      <c r="G94" s="112" t="str">
        <f>IF(SUMIF('Grundlage ger. Langzeit'!D:D,B94,'Grundlage ger. Langzeit'!I:I)&gt;0,SUMIF('Grundlage ger. Langzeit'!D:D,B94,'Grundlage ger. Langzeit'!I:I),"")</f>
        <v/>
      </c>
      <c r="H94" s="112" t="str">
        <f>IF(SUMIF('Grundlage ger. Langzeit'!D:D,B94,'Grundlage ger. Langzeit'!J:J)&gt;0,SUMIF('Grundlage ger. Langzeit'!D:D,B94,'Grundlage ger. Langzeit'!J:J),"")</f>
        <v/>
      </c>
      <c r="I94" s="130" t="str">
        <f>IF(SUMIF('Grundlage ger. Langzeit'!D:D,B94,'Grundlage ger. Langzeit'!K:K)&gt;0,SUMIF('Grundlage ger. Langzeit'!D:D,B94,'Grundlage ger. Langzeit'!K:K),"")</f>
        <v/>
      </c>
      <c r="J94" s="130" t="str">
        <f>IF(SUMIF('Grundlage ger. Langzeit'!D:D,B94,'Grundlage ger. Langzeit'!L:L)&gt;0,SUMIF('Grundlage ger. Langzeit'!D:D,B94,'Grundlage ger. Langzeit'!L:L),"")</f>
        <v/>
      </c>
      <c r="K94" s="40"/>
      <c r="L94" s="61" t="str">
        <f t="shared" si="4"/>
        <v>-</v>
      </c>
      <c r="M94" s="61" t="str">
        <f t="shared" si="5"/>
        <v>-</v>
      </c>
      <c r="N94" s="40"/>
      <c r="O94" s="40"/>
      <c r="P94" s="40"/>
      <c r="W94" s="124" t="str">
        <f t="shared" si="6"/>
        <v/>
      </c>
      <c r="X94" s="23" t="str">
        <f t="shared" si="7"/>
        <v>gleich</v>
      </c>
    </row>
    <row r="95" spans="1:24" hidden="1" x14ac:dyDescent="0.2">
      <c r="A95" s="21" t="s">
        <v>24</v>
      </c>
      <c r="B95" s="21" t="s">
        <v>25</v>
      </c>
      <c r="C95" s="21" t="s">
        <v>26</v>
      </c>
      <c r="D95" s="21" t="s">
        <v>27</v>
      </c>
      <c r="E95" s="112">
        <f>IF(SUMIF('Grundlage ger. Langzeit'!D:D,B95,'Grundlage ger. Langzeit'!G:G)&gt;0,SUMIF('Grundlage ger. Langzeit'!D:D,B95,'Grundlage ger. Langzeit'!G:G),)</f>
        <v>0</v>
      </c>
      <c r="F95" s="112">
        <f>IF(SUMIF('Grundlage ger. Langzeit'!D:D,B95,'Grundlage ger. Langzeit'!H:H)&gt;0,SUMIF('Grundlage ger. Langzeit'!D:D,B95,'Grundlage ger. Langzeit'!H:H),)</f>
        <v>0</v>
      </c>
      <c r="G95" s="112" t="str">
        <f>IF(SUMIF('Grundlage ger. Langzeit'!D:D,B95,'Grundlage ger. Langzeit'!I:I)&gt;0,SUMIF('Grundlage ger. Langzeit'!D:D,B95,'Grundlage ger. Langzeit'!I:I),"")</f>
        <v/>
      </c>
      <c r="H95" s="112" t="str">
        <f>IF(SUMIF('Grundlage ger. Langzeit'!D:D,B95,'Grundlage ger. Langzeit'!J:J)&gt;0,SUMIF('Grundlage ger. Langzeit'!D:D,B95,'Grundlage ger. Langzeit'!J:J),"")</f>
        <v/>
      </c>
      <c r="I95" s="130" t="str">
        <f>IF(SUMIF('Grundlage ger. Langzeit'!D:D,B95,'Grundlage ger. Langzeit'!K:K)&gt;0,SUMIF('Grundlage ger. Langzeit'!D:D,B95,'Grundlage ger. Langzeit'!K:K),"")</f>
        <v/>
      </c>
      <c r="J95" s="130" t="str">
        <f>IF(SUMIF('Grundlage ger. Langzeit'!D:D,B95,'Grundlage ger. Langzeit'!L:L)&gt;0,SUMIF('Grundlage ger. Langzeit'!D:D,B95,'Grundlage ger. Langzeit'!L:L),"")</f>
        <v/>
      </c>
      <c r="K95" s="40"/>
      <c r="L95" s="61" t="str">
        <f t="shared" si="4"/>
        <v>-</v>
      </c>
      <c r="M95" s="61" t="str">
        <f t="shared" si="5"/>
        <v>-</v>
      </c>
      <c r="N95" s="40"/>
      <c r="O95" s="40"/>
      <c r="P95" s="40"/>
      <c r="W95" s="124" t="str">
        <f t="shared" si="6"/>
        <v/>
      </c>
      <c r="X95" s="23" t="str">
        <f t="shared" si="7"/>
        <v>gleich</v>
      </c>
    </row>
    <row r="96" spans="1:24" hidden="1" x14ac:dyDescent="0.2">
      <c r="A96" s="21" t="s">
        <v>29</v>
      </c>
      <c r="B96" s="21" t="s">
        <v>30</v>
      </c>
      <c r="C96" s="21" t="s">
        <v>26</v>
      </c>
      <c r="D96" s="21" t="s">
        <v>17</v>
      </c>
      <c r="E96" s="112">
        <f>IF(SUMIF('Grundlage ger. Langzeit'!D:D,B96,'Grundlage ger. Langzeit'!G:G)&gt;0,SUMIF('Grundlage ger. Langzeit'!D:D,B96,'Grundlage ger. Langzeit'!G:G),)</f>
        <v>0</v>
      </c>
      <c r="F96" s="112">
        <f>IF(SUMIF('Grundlage ger. Langzeit'!D:D,B96,'Grundlage ger. Langzeit'!H:H)&gt;0,SUMIF('Grundlage ger. Langzeit'!D:D,B96,'Grundlage ger. Langzeit'!H:H),)</f>
        <v>0</v>
      </c>
      <c r="G96" s="112" t="str">
        <f>IF(SUMIF('Grundlage ger. Langzeit'!D:D,B96,'Grundlage ger. Langzeit'!I:I)&gt;0,SUMIF('Grundlage ger. Langzeit'!D:D,B96,'Grundlage ger. Langzeit'!I:I),"")</f>
        <v/>
      </c>
      <c r="H96" s="112" t="str">
        <f>IF(SUMIF('Grundlage ger. Langzeit'!D:D,B96,'Grundlage ger. Langzeit'!J:J)&gt;0,SUMIF('Grundlage ger. Langzeit'!D:D,B96,'Grundlage ger. Langzeit'!J:J),"")</f>
        <v/>
      </c>
      <c r="I96" s="130" t="str">
        <f>IF(SUMIF('Grundlage ger. Langzeit'!D:D,B96,'Grundlage ger. Langzeit'!K:K)&gt;0,SUMIF('Grundlage ger. Langzeit'!D:D,B96,'Grundlage ger. Langzeit'!K:K),"")</f>
        <v/>
      </c>
      <c r="J96" s="130" t="str">
        <f>IF(SUMIF('Grundlage ger. Langzeit'!D:D,B96,'Grundlage ger. Langzeit'!L:L)&gt;0,SUMIF('Grundlage ger. Langzeit'!D:D,B96,'Grundlage ger. Langzeit'!L:L),"")</f>
        <v/>
      </c>
      <c r="K96" s="40"/>
      <c r="L96" s="61" t="str">
        <f t="shared" si="4"/>
        <v>-</v>
      </c>
      <c r="M96" s="61" t="str">
        <f t="shared" si="5"/>
        <v>-</v>
      </c>
      <c r="N96" s="40"/>
      <c r="O96" s="40"/>
      <c r="P96" s="40"/>
      <c r="W96" s="124" t="str">
        <f t="shared" si="6"/>
        <v/>
      </c>
      <c r="X96" s="23" t="str">
        <f t="shared" si="7"/>
        <v>gleich</v>
      </c>
    </row>
    <row r="97" spans="1:24" hidden="1" x14ac:dyDescent="0.2">
      <c r="A97" s="21" t="s">
        <v>47</v>
      </c>
      <c r="B97" s="21" t="s">
        <v>48</v>
      </c>
      <c r="C97" s="21" t="s">
        <v>26</v>
      </c>
      <c r="D97" s="21" t="s">
        <v>45</v>
      </c>
      <c r="E97" s="112">
        <f>IF(SUMIF('Grundlage ger. Langzeit'!D:D,B97,'Grundlage ger. Langzeit'!G:G)&gt;0,SUMIF('Grundlage ger. Langzeit'!D:D,B97,'Grundlage ger. Langzeit'!G:G),)</f>
        <v>0</v>
      </c>
      <c r="F97" s="112">
        <f>IF(SUMIF('Grundlage ger. Langzeit'!D:D,B97,'Grundlage ger. Langzeit'!H:H)&gt;0,SUMIF('Grundlage ger. Langzeit'!D:D,B97,'Grundlage ger. Langzeit'!H:H),)</f>
        <v>0</v>
      </c>
      <c r="G97" s="112" t="str">
        <f>IF(SUMIF('Grundlage ger. Langzeit'!D:D,B97,'Grundlage ger. Langzeit'!I:I)&gt;0,SUMIF('Grundlage ger. Langzeit'!D:D,B97,'Grundlage ger. Langzeit'!I:I),"")</f>
        <v/>
      </c>
      <c r="H97" s="112" t="str">
        <f>IF(SUMIF('Grundlage ger. Langzeit'!D:D,B97,'Grundlage ger. Langzeit'!J:J)&gt;0,SUMIF('Grundlage ger. Langzeit'!D:D,B97,'Grundlage ger. Langzeit'!J:J),"")</f>
        <v/>
      </c>
      <c r="I97" s="130" t="str">
        <f>IF(SUMIF('Grundlage ger. Langzeit'!D:D,B97,'Grundlage ger. Langzeit'!K:K)&gt;0,SUMIF('Grundlage ger. Langzeit'!D:D,B97,'Grundlage ger. Langzeit'!K:K),"")</f>
        <v/>
      </c>
      <c r="J97" s="130" t="str">
        <f>IF(SUMIF('Grundlage ger. Langzeit'!D:D,B97,'Grundlage ger. Langzeit'!L:L)&gt;0,SUMIF('Grundlage ger. Langzeit'!D:D,B97,'Grundlage ger. Langzeit'!L:L),"")</f>
        <v/>
      </c>
      <c r="K97" s="40"/>
      <c r="L97" s="61" t="str">
        <f t="shared" si="4"/>
        <v>-</v>
      </c>
      <c r="M97" s="61" t="str">
        <f t="shared" si="5"/>
        <v>-</v>
      </c>
      <c r="N97" s="40"/>
      <c r="O97" s="40"/>
      <c r="P97" s="40"/>
      <c r="W97" s="124" t="str">
        <f t="shared" si="6"/>
        <v/>
      </c>
      <c r="X97" s="23" t="str">
        <f t="shared" si="7"/>
        <v>gleich</v>
      </c>
    </row>
    <row r="98" spans="1:24" hidden="1" x14ac:dyDescent="0.2">
      <c r="A98" s="21" t="s">
        <v>112</v>
      </c>
      <c r="B98" s="21" t="s">
        <v>113</v>
      </c>
      <c r="C98" s="21" t="s">
        <v>114</v>
      </c>
      <c r="D98" s="21" t="s">
        <v>106</v>
      </c>
      <c r="E98" s="112">
        <f>IF(SUMIF('Grundlage ger. Langzeit'!D:D,B98,'Grundlage ger. Langzeit'!G:G)&gt;0,SUMIF('Grundlage ger. Langzeit'!D:D,B98,'Grundlage ger. Langzeit'!G:G),)</f>
        <v>0</v>
      </c>
      <c r="F98" s="112">
        <f>IF(SUMIF('Grundlage ger. Langzeit'!D:D,B98,'Grundlage ger. Langzeit'!H:H)&gt;0,SUMIF('Grundlage ger. Langzeit'!D:D,B98,'Grundlage ger. Langzeit'!H:H),)</f>
        <v>0</v>
      </c>
      <c r="G98" s="112" t="str">
        <f>IF(SUMIF('Grundlage ger. Langzeit'!D:D,B98,'Grundlage ger. Langzeit'!I:I)&gt;0,SUMIF('Grundlage ger. Langzeit'!D:D,B98,'Grundlage ger. Langzeit'!I:I),"")</f>
        <v/>
      </c>
      <c r="H98" s="112" t="str">
        <f>IF(SUMIF('Grundlage ger. Langzeit'!D:D,B98,'Grundlage ger. Langzeit'!J:J)&gt;0,SUMIF('Grundlage ger. Langzeit'!D:D,B98,'Grundlage ger. Langzeit'!J:J),"")</f>
        <v/>
      </c>
      <c r="I98" s="130" t="str">
        <f>IF(SUMIF('Grundlage ger. Langzeit'!D:D,B98,'Grundlage ger. Langzeit'!K:K)&gt;0,SUMIF('Grundlage ger. Langzeit'!D:D,B98,'Grundlage ger. Langzeit'!K:K),"")</f>
        <v/>
      </c>
      <c r="J98" s="130" t="str">
        <f>IF(SUMIF('Grundlage ger. Langzeit'!D:D,B98,'Grundlage ger. Langzeit'!L:L)&gt;0,SUMIF('Grundlage ger. Langzeit'!D:D,B98,'Grundlage ger. Langzeit'!L:L),"")</f>
        <v/>
      </c>
      <c r="K98" s="40"/>
      <c r="L98" s="61" t="str">
        <f t="shared" si="4"/>
        <v>-</v>
      </c>
      <c r="M98" s="61" t="str">
        <f t="shared" si="5"/>
        <v>-</v>
      </c>
      <c r="N98" s="40"/>
      <c r="O98" s="40"/>
      <c r="P98" s="40"/>
      <c r="W98" s="124" t="str">
        <f t="shared" si="6"/>
        <v/>
      </c>
      <c r="X98" s="23" t="str">
        <f t="shared" si="7"/>
        <v>gleich</v>
      </c>
    </row>
    <row r="99" spans="1:24" hidden="1" x14ac:dyDescent="0.2">
      <c r="A99" s="21" t="s">
        <v>193</v>
      </c>
      <c r="B99" s="21" t="s">
        <v>194</v>
      </c>
      <c r="C99" s="21" t="s">
        <v>114</v>
      </c>
      <c r="D99" s="21" t="s">
        <v>106</v>
      </c>
      <c r="E99" s="112">
        <f>IF(SUMIF('Grundlage ger. Langzeit'!D:D,B99,'Grundlage ger. Langzeit'!G:G)&gt;0,SUMIF('Grundlage ger. Langzeit'!D:D,B99,'Grundlage ger. Langzeit'!G:G),)</f>
        <v>0</v>
      </c>
      <c r="F99" s="112">
        <f>IF(SUMIF('Grundlage ger. Langzeit'!D:D,B99,'Grundlage ger. Langzeit'!H:H)&gt;0,SUMIF('Grundlage ger. Langzeit'!D:D,B99,'Grundlage ger. Langzeit'!H:H),)</f>
        <v>0</v>
      </c>
      <c r="G99" s="112" t="str">
        <f>IF(SUMIF('Grundlage ger. Langzeit'!D:D,B99,'Grundlage ger. Langzeit'!I:I)&gt;0,SUMIF('Grundlage ger. Langzeit'!D:D,B99,'Grundlage ger. Langzeit'!I:I),"")</f>
        <v/>
      </c>
      <c r="H99" s="112" t="str">
        <f>IF(SUMIF('Grundlage ger. Langzeit'!D:D,B99,'Grundlage ger. Langzeit'!J:J)&gt;0,SUMIF('Grundlage ger. Langzeit'!D:D,B99,'Grundlage ger. Langzeit'!J:J),"")</f>
        <v/>
      </c>
      <c r="I99" s="130" t="str">
        <f>IF(SUMIF('Grundlage ger. Langzeit'!D:D,B99,'Grundlage ger. Langzeit'!K:K)&gt;0,SUMIF('Grundlage ger. Langzeit'!D:D,B99,'Grundlage ger. Langzeit'!K:K),"")</f>
        <v/>
      </c>
      <c r="J99" s="130" t="str">
        <f>IF(SUMIF('Grundlage ger. Langzeit'!D:D,B99,'Grundlage ger. Langzeit'!L:L)&gt;0,SUMIF('Grundlage ger. Langzeit'!D:D,B99,'Grundlage ger. Langzeit'!L:L),"")</f>
        <v/>
      </c>
      <c r="K99" s="40"/>
      <c r="L99" s="61" t="str">
        <f t="shared" si="4"/>
        <v>-</v>
      </c>
      <c r="M99" s="61" t="str">
        <f t="shared" si="5"/>
        <v>-</v>
      </c>
      <c r="N99" s="40"/>
      <c r="O99" s="40"/>
      <c r="P99" s="40"/>
      <c r="W99" s="124" t="str">
        <f t="shared" si="6"/>
        <v/>
      </c>
      <c r="X99" s="23" t="str">
        <f t="shared" si="7"/>
        <v>gleich</v>
      </c>
    </row>
    <row r="100" spans="1:24" hidden="1" x14ac:dyDescent="0.2">
      <c r="A100" s="21" t="s">
        <v>296</v>
      </c>
      <c r="B100" s="21" t="s">
        <v>297</v>
      </c>
      <c r="C100" s="21" t="s">
        <v>114</v>
      </c>
      <c r="D100" s="21" t="s">
        <v>45</v>
      </c>
      <c r="E100" s="112">
        <f>IF(SUMIF('Grundlage ger. Langzeit'!D:D,B100,'Grundlage ger. Langzeit'!G:G)&gt;0,SUMIF('Grundlage ger. Langzeit'!D:D,B100,'Grundlage ger. Langzeit'!G:G),)</f>
        <v>0</v>
      </c>
      <c r="F100" s="112">
        <f>IF(SUMIF('Grundlage ger. Langzeit'!D:D,B100,'Grundlage ger. Langzeit'!H:H)&gt;0,SUMIF('Grundlage ger. Langzeit'!D:D,B100,'Grundlage ger. Langzeit'!H:H),)</f>
        <v>0</v>
      </c>
      <c r="G100" s="112" t="str">
        <f>IF(SUMIF('Grundlage ger. Langzeit'!D:D,B100,'Grundlage ger. Langzeit'!I:I)&gt;0,SUMIF('Grundlage ger. Langzeit'!D:D,B100,'Grundlage ger. Langzeit'!I:I),"")</f>
        <v/>
      </c>
      <c r="H100" s="112" t="str">
        <f>IF(SUMIF('Grundlage ger. Langzeit'!D:D,B100,'Grundlage ger. Langzeit'!J:J)&gt;0,SUMIF('Grundlage ger. Langzeit'!D:D,B100,'Grundlage ger. Langzeit'!J:J),"")</f>
        <v/>
      </c>
      <c r="I100" s="130" t="str">
        <f>IF(SUMIF('Grundlage ger. Langzeit'!D:D,B100,'Grundlage ger. Langzeit'!K:K)&gt;0,SUMIF('Grundlage ger. Langzeit'!D:D,B100,'Grundlage ger. Langzeit'!K:K),"")</f>
        <v/>
      </c>
      <c r="J100" s="130" t="str">
        <f>IF(SUMIF('Grundlage ger. Langzeit'!D:D,B100,'Grundlage ger. Langzeit'!L:L)&gt;0,SUMIF('Grundlage ger. Langzeit'!D:D,B100,'Grundlage ger. Langzeit'!L:L),"")</f>
        <v/>
      </c>
      <c r="K100" s="40"/>
      <c r="L100" s="61" t="str">
        <f t="shared" si="4"/>
        <v>-</v>
      </c>
      <c r="M100" s="61" t="str">
        <f t="shared" si="5"/>
        <v>-</v>
      </c>
      <c r="N100" s="40"/>
      <c r="O100" s="40"/>
      <c r="P100" s="40"/>
      <c r="W100" s="124" t="str">
        <f t="shared" si="6"/>
        <v/>
      </c>
      <c r="X100" s="23" t="str">
        <f t="shared" si="7"/>
        <v>gleich</v>
      </c>
    </row>
    <row r="101" spans="1:24" hidden="1" x14ac:dyDescent="0.2">
      <c r="A101" s="21" t="s">
        <v>76</v>
      </c>
      <c r="B101" s="21" t="s">
        <v>77</v>
      </c>
      <c r="C101" s="21" t="s">
        <v>70</v>
      </c>
      <c r="D101" s="21" t="s">
        <v>45</v>
      </c>
      <c r="E101" s="112">
        <f>IF(SUMIF('Grundlage ger. Langzeit'!D:D,B101,'Grundlage ger. Langzeit'!G:G)&gt;0,SUMIF('Grundlage ger. Langzeit'!D:D,B101,'Grundlage ger. Langzeit'!G:G),)</f>
        <v>0</v>
      </c>
      <c r="F101" s="112">
        <f>IF(SUMIF('Grundlage ger. Langzeit'!D:D,B101,'Grundlage ger. Langzeit'!H:H)&gt;0,SUMIF('Grundlage ger. Langzeit'!D:D,B101,'Grundlage ger. Langzeit'!H:H),)</f>
        <v>0</v>
      </c>
      <c r="G101" s="112" t="str">
        <f>IF(SUMIF('Grundlage ger. Langzeit'!D:D,B101,'Grundlage ger. Langzeit'!I:I)&gt;0,SUMIF('Grundlage ger. Langzeit'!D:D,B101,'Grundlage ger. Langzeit'!I:I),"")</f>
        <v/>
      </c>
      <c r="H101" s="112" t="str">
        <f>IF(SUMIF('Grundlage ger. Langzeit'!D:D,B101,'Grundlage ger. Langzeit'!J:J)&gt;0,SUMIF('Grundlage ger. Langzeit'!D:D,B101,'Grundlage ger. Langzeit'!J:J),"")</f>
        <v/>
      </c>
      <c r="I101" s="130" t="str">
        <f>IF(SUMIF('Grundlage ger. Langzeit'!D:D,B101,'Grundlage ger. Langzeit'!K:K)&gt;0,SUMIF('Grundlage ger. Langzeit'!D:D,B101,'Grundlage ger. Langzeit'!K:K),"")</f>
        <v/>
      </c>
      <c r="J101" s="130" t="str">
        <f>IF(SUMIF('Grundlage ger. Langzeit'!D:D,B101,'Grundlage ger. Langzeit'!L:L)&gt;0,SUMIF('Grundlage ger. Langzeit'!D:D,B101,'Grundlage ger. Langzeit'!L:L),"")</f>
        <v/>
      </c>
      <c r="K101" s="40"/>
      <c r="L101" s="61" t="str">
        <f t="shared" si="4"/>
        <v>-</v>
      </c>
      <c r="M101" s="61" t="str">
        <f t="shared" si="5"/>
        <v>-</v>
      </c>
      <c r="N101" s="40"/>
      <c r="O101" s="40"/>
      <c r="P101" s="40"/>
      <c r="W101" s="124" t="str">
        <f t="shared" si="6"/>
        <v/>
      </c>
      <c r="X101" s="23" t="str">
        <f t="shared" si="7"/>
        <v>gleich</v>
      </c>
    </row>
    <row r="102" spans="1:24" hidden="1" x14ac:dyDescent="0.2">
      <c r="A102" s="21" t="s">
        <v>223</v>
      </c>
      <c r="B102" s="21" t="s">
        <v>224</v>
      </c>
      <c r="C102" s="21" t="s">
        <v>70</v>
      </c>
      <c r="D102" s="21" t="s">
        <v>45</v>
      </c>
      <c r="E102" s="112">
        <f>IF(SUMIF('Grundlage ger. Langzeit'!D:D,B102,'Grundlage ger. Langzeit'!G:G)&gt;0,SUMIF('Grundlage ger. Langzeit'!D:D,B102,'Grundlage ger. Langzeit'!G:G),)</f>
        <v>0</v>
      </c>
      <c r="F102" s="112">
        <f>IF(SUMIF('Grundlage ger. Langzeit'!D:D,B102,'Grundlage ger. Langzeit'!H:H)&gt;0,SUMIF('Grundlage ger. Langzeit'!D:D,B102,'Grundlage ger. Langzeit'!H:H),)</f>
        <v>0</v>
      </c>
      <c r="G102" s="112" t="str">
        <f>IF(SUMIF('Grundlage ger. Langzeit'!D:D,B102,'Grundlage ger. Langzeit'!I:I)&gt;0,SUMIF('Grundlage ger. Langzeit'!D:D,B102,'Grundlage ger. Langzeit'!I:I),"")</f>
        <v/>
      </c>
      <c r="H102" s="112" t="str">
        <f>IF(SUMIF('Grundlage ger. Langzeit'!D:D,B102,'Grundlage ger. Langzeit'!J:J)&gt;0,SUMIF('Grundlage ger. Langzeit'!D:D,B102,'Grundlage ger. Langzeit'!J:J),"")</f>
        <v/>
      </c>
      <c r="I102" s="130" t="str">
        <f>IF(SUMIF('Grundlage ger. Langzeit'!D:D,B102,'Grundlage ger. Langzeit'!K:K)&gt;0,SUMIF('Grundlage ger. Langzeit'!D:D,B102,'Grundlage ger. Langzeit'!K:K),"")</f>
        <v/>
      </c>
      <c r="J102" s="130" t="str">
        <f>IF(SUMIF('Grundlage ger. Langzeit'!D:D,B102,'Grundlage ger. Langzeit'!L:L)&gt;0,SUMIF('Grundlage ger. Langzeit'!D:D,B102,'Grundlage ger. Langzeit'!L:L),"")</f>
        <v/>
      </c>
      <c r="K102" s="40"/>
      <c r="L102" s="61" t="str">
        <f t="shared" si="4"/>
        <v>-</v>
      </c>
      <c r="M102" s="61" t="str">
        <f t="shared" si="5"/>
        <v>-</v>
      </c>
      <c r="N102" s="40"/>
      <c r="O102" s="40"/>
      <c r="P102" s="40"/>
      <c r="W102" s="124" t="str">
        <f t="shared" si="6"/>
        <v/>
      </c>
      <c r="X102" s="23" t="str">
        <f t="shared" si="7"/>
        <v>gleich</v>
      </c>
    </row>
    <row r="103" spans="1:24" hidden="1" x14ac:dyDescent="0.2">
      <c r="A103" s="21" t="s">
        <v>161</v>
      </c>
      <c r="B103" s="21" t="s">
        <v>162</v>
      </c>
      <c r="C103" s="21" t="s">
        <v>70</v>
      </c>
      <c r="D103" s="21" t="s">
        <v>45</v>
      </c>
      <c r="E103" s="112">
        <f>IF(SUMIF('Grundlage ger. Langzeit'!D:D,B103,'Grundlage ger. Langzeit'!G:G)&gt;0,SUMIF('Grundlage ger. Langzeit'!D:D,B103,'Grundlage ger. Langzeit'!G:G),)</f>
        <v>0</v>
      </c>
      <c r="F103" s="112">
        <f>IF(SUMIF('Grundlage ger. Langzeit'!D:D,B103,'Grundlage ger. Langzeit'!H:H)&gt;0,SUMIF('Grundlage ger. Langzeit'!D:D,B103,'Grundlage ger. Langzeit'!H:H),)</f>
        <v>0</v>
      </c>
      <c r="G103" s="112" t="str">
        <f>IF(SUMIF('Grundlage ger. Langzeit'!D:D,B103,'Grundlage ger. Langzeit'!I:I)&gt;0,SUMIF('Grundlage ger. Langzeit'!D:D,B103,'Grundlage ger. Langzeit'!I:I),"")</f>
        <v/>
      </c>
      <c r="H103" s="112" t="str">
        <f>IF(SUMIF('Grundlage ger. Langzeit'!D:D,B103,'Grundlage ger. Langzeit'!J:J)&gt;0,SUMIF('Grundlage ger. Langzeit'!D:D,B103,'Grundlage ger. Langzeit'!J:J),"")</f>
        <v/>
      </c>
      <c r="I103" s="130" t="str">
        <f>IF(SUMIF('Grundlage ger. Langzeit'!D:D,B103,'Grundlage ger. Langzeit'!K:K)&gt;0,SUMIF('Grundlage ger. Langzeit'!D:D,B103,'Grundlage ger. Langzeit'!K:K),"")</f>
        <v/>
      </c>
      <c r="J103" s="130" t="str">
        <f>IF(SUMIF('Grundlage ger. Langzeit'!D:D,B103,'Grundlage ger. Langzeit'!L:L)&gt;0,SUMIF('Grundlage ger. Langzeit'!D:D,B103,'Grundlage ger. Langzeit'!L:L),"")</f>
        <v/>
      </c>
      <c r="K103" s="40"/>
      <c r="L103" s="61" t="str">
        <f t="shared" si="4"/>
        <v>-</v>
      </c>
      <c r="M103" s="61" t="str">
        <f t="shared" si="5"/>
        <v>-</v>
      </c>
      <c r="N103" s="40"/>
      <c r="O103" s="40"/>
      <c r="P103" s="40"/>
      <c r="W103" s="124" t="str">
        <f t="shared" si="6"/>
        <v/>
      </c>
      <c r="X103" s="23" t="str">
        <f t="shared" si="7"/>
        <v>gleich</v>
      </c>
    </row>
    <row r="104" spans="1:24" hidden="1" x14ac:dyDescent="0.2">
      <c r="A104" s="21" t="s">
        <v>233</v>
      </c>
      <c r="B104" s="21" t="s">
        <v>234</v>
      </c>
      <c r="C104" s="21" t="s">
        <v>70</v>
      </c>
      <c r="D104" s="21" t="s">
        <v>27</v>
      </c>
      <c r="E104" s="112">
        <f>IF(SUMIF('Grundlage ger. Langzeit'!D:D,B104,'Grundlage ger. Langzeit'!G:G)&gt;0,SUMIF('Grundlage ger. Langzeit'!D:D,B104,'Grundlage ger. Langzeit'!G:G),)</f>
        <v>0</v>
      </c>
      <c r="F104" s="112">
        <f>IF(SUMIF('Grundlage ger. Langzeit'!D:D,B104,'Grundlage ger. Langzeit'!H:H)&gt;0,SUMIF('Grundlage ger. Langzeit'!D:D,B104,'Grundlage ger. Langzeit'!H:H),)</f>
        <v>0</v>
      </c>
      <c r="G104" s="112" t="str">
        <f>IF(SUMIF('Grundlage ger. Langzeit'!D:D,B104,'Grundlage ger. Langzeit'!I:I)&gt;0,SUMIF('Grundlage ger. Langzeit'!D:D,B104,'Grundlage ger. Langzeit'!I:I),"")</f>
        <v/>
      </c>
      <c r="H104" s="112" t="str">
        <f>IF(SUMIF('Grundlage ger. Langzeit'!D:D,B104,'Grundlage ger. Langzeit'!J:J)&gt;0,SUMIF('Grundlage ger. Langzeit'!D:D,B104,'Grundlage ger. Langzeit'!J:J),"")</f>
        <v/>
      </c>
      <c r="I104" s="130" t="str">
        <f>IF(SUMIF('Grundlage ger. Langzeit'!D:D,B104,'Grundlage ger. Langzeit'!K:K)&gt;0,SUMIF('Grundlage ger. Langzeit'!D:D,B104,'Grundlage ger. Langzeit'!K:K),"")</f>
        <v/>
      </c>
      <c r="J104" s="130" t="str">
        <f>IF(SUMIF('Grundlage ger. Langzeit'!D:D,B104,'Grundlage ger. Langzeit'!L:L)&gt;0,SUMIF('Grundlage ger. Langzeit'!D:D,B104,'Grundlage ger. Langzeit'!L:L),"")</f>
        <v/>
      </c>
      <c r="K104" s="40"/>
      <c r="L104" s="61" t="str">
        <f t="shared" si="4"/>
        <v>-</v>
      </c>
      <c r="M104" s="61" t="str">
        <f t="shared" si="5"/>
        <v>-</v>
      </c>
      <c r="N104" s="40"/>
      <c r="O104" s="40"/>
      <c r="P104" s="40"/>
      <c r="W104" s="124" t="str">
        <f t="shared" si="6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112">
        <f>IF(SUMIF('Grundlage ger. Langzeit'!D:D,B105,'Grundlage ger. Langzeit'!G:G)&gt;0,SUMIF('Grundlage ger. Langzeit'!D:D,B105,'Grundlage ger. Langzeit'!G:G),)</f>
        <v>0</v>
      </c>
      <c r="F105" s="112">
        <f>IF(SUMIF('Grundlage ger. Langzeit'!D:D,B105,'Grundlage ger. Langzeit'!H:H)&gt;0,SUMIF('Grundlage ger. Langzeit'!D:D,B105,'Grundlage ger. Langzeit'!H:H),)</f>
        <v>0</v>
      </c>
      <c r="G105" s="112" t="str">
        <f>IF(SUMIF('Grundlage ger. Langzeit'!D:D,B105,'Grundlage ger. Langzeit'!I:I)&gt;0,SUMIF('Grundlage ger. Langzeit'!D:D,B105,'Grundlage ger. Langzeit'!I:I),"")</f>
        <v/>
      </c>
      <c r="H105" s="112" t="str">
        <f>IF(SUMIF('Grundlage ger. Langzeit'!D:D,B105,'Grundlage ger. Langzeit'!J:J)&gt;0,SUMIF('Grundlage ger. Langzeit'!D:D,B105,'Grundlage ger. Langzeit'!J:J),"")</f>
        <v/>
      </c>
      <c r="I105" s="130" t="str">
        <f>IF(SUMIF('Grundlage ger. Langzeit'!D:D,B105,'Grundlage ger. Langzeit'!K:K)&gt;0,SUMIF('Grundlage ger. Langzeit'!D:D,B105,'Grundlage ger. Langzeit'!K:K),"")</f>
        <v/>
      </c>
      <c r="J105" s="130" t="str">
        <f>IF(SUMIF('Grundlage ger. Langzeit'!D:D,B105,'Grundlage ger. Langzeit'!L:L)&gt;0,SUMIF('Grundlage ger. Langzeit'!D:D,B105,'Grundlage ger. Langzeit'!L:L),"")</f>
        <v/>
      </c>
      <c r="K105" s="40"/>
      <c r="L105" s="61" t="str">
        <f t="shared" si="4"/>
        <v>-</v>
      </c>
      <c r="M105" s="61" t="str">
        <f t="shared" si="5"/>
        <v>-</v>
      </c>
      <c r="N105" s="40"/>
      <c r="O105" s="40"/>
      <c r="P105" s="40"/>
      <c r="W105" s="124" t="str">
        <f t="shared" si="6"/>
        <v/>
      </c>
      <c r="X105" s="23" t="str">
        <f t="shared" si="7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ger. Langzeit'!D:D,B106,'Grundlage ger. Langzeit'!G:G)&gt;0,SUMIF('Grundlage ger. Langzeit'!D:D,B106,'Grundlage ger. Langzeit'!G:G),)</f>
        <v>0</v>
      </c>
      <c r="F106" s="128"/>
      <c r="G106" s="112" t="str">
        <f>IF(SUMIF('Grundlage ger. Langzeit'!D:D,B106,'Grundlage ger. Langzeit'!I:I)&gt;0,SUMIF('Grundlage ger. Langzeit'!D:D,B106,'Grundlage ger. Langzeit'!I:I),"")</f>
        <v/>
      </c>
      <c r="H106" s="112" t="str">
        <f>IF(SUMIF('Grundlage ger. Langzeit'!D:D,B106,'Grundlage ger. Langzeit'!J:J)&gt;0,SUMIF('Grundlage ger. Langzeit'!D:D,B106,'Grundlage ger. Langzeit'!J:J),"")</f>
        <v/>
      </c>
      <c r="I106" s="130" t="str">
        <f>IF(SUMIF('Grundlage ger. Langzeit'!D:D,B106,'Grundlage ger. Langzeit'!K:K)&gt;0,SUMIF('Grundlage ger. Langzeit'!D:D,B106,'Grundlage ger. Langzeit'!K:K),"")</f>
        <v/>
      </c>
      <c r="J106" s="130" t="str">
        <f>IF(SUMIF('Grundlage ger. Langzeit'!D:D,B106,'Grundlage ger. Langzeit'!L:L)&gt;0,SUMIF('Grundlage ger. Langzeit'!D:D,B106,'Grundlage ger. Langzeit'!L:L),"")</f>
        <v/>
      </c>
      <c r="K106" s="40"/>
      <c r="L106" s="61" t="str">
        <f>IF(E106&gt;0,G106,"-")</f>
        <v>-</v>
      </c>
      <c r="M106" s="61" t="str">
        <f>IF(F106&gt;0,G106,"-")</f>
        <v>-</v>
      </c>
      <c r="N106" s="40"/>
      <c r="O106" s="40"/>
      <c r="P106" s="40"/>
      <c r="W106" s="124" t="str">
        <f t="shared" si="6"/>
        <v/>
      </c>
      <c r="X106" s="23" t="str">
        <f t="shared" si="7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ger. Langzeit'!D:D,B107,'Grundlage ger. Langzeit'!G:G)&gt;0,SUMIF('Grundlage ger. Langzeit'!D:D,B107,'Grundlage ger. Langzeit'!G:G),)</f>
        <v>0</v>
      </c>
      <c r="F107" s="112">
        <f>IF(SUMIF('Grundlage ger. Langzeit'!D:D,B107,'Grundlage ger. Langzeit'!H:H)&gt;0,SUMIF('Grundlage ger. Langzeit'!D:D,B107,'Grundlage ger. Langzeit'!H:H),)</f>
        <v>0</v>
      </c>
      <c r="G107" s="112" t="str">
        <f>IF(SUMIF('Grundlage ger. Langzeit'!D:D,B107,'Grundlage ger. Langzeit'!I:I)&gt;0,SUMIF('Grundlage ger. Langzeit'!D:D,B107,'Grundlage ger. Langzeit'!I:I),"")</f>
        <v/>
      </c>
      <c r="H107" s="112" t="str">
        <f>IF(SUMIF('Grundlage ger. Langzeit'!D:D,B107,'Grundlage ger. Langzeit'!J:J)&gt;0,SUMIF('Grundlage ger. Langzeit'!D:D,B107,'Grundlage ger. Langzeit'!J:J),"")</f>
        <v/>
      </c>
      <c r="I107" s="130" t="str">
        <f>IF(SUMIF('Grundlage ger. Langzeit'!D:D,B107,'Grundlage ger. Langzeit'!K:K)&gt;0,SUMIF('Grundlage ger. Langzeit'!D:D,B107,'Grundlage ger. Langzeit'!K:K),"")</f>
        <v/>
      </c>
      <c r="J107" s="130" t="str">
        <f>IF(SUMIF('Grundlage ger. Langzeit'!D:D,B107,'Grundlage ger. Langzeit'!L:L)&gt;0,SUMIF('Grundlage ger. Langzeit'!D:D,B107,'Grundlage ger. Langzeit'!L:L),"")</f>
        <v/>
      </c>
      <c r="K107" s="40"/>
      <c r="L107" s="61" t="str">
        <f>IF(E107&gt;0,G107,"-")</f>
        <v>-</v>
      </c>
      <c r="M107" s="61" t="str">
        <f>IF(F107&gt;0,G107,"-")</f>
        <v>-</v>
      </c>
      <c r="N107" s="40"/>
      <c r="O107" s="40"/>
      <c r="P107" s="40"/>
      <c r="W107" s="124" t="str">
        <f t="shared" si="6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ger. Langzeit'!D:D,B108,'Grundlage ger. Langzeit'!G:G)&gt;0,SUMIF('Grundlage ger. Langzeit'!D:D,B108,'Grundlage ger. Langzeit'!G:G),)</f>
        <v>0</v>
      </c>
      <c r="F108" s="112">
        <f>IF(SUMIF('Grundlage ger. Langzeit'!D:D,B108,'Grundlage ger. Langzeit'!H:H)&gt;0,SUMIF('Grundlage ger. Langzeit'!D:D,B108,'Grundlage ger. Langzeit'!H:H),)</f>
        <v>0</v>
      </c>
      <c r="G108" s="112" t="str">
        <f>IF(SUMIF('Grundlage ger. Langzeit'!D:D,B108,'Grundlage ger. Langzeit'!I:I)&gt;0,SUMIF('Grundlage ger. Langzeit'!D:D,B108,'Grundlage ger. Langzeit'!I:I),"")</f>
        <v/>
      </c>
      <c r="H108" s="112" t="str">
        <f>IF(SUMIF('Grundlage ger. Langzeit'!D:D,B108,'Grundlage ger. Langzeit'!J:J)&gt;0,SUMIF('Grundlage ger. Langzeit'!D:D,B108,'Grundlage ger. Langzeit'!J:J),"")</f>
        <v/>
      </c>
      <c r="I108" s="130" t="str">
        <f>IF(SUMIF('Grundlage ger. Langzeit'!D:D,B108,'Grundlage ger. Langzeit'!K:K)&gt;0,SUMIF('Grundlage ger. Langzeit'!D:D,B108,'Grundlage ger. Langzeit'!K:K),"")</f>
        <v/>
      </c>
      <c r="J108" s="130" t="str">
        <f>IF(SUMIF('Grundlage ger. Langzeit'!D:D,B108,'Grundlage ger. Langzeit'!L:L)&gt;0,SUMIF('Grundlage ger. Langzeit'!D:D,B108,'Grundlage ger. Langzeit'!L:L),"")</f>
        <v/>
      </c>
      <c r="K108" s="40"/>
      <c r="L108" s="61" t="str">
        <f>IF(E108&gt;0,G108,"-")</f>
        <v>-</v>
      </c>
      <c r="M108" s="61" t="str">
        <f>IF(F108&gt;0,G108,"-")</f>
        <v>-</v>
      </c>
      <c r="N108" s="40"/>
      <c r="O108" s="40"/>
      <c r="P108" s="40"/>
      <c r="W108" s="124" t="str">
        <f t="shared" si="6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237824319.04808426</v>
      </c>
      <c r="F109" s="43">
        <f>SUM(F10:F108)</f>
        <v>146089927.75972575</v>
      </c>
      <c r="G109" s="43">
        <f>SUM(G10:G108)</f>
        <v>510135.01121382799</v>
      </c>
      <c r="H109" s="43">
        <f>SUM(H10:H108)</f>
        <v>5898</v>
      </c>
      <c r="I109" s="63">
        <f>E109/L109</f>
        <v>515.02652456015085</v>
      </c>
      <c r="J109" s="63">
        <f>F109/M109</f>
        <v>419.42919163343299</v>
      </c>
      <c r="K109" s="62">
        <f>SUM(K10:K108)</f>
        <v>0</v>
      </c>
      <c r="L109" s="61">
        <f>SUM(L10:L108)</f>
        <v>461771.01121382799</v>
      </c>
      <c r="M109" s="61">
        <f>SUM(M10:M108)</f>
        <v>348306.53343605</v>
      </c>
      <c r="N109" s="62"/>
      <c r="O109" s="62"/>
      <c r="P109" s="62"/>
      <c r="Q109" s="39"/>
      <c r="W109" s="124"/>
    </row>
    <row r="110" spans="1:24" ht="33.75" customHeight="1" x14ac:dyDescent="0.25">
      <c r="E110" s="28"/>
      <c r="F110" s="28"/>
      <c r="K110" s="62"/>
      <c r="L110" s="47"/>
      <c r="M110" s="47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27</v>
      </c>
      <c r="J111" s="147">
        <f>COUNT(J10:J108)</f>
        <v>25</v>
      </c>
      <c r="K111" s="62">
        <f>I111-'Grundlage ger. Langzeit'!K103</f>
        <v>-1</v>
      </c>
      <c r="L111" s="62">
        <f>J111-'Grundlage ger. Langzeit'!L103</f>
        <v>-1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461771.01121382799</v>
      </c>
      <c r="J112" s="47">
        <f>M109</f>
        <v>348306.53343605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341.41105363292002</v>
      </c>
      <c r="J113" s="50">
        <f>SMALL(J10:J108,1)</f>
        <v>261.20240494424002</v>
      </c>
      <c r="K113" s="62">
        <f>I113-'Grundlage ger. Langzeit'!K104</f>
        <v>0.41105363292001584</v>
      </c>
      <c r="L113" s="62">
        <f>J113-'Grundlage ger. Langzeit'!L104</f>
        <v>0.20240494424001554</v>
      </c>
      <c r="M113" s="61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398.49853812446497</v>
      </c>
      <c r="J114" s="47">
        <f>QUARTILE(J10:J108,1)</f>
        <v>357.63804848827999</v>
      </c>
      <c r="K114" s="62">
        <f>I114-'Grundlage ger. Langzeit'!K105</f>
        <v>-3.5014618755350284</v>
      </c>
      <c r="L114" s="62">
        <f>J114-'Grundlage ger. Langzeit'!L105</f>
        <v>-0.36195151172000806</v>
      </c>
      <c r="M114" s="61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586.19546636576138</v>
      </c>
      <c r="J115" s="50">
        <f>SUM(J10:J108)/J111</f>
        <v>592.87413253438433</v>
      </c>
      <c r="K115" s="62">
        <f>I115-'Grundlage ger. Langzeit'!K106</f>
        <v>3.1954663657613764</v>
      </c>
      <c r="L115" s="62">
        <f>J115-'Grundlage ger. Langzeit'!L106</f>
        <v>3.87413253438433</v>
      </c>
      <c r="M115" s="61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563.37118000901</v>
      </c>
      <c r="J116" s="47">
        <f>MEDIAN(J10:J108)</f>
        <v>534.34993548012994</v>
      </c>
      <c r="K116" s="62">
        <f>I116-'Grundlage ger. Langzeit'!K107</f>
        <v>2.3711800090100041</v>
      </c>
      <c r="L116" s="62">
        <f>J116-'Grundlage ger. Langzeit'!L107</f>
        <v>0.34993548012994324</v>
      </c>
      <c r="M116" s="61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756.15281946779999</v>
      </c>
      <c r="J117" s="50">
        <f>QUARTILE(J10:J108,3)</f>
        <v>743.44126230835002</v>
      </c>
      <c r="K117" s="62">
        <f>I117-'Grundlage ger. Langzeit'!K108</f>
        <v>1.1528194677999863</v>
      </c>
      <c r="L117" s="62">
        <f>J117-'Grundlage ger. Langzeit'!L108</f>
        <v>7.4412623083500193</v>
      </c>
      <c r="M117" s="61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924.54155607285998</v>
      </c>
      <c r="J118" s="47">
        <f>LARGE(J10:J108,1)</f>
        <v>1792.6943266380999</v>
      </c>
      <c r="K118" s="62">
        <f>I118-'Grundlage ger. Langzeit'!K109</f>
        <v>-0.45844392714002424</v>
      </c>
      <c r="L118" s="62">
        <f>J118-'Grundlage ger. Langzeit'!L109</f>
        <v>-0.30567336190006245</v>
      </c>
      <c r="M118" s="61"/>
      <c r="N118" s="62"/>
      <c r="O118" s="62"/>
      <c r="P118" s="62"/>
    </row>
    <row r="119" spans="1:24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515.02652456015085</v>
      </c>
      <c r="J119" s="64">
        <f>J109</f>
        <v>419.42919163343299</v>
      </c>
      <c r="K119" s="62">
        <f>I119-'Grundlage ger. Langzeit'!K111</f>
        <v>515.02652456015085</v>
      </c>
      <c r="L119" s="62">
        <f>J119-'Grundlage ger. Langzeit'!L111</f>
        <v>419.42919163343299</v>
      </c>
      <c r="M119" s="61"/>
      <c r="N119" s="62"/>
      <c r="O119" s="62"/>
      <c r="P119" s="62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9"/>
  <sheetViews>
    <sheetView topLeftCell="A73" workbookViewId="0">
      <selection activeCell="R34" sqref="R34"/>
    </sheetView>
  </sheetViews>
  <sheetFormatPr baseColWidth="10" defaultColWidth="9.1796875" defaultRowHeight="12.5" x14ac:dyDescent="0.25"/>
  <cols>
    <col min="1" max="1" width="8.81640625" bestFit="1" customWidth="1"/>
    <col min="2" max="2" width="6" bestFit="1" customWidth="1"/>
    <col min="3" max="3" width="36.81640625" bestFit="1" customWidth="1"/>
    <col min="4" max="4" width="12.453125" bestFit="1" customWidth="1"/>
    <col min="5" max="5" width="6.7265625" bestFit="1" customWidth="1"/>
    <col min="6" max="6" width="27.453125" bestFit="1" customWidth="1"/>
    <col min="7" max="7" width="23.1796875" bestFit="1" customWidth="1"/>
    <col min="8" max="8" width="20.81640625" bestFit="1" customWidth="1"/>
    <col min="9" max="9" width="23.453125" bestFit="1" customWidth="1"/>
    <col min="10" max="10" width="24.453125" bestFit="1" customWidth="1"/>
  </cols>
  <sheetData>
    <row r="1" spans="1:10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542</v>
      </c>
      <c r="H1" s="105" t="s">
        <v>544</v>
      </c>
      <c r="I1" s="105" t="s">
        <v>541</v>
      </c>
      <c r="J1" s="105" t="s">
        <v>543</v>
      </c>
    </row>
    <row r="2" spans="1:10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2">
        <v>40675154.954163998</v>
      </c>
      <c r="H2" s="12">
        <v>9494.9175841175002</v>
      </c>
      <c r="I2" s="12">
        <v>38822239.443452001</v>
      </c>
      <c r="J2" s="12">
        <v>9467.3303503741008</v>
      </c>
    </row>
    <row r="3" spans="1:10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594640448.68454003</v>
      </c>
      <c r="H3" s="108">
        <v>10979.572896793001</v>
      </c>
      <c r="I3" s="108">
        <v>530806280.70955998</v>
      </c>
      <c r="J3" s="108">
        <v>10962.701557500999</v>
      </c>
    </row>
    <row r="4" spans="1:10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2">
        <v>58863527.061948001</v>
      </c>
      <c r="H4" s="12">
        <v>9048.4292941666008</v>
      </c>
      <c r="I4" s="12">
        <v>57789844.349359997</v>
      </c>
      <c r="J4" s="12">
        <v>9056.6900407985995</v>
      </c>
    </row>
    <row r="5" spans="1:10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8">
        <v>26624428.211105</v>
      </c>
      <c r="H5" s="108">
        <v>8580.2546942108002</v>
      </c>
      <c r="I5" s="108">
        <v>25606351.012977</v>
      </c>
      <c r="J5" s="108">
        <v>8584.3605905596996</v>
      </c>
    </row>
    <row r="6" spans="1:10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2">
        <v>8409806.1966951005</v>
      </c>
      <c r="H6" s="12">
        <v>9811.7823398958008</v>
      </c>
      <c r="I6" s="12">
        <v>7274881.8146553999</v>
      </c>
      <c r="J6" s="12">
        <v>10101.658093872</v>
      </c>
    </row>
    <row r="7" spans="1:10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8">
        <v>19679949.344110001</v>
      </c>
      <c r="H7" s="108">
        <v>11426.790169283</v>
      </c>
      <c r="I7" s="108">
        <v>15506856.20836</v>
      </c>
      <c r="J7" s="108">
        <v>11409.146979281</v>
      </c>
    </row>
    <row r="8" spans="1:10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2">
        <v>68012336.392407</v>
      </c>
      <c r="H8" s="12">
        <v>9417.3824968715999</v>
      </c>
      <c r="I8" s="12">
        <v>64716644.977256998</v>
      </c>
      <c r="J8" s="12">
        <v>9384.6642948458993</v>
      </c>
    </row>
    <row r="9" spans="1:10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92076237.225381002</v>
      </c>
      <c r="H9" s="108">
        <v>9888.5863915097998</v>
      </c>
      <c r="I9" s="108">
        <v>86905450.045812994</v>
      </c>
      <c r="J9" s="108">
        <v>9846.6157809249999</v>
      </c>
    </row>
    <row r="10" spans="1:10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2">
        <v>345896859.60785002</v>
      </c>
      <c r="H10" s="12">
        <v>9245.6340039341994</v>
      </c>
      <c r="I10" s="12">
        <v>319067313.34599</v>
      </c>
      <c r="J10" s="12">
        <v>9291.5184558710007</v>
      </c>
    </row>
    <row r="11" spans="1:10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8">
        <v>61483201.623925999</v>
      </c>
      <c r="H11" s="108">
        <v>10312.097739092</v>
      </c>
      <c r="I11" s="108">
        <v>59000878.249113999</v>
      </c>
      <c r="J11" s="108">
        <v>10298.221270417</v>
      </c>
    </row>
    <row r="12" spans="1:10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70652393.023021996</v>
      </c>
      <c r="H12" s="12">
        <v>8992.1784344932003</v>
      </c>
      <c r="I12" s="12">
        <v>63593611.478169002</v>
      </c>
      <c r="J12" s="12">
        <v>8899.0595783138997</v>
      </c>
    </row>
    <row r="13" spans="1:10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59388217.803268</v>
      </c>
      <c r="H13" s="108">
        <v>9804.2375260929002</v>
      </c>
      <c r="I13" s="108">
        <v>53473384.717370003</v>
      </c>
      <c r="J13" s="108">
        <v>9672.3186640726999</v>
      </c>
    </row>
    <row r="14" spans="1:10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2">
        <v>19131056.735043999</v>
      </c>
      <c r="H14" s="12">
        <v>8598.1852382052002</v>
      </c>
      <c r="I14" s="12">
        <v>13733130.550572</v>
      </c>
      <c r="J14" s="12">
        <v>8704.2224873772993</v>
      </c>
    </row>
    <row r="15" spans="1:10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8">
        <v>54543420.163928002</v>
      </c>
      <c r="H15" s="108">
        <v>9559.5609733939</v>
      </c>
      <c r="I15" s="108">
        <v>49056677.477105998</v>
      </c>
      <c r="J15" s="108">
        <v>9491.8864370575993</v>
      </c>
    </row>
    <row r="16" spans="1:10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2">
        <v>73467117.426704004</v>
      </c>
      <c r="H16" s="12">
        <v>9012.8664700462996</v>
      </c>
      <c r="I16" s="12">
        <v>69287268.867592007</v>
      </c>
      <c r="J16" s="12">
        <v>9011.9666136972992</v>
      </c>
    </row>
    <row r="17" spans="1:10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8">
        <v>226992050.35448</v>
      </c>
      <c r="H17" s="108">
        <v>11941.192478430999</v>
      </c>
      <c r="I17" s="108">
        <v>214084005.03073001</v>
      </c>
      <c r="J17" s="108">
        <v>11989.362162001</v>
      </c>
    </row>
    <row r="18" spans="1:10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2">
        <v>241015856.78424999</v>
      </c>
      <c r="H18" s="12">
        <v>9573.6189387983995</v>
      </c>
      <c r="I18" s="12">
        <v>221743746.97613999</v>
      </c>
      <c r="J18" s="12">
        <v>9507.9215751710999</v>
      </c>
    </row>
    <row r="19" spans="1:10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39770579.645473003</v>
      </c>
      <c r="H19" s="108">
        <v>9562.1079179285007</v>
      </c>
      <c r="I19" s="108">
        <v>38138862.441129997</v>
      </c>
      <c r="J19" s="108">
        <v>9589.1038084458996</v>
      </c>
    </row>
    <row r="20" spans="1:10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65019369.048428997</v>
      </c>
      <c r="H20" s="12">
        <v>10529.026201114</v>
      </c>
      <c r="I20" s="12">
        <v>61037247.573937997</v>
      </c>
      <c r="J20" s="12">
        <v>10498.683747968</v>
      </c>
    </row>
    <row r="21" spans="1:10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</row>
    <row r="22" spans="1:10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158479171.12108001</v>
      </c>
      <c r="H22" s="12">
        <v>10156.315414655999</v>
      </c>
      <c r="I22" s="12">
        <v>147215064.43494999</v>
      </c>
      <c r="J22" s="12">
        <v>10012.288584136</v>
      </c>
    </row>
    <row r="23" spans="1:10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575239223.73139</v>
      </c>
      <c r="H23" s="108">
        <v>11081.161275357001</v>
      </c>
      <c r="I23" s="108">
        <v>450144445.01686001</v>
      </c>
      <c r="J23" s="108">
        <v>11130.06047009</v>
      </c>
    </row>
    <row r="24" spans="1:10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286041972.83385998</v>
      </c>
      <c r="H24" s="12">
        <v>8985.1293188118998</v>
      </c>
      <c r="I24" s="12">
        <v>264182138.17570999</v>
      </c>
      <c r="J24" s="12">
        <v>9000.8439551907995</v>
      </c>
    </row>
    <row r="25" spans="1:10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8">
        <v>632379529.64425004</v>
      </c>
      <c r="H25" s="108">
        <v>10018.998684073</v>
      </c>
      <c r="I25" s="108">
        <v>550472051.26856005</v>
      </c>
      <c r="J25" s="108">
        <v>9993.8129849799006</v>
      </c>
    </row>
    <row r="26" spans="1:10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</row>
    <row r="27" spans="1:10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8">
        <v>9299213.9249869008</v>
      </c>
      <c r="H27" s="108">
        <v>10762.164443787</v>
      </c>
      <c r="I27" s="108">
        <v>9061835.3235879</v>
      </c>
      <c r="J27" s="108">
        <v>10838.240240129</v>
      </c>
    </row>
    <row r="28" spans="1:10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</row>
    <row r="29" spans="1:10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8">
        <v>303621360.78108001</v>
      </c>
      <c r="H29" s="108">
        <v>10144.043325684999</v>
      </c>
      <c r="I29" s="108">
        <v>283093267.80921</v>
      </c>
      <c r="J29" s="108">
        <v>10127.473538054001</v>
      </c>
    </row>
    <row r="30" spans="1:10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2">
        <v>164228657.71329999</v>
      </c>
      <c r="H30" s="12">
        <v>9581.0429795985001</v>
      </c>
      <c r="I30" s="12">
        <v>157802561.44187</v>
      </c>
      <c r="J30" s="12">
        <v>9633.9736408181998</v>
      </c>
    </row>
    <row r="31" spans="1:10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253373105.78048</v>
      </c>
      <c r="H31" s="108">
        <v>9707.4098992558993</v>
      </c>
      <c r="I31" s="108">
        <v>237085009.06143001</v>
      </c>
      <c r="J31" s="108">
        <v>9731.3552953836006</v>
      </c>
    </row>
    <row r="32" spans="1:10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</row>
    <row r="33" spans="1:10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8">
        <v>40022546.214714997</v>
      </c>
      <c r="H33" s="108">
        <v>9149.9953280644004</v>
      </c>
      <c r="I33" s="108">
        <v>38036073.349374004</v>
      </c>
      <c r="J33" s="108">
        <v>9125.5775389187002</v>
      </c>
    </row>
    <row r="34" spans="1:10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2">
        <v>171906124.67427999</v>
      </c>
      <c r="H34" s="12">
        <v>9459.1840474050005</v>
      </c>
      <c r="I34" s="12">
        <v>149362509.04567</v>
      </c>
      <c r="J34" s="12">
        <v>9366.4747946392999</v>
      </c>
    </row>
    <row r="35" spans="1:10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</row>
    <row r="36" spans="1:10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2">
        <v>38932280.606678002</v>
      </c>
      <c r="H36" s="12">
        <v>9347.8979618642006</v>
      </c>
      <c r="I36" s="12">
        <v>35207382.592483997</v>
      </c>
      <c r="J36" s="12">
        <v>9353.8718802302992</v>
      </c>
    </row>
    <row r="37" spans="1:10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8">
        <v>23267388.510237001</v>
      </c>
      <c r="H37" s="108">
        <v>9603.4262325532</v>
      </c>
      <c r="I37" s="108">
        <v>21279538.926789999</v>
      </c>
      <c r="J37" s="108">
        <v>9614.3517400004002</v>
      </c>
    </row>
    <row r="38" spans="1:10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</row>
    <row r="39" spans="1:10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75294581.069648996</v>
      </c>
      <c r="H39" s="108">
        <v>9348.5049757925008</v>
      </c>
      <c r="I39" s="108">
        <v>72424320.126663998</v>
      </c>
      <c r="J39" s="108">
        <v>9352.5223962781001</v>
      </c>
    </row>
    <row r="40" spans="1:10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2">
        <v>31700291.101210002</v>
      </c>
      <c r="H40" s="12">
        <v>9981.5676777796998</v>
      </c>
      <c r="I40" s="12">
        <v>29738724.878114</v>
      </c>
      <c r="J40" s="12">
        <v>10037.984930938999</v>
      </c>
    </row>
    <row r="41" spans="1:10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8">
        <v>235575633.25762999</v>
      </c>
      <c r="H41" s="108">
        <v>9240.0719065553003</v>
      </c>
      <c r="I41" s="108">
        <v>215898194.66777</v>
      </c>
      <c r="J41" s="108">
        <v>9231.1524999047997</v>
      </c>
    </row>
    <row r="42" spans="1:10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2">
        <v>80298139.964604005</v>
      </c>
      <c r="H42" s="12">
        <v>8860.0933436983996</v>
      </c>
      <c r="I42" s="12">
        <v>76890395.611015007</v>
      </c>
      <c r="J42" s="12">
        <v>8910.2829409942005</v>
      </c>
    </row>
    <row r="43" spans="1:10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8">
        <v>83090933.481059</v>
      </c>
      <c r="H43" s="108">
        <v>11308.222295984</v>
      </c>
      <c r="I43" s="108">
        <v>55796268.152456</v>
      </c>
      <c r="J43" s="108">
        <v>11041.436861773</v>
      </c>
    </row>
    <row r="44" spans="1:10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2">
        <v>401977684.47617</v>
      </c>
      <c r="H44" s="12">
        <v>9212.5531478358007</v>
      </c>
      <c r="I44" s="12">
        <v>352846500.0535</v>
      </c>
      <c r="J44" s="12">
        <v>9194.0662670079</v>
      </c>
    </row>
    <row r="45" spans="1:10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7"/>
      <c r="H45" s="107"/>
      <c r="I45" s="107"/>
      <c r="J45" s="107"/>
    </row>
    <row r="46" spans="1:10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2">
        <v>69614273.821424007</v>
      </c>
      <c r="H46" s="12">
        <v>9557.4997997146002</v>
      </c>
      <c r="I46" s="12">
        <v>59875671.970671996</v>
      </c>
      <c r="J46" s="12">
        <v>9621.9410980338998</v>
      </c>
    </row>
    <row r="47" spans="1:10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8">
        <v>54113073.313809</v>
      </c>
      <c r="H47" s="108">
        <v>8918.5963671233003</v>
      </c>
      <c r="I47" s="108">
        <v>50237107.749612004</v>
      </c>
      <c r="J47" s="108">
        <v>9013.3448332362004</v>
      </c>
    </row>
    <row r="48" spans="1:10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2">
        <v>722388.04397871997</v>
      </c>
      <c r="H48" s="12">
        <v>14754.175598402</v>
      </c>
      <c r="I48" s="12">
        <v>698566.07656150998</v>
      </c>
      <c r="J48" s="12">
        <v>14561.165211623</v>
      </c>
    </row>
    <row r="49" spans="1:10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</row>
    <row r="50" spans="1:10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06"/>
      <c r="H50" s="106"/>
      <c r="I50" s="106"/>
      <c r="J50" s="106"/>
    </row>
    <row r="51" spans="1:10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</row>
    <row r="52" spans="1:10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</row>
    <row r="53" spans="1:10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7"/>
      <c r="H53" s="107"/>
      <c r="I53" s="107"/>
      <c r="J53" s="107"/>
    </row>
    <row r="54" spans="1:10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</row>
    <row r="55" spans="1:10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72194811.179756001</v>
      </c>
      <c r="H55" s="108">
        <v>8991.7115967696009</v>
      </c>
      <c r="I55" s="108">
        <v>68967589.077823997</v>
      </c>
      <c r="J55" s="108">
        <v>9013.8752892999</v>
      </c>
    </row>
    <row r="56" spans="1:10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2">
        <v>23122884.509383999</v>
      </c>
      <c r="H56" s="12">
        <v>9233.7150322195994</v>
      </c>
      <c r="I56" s="12">
        <v>20540783.176518001</v>
      </c>
      <c r="J56" s="12">
        <v>9156.9928300529991</v>
      </c>
    </row>
    <row r="57" spans="1:10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8">
        <v>15092105.585635999</v>
      </c>
      <c r="H57" s="108">
        <v>11012.51821346</v>
      </c>
      <c r="I57" s="108">
        <v>13960196.040739</v>
      </c>
      <c r="J57" s="108">
        <v>11032.152457100001</v>
      </c>
    </row>
    <row r="58" spans="1:10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2">
        <v>18775494.637315001</v>
      </c>
      <c r="H58" s="12">
        <v>10154.404887676999</v>
      </c>
      <c r="I58" s="12">
        <v>17071795.358112</v>
      </c>
      <c r="J58" s="12">
        <v>10315.284204297001</v>
      </c>
    </row>
    <row r="59" spans="1:10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8">
        <v>25565891.443704002</v>
      </c>
      <c r="H59" s="108">
        <v>11038.098328564</v>
      </c>
      <c r="I59" s="108">
        <v>22362206.374248002</v>
      </c>
      <c r="J59" s="108">
        <v>11080.986474328</v>
      </c>
    </row>
    <row r="60" spans="1:10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2">
        <v>78988031.393395007</v>
      </c>
      <c r="H60" s="12">
        <v>9084.4929962201004</v>
      </c>
      <c r="I60" s="12">
        <v>73165238.736589998</v>
      </c>
      <c r="J60" s="12">
        <v>9176.4072769606992</v>
      </c>
    </row>
    <row r="61" spans="1:10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8">
        <v>97270161.227671996</v>
      </c>
      <c r="H61" s="108">
        <v>8975.5656135802001</v>
      </c>
      <c r="I61" s="108">
        <v>91493270.686434001</v>
      </c>
      <c r="J61" s="108">
        <v>8938.3812706560002</v>
      </c>
    </row>
    <row r="62" spans="1:10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2">
        <v>92018254.426499993</v>
      </c>
      <c r="H62" s="12">
        <v>9293.6297763062994</v>
      </c>
      <c r="I62" s="12">
        <v>85469420.459544003</v>
      </c>
      <c r="J62" s="12">
        <v>9338.3718628417992</v>
      </c>
    </row>
    <row r="63" spans="1:10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8">
        <v>25549103.60289</v>
      </c>
      <c r="H63" s="108">
        <v>9241.9650152005997</v>
      </c>
      <c r="I63" s="108">
        <v>22201236.268490002</v>
      </c>
      <c r="J63" s="108">
        <v>9489.5529979079001</v>
      </c>
    </row>
    <row r="64" spans="1:10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2">
        <v>44709912.737788998</v>
      </c>
      <c r="H64" s="12">
        <v>10062.790208934999</v>
      </c>
      <c r="I64" s="12">
        <v>42254441.12274</v>
      </c>
      <c r="J64" s="12">
        <v>10067.355111497</v>
      </c>
    </row>
    <row r="65" spans="1:10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8">
        <v>60733872.700617</v>
      </c>
      <c r="H65" s="108">
        <v>10219.704882328</v>
      </c>
      <c r="I65" s="108">
        <v>57606414.022100002</v>
      </c>
      <c r="J65" s="108">
        <v>10246.596925010999</v>
      </c>
    </row>
    <row r="66" spans="1:10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2">
        <v>24152233.038144</v>
      </c>
      <c r="H66" s="12">
        <v>8785.8250411583995</v>
      </c>
      <c r="I66" s="12">
        <v>22073194.640264999</v>
      </c>
      <c r="J66" s="12">
        <v>8762.6814768817003</v>
      </c>
    </row>
    <row r="67" spans="1:10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168239601.34511</v>
      </c>
      <c r="H67" s="108">
        <v>9809.8206511154003</v>
      </c>
      <c r="I67" s="108">
        <v>159002730.12191999</v>
      </c>
      <c r="J67" s="108">
        <v>9782.6101476483</v>
      </c>
    </row>
    <row r="68" spans="1:10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239395922.68087</v>
      </c>
      <c r="H68" s="12">
        <v>9938.8019546176001</v>
      </c>
      <c r="I68" s="12">
        <v>228991971.53110999</v>
      </c>
      <c r="J68" s="12">
        <v>9945.3624986365994</v>
      </c>
    </row>
    <row r="69" spans="1:10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7"/>
      <c r="H69" s="107"/>
      <c r="I69" s="107"/>
      <c r="J69" s="107"/>
    </row>
    <row r="70" spans="1:10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2">
        <v>7180986.6264901003</v>
      </c>
      <c r="H70" s="12">
        <v>13881.409945785001</v>
      </c>
      <c r="I70" s="12">
        <v>6867065.5074942</v>
      </c>
      <c r="J70" s="12">
        <v>13812.069762243</v>
      </c>
    </row>
    <row r="71" spans="1:10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8">
        <v>65823486.396015003</v>
      </c>
      <c r="H71" s="108">
        <v>8939.0215557277006</v>
      </c>
      <c r="I71" s="108">
        <v>62258916.084380001</v>
      </c>
      <c r="J71" s="108">
        <v>8975.1469564453</v>
      </c>
    </row>
    <row r="72" spans="1:10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2">
        <v>48481862.392273001</v>
      </c>
      <c r="H72" s="12">
        <v>9194.5347706713001</v>
      </c>
      <c r="I72" s="12">
        <v>44914310.550237998</v>
      </c>
      <c r="J72" s="12">
        <v>9295.9496958021009</v>
      </c>
    </row>
    <row r="73" spans="1:10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8">
        <v>226126192.73073</v>
      </c>
      <c r="H73" s="108">
        <v>9580.4004885282993</v>
      </c>
      <c r="I73" s="108">
        <v>213486248.17778</v>
      </c>
      <c r="J73" s="108">
        <v>9570.7992548097009</v>
      </c>
    </row>
    <row r="74" spans="1:10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2">
        <v>11495641.546521001</v>
      </c>
      <c r="H74" s="12">
        <v>9123.3078153064998</v>
      </c>
      <c r="I74" s="12">
        <v>10479085.803515</v>
      </c>
      <c r="J74" s="12">
        <v>9198.3127378910995</v>
      </c>
    </row>
    <row r="75" spans="1:10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8">
        <v>133664896.41701999</v>
      </c>
      <c r="H75" s="108">
        <v>9215.7836346903005</v>
      </c>
      <c r="I75" s="108">
        <v>125615297.11285</v>
      </c>
      <c r="J75" s="108">
        <v>9239.1566848744005</v>
      </c>
    </row>
    <row r="76" spans="1:10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2">
        <v>244293967.62777001</v>
      </c>
      <c r="H76" s="12">
        <v>9554.0521244319007</v>
      </c>
      <c r="I76" s="12">
        <v>232098939.83769</v>
      </c>
      <c r="J76" s="12">
        <v>9505.6387857424997</v>
      </c>
    </row>
    <row r="77" spans="1:10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8">
        <v>58335792.738006003</v>
      </c>
      <c r="H77" s="108">
        <v>9473.7680778070007</v>
      </c>
      <c r="I77" s="108">
        <v>55702026.375616997</v>
      </c>
      <c r="J77" s="108">
        <v>9512.8931005609993</v>
      </c>
    </row>
    <row r="78" spans="1:10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110227700.59869</v>
      </c>
      <c r="H78" s="12">
        <v>9597.1161521576996</v>
      </c>
      <c r="I78" s="12">
        <v>102751767.56189001</v>
      </c>
      <c r="J78" s="12">
        <v>9550.8146990047007</v>
      </c>
    </row>
    <row r="79" spans="1:10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8">
        <v>78505583.569178998</v>
      </c>
      <c r="H79" s="108">
        <v>9670.9563118431997</v>
      </c>
      <c r="I79" s="108">
        <v>73529735.313073993</v>
      </c>
      <c r="J79" s="108">
        <v>9626.3495741735005</v>
      </c>
    </row>
    <row r="80" spans="1:10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2">
        <v>60656753.338262998</v>
      </c>
      <c r="H80" s="12">
        <v>9087.8318810850997</v>
      </c>
      <c r="I80" s="12">
        <v>48689514.230319001</v>
      </c>
      <c r="J80" s="12">
        <v>8998.8413594895992</v>
      </c>
    </row>
    <row r="81" spans="1:10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</row>
    <row r="82" spans="1:10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06"/>
      <c r="H82" s="106"/>
      <c r="I82" s="106"/>
      <c r="J82" s="106"/>
    </row>
    <row r="83" spans="1:10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8">
        <v>461490297.27664</v>
      </c>
      <c r="H83" s="108">
        <v>10216.234011903</v>
      </c>
      <c r="I83" s="108">
        <v>428228253.49379998</v>
      </c>
      <c r="J83" s="108">
        <v>10106.144413454</v>
      </c>
    </row>
    <row r="84" spans="1:10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2">
        <v>584812631.38857996</v>
      </c>
      <c r="H84" s="12">
        <v>10140.673337759001</v>
      </c>
      <c r="I84" s="12">
        <v>525139317.12436002</v>
      </c>
      <c r="J84" s="12">
        <v>10108.747370003999</v>
      </c>
    </row>
    <row r="85" spans="1:10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8">
        <v>73840225.619176</v>
      </c>
      <c r="H85" s="108">
        <v>8795.7386085974995</v>
      </c>
      <c r="I85" s="108">
        <v>68831659.973497003</v>
      </c>
      <c r="J85" s="108">
        <v>8788.5163398234999</v>
      </c>
    </row>
    <row r="86" spans="1:10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</row>
    <row r="87" spans="1:10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7333234.6440300001</v>
      </c>
      <c r="H87" s="108">
        <v>8847.4596719679994</v>
      </c>
      <c r="I87" s="108">
        <v>7333234.6440300001</v>
      </c>
      <c r="J87" s="108">
        <v>8847.4596719679994</v>
      </c>
    </row>
    <row r="88" spans="1:10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</row>
    <row r="89" spans="1:10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7"/>
      <c r="H89" s="107"/>
      <c r="I89" s="107"/>
      <c r="J89" s="107"/>
    </row>
    <row r="90" spans="1:10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06"/>
      <c r="H90" s="106"/>
      <c r="I90" s="106"/>
      <c r="J90" s="106"/>
    </row>
    <row r="91" spans="1:10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8">
        <v>3873629.1332387999</v>
      </c>
      <c r="H91" s="108">
        <v>10502.518333010999</v>
      </c>
      <c r="I91" s="108">
        <v>3810887.9188088998</v>
      </c>
      <c r="J91" s="108">
        <v>10471.586759439</v>
      </c>
    </row>
    <row r="92" spans="1:10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2">
        <v>1133457.5788100001</v>
      </c>
      <c r="H92" s="12">
        <v>14185.952175345001</v>
      </c>
      <c r="I92" s="12">
        <v>1094844.2394012001</v>
      </c>
      <c r="J92" s="12">
        <v>14440.045362717001</v>
      </c>
    </row>
    <row r="93" spans="1:10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</row>
    <row r="94" spans="1:10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2">
        <v>6445846.4181081997</v>
      </c>
      <c r="H94" s="12">
        <v>9367.6611478233008</v>
      </c>
      <c r="I94" s="12">
        <v>5319509.2593804002</v>
      </c>
      <c r="J94" s="12">
        <v>8854.2408558718998</v>
      </c>
    </row>
    <row r="95" spans="1:10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8">
        <v>43919957.128021002</v>
      </c>
      <c r="H95" s="108">
        <v>9659.1064719642</v>
      </c>
      <c r="I95" s="108">
        <v>41596183.220751002</v>
      </c>
      <c r="J95" s="108">
        <v>9619.8388577129008</v>
      </c>
    </row>
    <row r="96" spans="1:10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2">
        <v>3476770.4482876998</v>
      </c>
      <c r="H96" s="12">
        <v>9321.7751641208997</v>
      </c>
      <c r="I96" s="12">
        <v>2894008.3286227998</v>
      </c>
      <c r="J96" s="12">
        <v>9374.3082778816006</v>
      </c>
    </row>
    <row r="97" spans="1:10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7"/>
      <c r="H97" s="107"/>
      <c r="I97" s="107"/>
      <c r="J97" s="107"/>
    </row>
    <row r="98" spans="1:10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</row>
    <row r="99" spans="1:10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</row>
    <row r="100" spans="1:10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2">
        <v>98834112.808165997</v>
      </c>
      <c r="H100" s="12">
        <v>10353.272283885</v>
      </c>
      <c r="I100" s="12">
        <v>93680291.073999003</v>
      </c>
      <c r="J100" s="12">
        <v>10382.755417787999</v>
      </c>
    </row>
    <row r="101" spans="1:10" x14ac:dyDescent="0.25">
      <c r="A101" s="109"/>
      <c r="B101" s="109"/>
      <c r="C101" s="109"/>
      <c r="D101" s="109"/>
      <c r="E101" s="109"/>
      <c r="F101" s="109"/>
      <c r="G101" s="110">
        <v>9171280891.2853889</v>
      </c>
      <c r="H101" s="110">
        <v>739508.09397493757</v>
      </c>
      <c r="I101" s="110">
        <v>8326473884.4502783</v>
      </c>
      <c r="J101" s="110">
        <v>739285.88095172611</v>
      </c>
    </row>
    <row r="103" spans="1:10" x14ac:dyDescent="0.25">
      <c r="F103" s="10" t="s">
        <v>346</v>
      </c>
      <c r="G103" s="10" t="s">
        <v>547</v>
      </c>
      <c r="H103" s="10" t="s">
        <v>547</v>
      </c>
      <c r="I103" s="10" t="s">
        <v>547</v>
      </c>
      <c r="J103" s="10" t="s">
        <v>545</v>
      </c>
    </row>
    <row r="104" spans="1:10" x14ac:dyDescent="0.25">
      <c r="F104" s="11" t="s">
        <v>350</v>
      </c>
      <c r="G104" s="11" t="s">
        <v>550</v>
      </c>
      <c r="H104" s="11" t="s">
        <v>551</v>
      </c>
      <c r="I104" s="11" t="s">
        <v>549</v>
      </c>
      <c r="J104" s="11" t="s">
        <v>548</v>
      </c>
    </row>
    <row r="105" spans="1:10" x14ac:dyDescent="0.25">
      <c r="F105" s="10" t="s">
        <v>357</v>
      </c>
      <c r="G105" s="10" t="s">
        <v>554</v>
      </c>
      <c r="H105" s="10" t="s">
        <v>555</v>
      </c>
      <c r="I105" s="10" t="s">
        <v>553</v>
      </c>
      <c r="J105" s="10" t="s">
        <v>552</v>
      </c>
    </row>
    <row r="106" spans="1:10" x14ac:dyDescent="0.25">
      <c r="F106" s="11" t="s">
        <v>364</v>
      </c>
      <c r="G106" s="11" t="s">
        <v>558</v>
      </c>
      <c r="H106" s="11" t="s">
        <v>559</v>
      </c>
      <c r="I106" s="11" t="s">
        <v>557</v>
      </c>
      <c r="J106" s="11" t="s">
        <v>556</v>
      </c>
    </row>
    <row r="107" spans="1:10" x14ac:dyDescent="0.25">
      <c r="F107" s="10" t="s">
        <v>371</v>
      </c>
      <c r="G107" s="10" t="s">
        <v>562</v>
      </c>
      <c r="H107" s="10" t="s">
        <v>563</v>
      </c>
      <c r="I107" s="10" t="s">
        <v>561</v>
      </c>
      <c r="J107" s="10" t="s">
        <v>560</v>
      </c>
    </row>
    <row r="108" spans="1:10" x14ac:dyDescent="0.25">
      <c r="F108" s="11" t="s">
        <v>378</v>
      </c>
      <c r="G108" s="11" t="s">
        <v>566</v>
      </c>
      <c r="H108" s="11" t="s">
        <v>567</v>
      </c>
      <c r="I108" s="11" t="s">
        <v>565</v>
      </c>
      <c r="J108" s="11" t="s">
        <v>564</v>
      </c>
    </row>
    <row r="109" spans="1:10" x14ac:dyDescent="0.25">
      <c r="F109" s="10" t="s">
        <v>385</v>
      </c>
      <c r="G109" s="10" t="s">
        <v>570</v>
      </c>
      <c r="H109" s="10" t="s">
        <v>571</v>
      </c>
      <c r="I109" s="10" t="s">
        <v>569</v>
      </c>
      <c r="J109" s="10" t="s">
        <v>568</v>
      </c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1.269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2.7265625" style="28" customWidth="1"/>
    <col min="10" max="10" width="11.269531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396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COUNT(H10:H108)</f>
        <v>12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400</v>
      </c>
      <c r="F8" s="15" t="s">
        <v>401</v>
      </c>
      <c r="G8" s="15" t="s">
        <v>402</v>
      </c>
      <c r="H8" s="15" t="s">
        <v>403</v>
      </c>
      <c r="I8" s="15" t="s">
        <v>398</v>
      </c>
      <c r="J8" s="15" t="s">
        <v>399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413</v>
      </c>
      <c r="G9" s="17" t="s">
        <v>10</v>
      </c>
      <c r="H9" s="17" t="s">
        <v>11</v>
      </c>
      <c r="I9" s="41" t="s">
        <v>6</v>
      </c>
      <c r="J9" s="41" t="s">
        <v>7</v>
      </c>
      <c r="K9" s="40"/>
      <c r="L9" s="61" t="s">
        <v>408</v>
      </c>
      <c r="M9" s="61" t="s">
        <v>409</v>
      </c>
      <c r="N9" s="40"/>
      <c r="O9" s="40"/>
      <c r="P9" s="40"/>
    </row>
    <row r="10" spans="1:24" x14ac:dyDescent="0.2">
      <c r="A10" s="97" t="s">
        <v>323</v>
      </c>
      <c r="B10" s="97" t="s">
        <v>323</v>
      </c>
      <c r="C10" s="97" t="s">
        <v>55</v>
      </c>
      <c r="D10" s="97" t="s">
        <v>251</v>
      </c>
      <c r="E10" s="98">
        <f>IF(SUMIF('Grundlage palliativ'!D:D,B10,'Grundlage palliativ'!K:K)&gt;0,SUMIF('Grundlage palliativ'!D:D,B10,'Grundlage palliativ'!K:K),)</f>
        <v>3112284.0488800001</v>
      </c>
      <c r="F10" s="98">
        <f>IF(SUMIF('Grundlage palliativ'!D:D,B10,'Grundlage palliativ'!L:L)&gt;0,SUMIF('Grundlage palliativ'!D:D,B10,'Grundlage palliativ'!L:L),)</f>
        <v>3112284.0488800001</v>
      </c>
      <c r="G10" s="98">
        <f>IF(SUMIF('Grundlage palliativ'!D:D,B10,'Grundlage palliativ'!G:G)&gt;0,SUMIF('Grundlage palliativ'!D:D,B10,'Grundlage palliativ'!G:G),"")</f>
        <v>3154</v>
      </c>
      <c r="H10" s="98">
        <f>IF(SUMIF('Grundlage palliativ'!D:D,B10,'Grundlage palliativ'!H:H)&gt;0,SUMIF('Grundlage palliativ'!D:D,B10,'Grundlage palliativ'!H:H),"")</f>
        <v>195</v>
      </c>
      <c r="I10" s="99">
        <f>IF(SUMIF('Grundlage palliativ'!D:D,B10,'Grundlage palliativ'!I:I)&gt;0,SUMIF('Grundlage palliativ'!D:D,B10,'Grundlage palliativ'!I:I),"")</f>
        <v>986.77363629676995</v>
      </c>
      <c r="J10" s="100">
        <f>IF(SUMIF('Grundlage palliativ'!D:D,B10,'Grundlage palliativ'!J:J)&gt;0,SUMIF('Grundlage palliativ'!D:D,B10,'Grundlage palliativ'!J:J),"")</f>
        <v>986.77363629676995</v>
      </c>
      <c r="K10" s="40"/>
      <c r="L10" s="61">
        <f>IF(E10&gt;0,G10,"-")</f>
        <v>3154</v>
      </c>
      <c r="M10" s="61">
        <f>IF(F10&gt;0,G10,"-")</f>
        <v>3154</v>
      </c>
      <c r="N10" s="40"/>
      <c r="O10" s="40"/>
      <c r="P10" s="40"/>
      <c r="W10" s="124">
        <f t="shared" ref="W10:W70" si="0">J10</f>
        <v>986.77363629676995</v>
      </c>
      <c r="X10" s="23" t="str">
        <f>IF(J10&gt;0,IF(I10&gt;J10,"-",IF(I10=J10,"gleich","Kontrolle")),"")</f>
        <v>gleich</v>
      </c>
    </row>
    <row r="11" spans="1:24" x14ac:dyDescent="0.2">
      <c r="A11" s="101" t="s">
        <v>109</v>
      </c>
      <c r="B11" s="101" t="s">
        <v>109</v>
      </c>
      <c r="C11" s="101" t="s">
        <v>110</v>
      </c>
      <c r="D11" s="101" t="s">
        <v>35</v>
      </c>
      <c r="E11" s="102">
        <f>IF(SUMIF('Grundlage palliativ'!D:D,B11,'Grundlage palliativ'!K:K)&gt;0,SUMIF('Grundlage palliativ'!D:D,B11,'Grundlage palliativ'!K:K),)</f>
        <v>0</v>
      </c>
      <c r="F11" s="102">
        <f>IF(SUMIF('Grundlage palliativ'!D:D,B11,'Grundlage palliativ'!L:L)&gt;0,SUMIF('Grundlage palliativ'!D:D,B11,'Grundlage palliativ'!L:L),)</f>
        <v>1039040.920704</v>
      </c>
      <c r="G11" s="102">
        <f>IF(SUMIF('Grundlage palliativ'!D:D,B11,'Grundlage palliativ'!G:G)&gt;0,SUMIF('Grundlage palliativ'!D:D,B11,'Grundlage palliativ'!G:G),"")</f>
        <v>948</v>
      </c>
      <c r="H11" s="102">
        <f>IF(SUMIF('Grundlage palliativ'!D:D,B11,'Grundlage palliativ'!H:H)&gt;0,SUMIF('Grundlage palliativ'!D:D,B11,'Grundlage palliativ'!H:H),"")</f>
        <v>54</v>
      </c>
      <c r="I11" s="103" t="str">
        <f>IF(SUMIF('Grundlage palliativ'!D:D,B11,'Grundlage palliativ'!I:I)&gt;0,SUMIF('Grundlage palliativ'!D:D,B11,'Grundlage palliativ'!I:I),"")</f>
        <v/>
      </c>
      <c r="J11" s="104">
        <f>IF(SUMIF('Grundlage palliativ'!D:D,B11,'Grundlage palliativ'!J:J)&gt;0,SUMIF('Grundlage palliativ'!D:D,B11,'Grundlage palliativ'!J:J),"")</f>
        <v>1096.0347264811001</v>
      </c>
      <c r="K11" s="40"/>
      <c r="L11" s="61" t="str">
        <f t="shared" ref="L11:L74" si="1">IF(E11&gt;0,G11,"-")</f>
        <v>-</v>
      </c>
      <c r="M11" s="61">
        <f t="shared" ref="M11:M74" si="2">IF(F11&gt;0,G11,"-")</f>
        <v>948</v>
      </c>
      <c r="N11" s="40"/>
      <c r="O11" s="40"/>
      <c r="P11" s="40"/>
      <c r="W11" s="124">
        <f t="shared" si="0"/>
        <v>1096.0347264811001</v>
      </c>
      <c r="X11" s="23" t="str">
        <f t="shared" ref="X11:X74" si="3">IF(J11&gt;0,IF(I11&gt;J11,"-",IF(I11=J11,"gleich","Kontrolle")),"")</f>
        <v>-</v>
      </c>
    </row>
    <row r="12" spans="1:24" x14ac:dyDescent="0.2">
      <c r="A12" s="101" t="s">
        <v>221</v>
      </c>
      <c r="B12" s="101" t="s">
        <v>221</v>
      </c>
      <c r="C12" s="101" t="s">
        <v>16</v>
      </c>
      <c r="D12" s="101" t="s">
        <v>45</v>
      </c>
      <c r="E12" s="102">
        <f>IF(SUMIF('Grundlage palliativ'!D:D,B12,'Grundlage palliativ'!K:K)&gt;0,SUMIF('Grundlage palliativ'!D:D,B12,'Grundlage palliativ'!K:K),)</f>
        <v>2392489.6187569001</v>
      </c>
      <c r="F12" s="102">
        <f>IF(SUMIF('Grundlage palliativ'!D:D,B12,'Grundlage palliativ'!L:L)&gt;0,SUMIF('Grundlage palliativ'!D:D,B12,'Grundlage palliativ'!L:L),)</f>
        <v>2392489.6187569001</v>
      </c>
      <c r="G12" s="102">
        <f>IF(SUMIF('Grundlage palliativ'!D:D,B12,'Grundlage palliativ'!G:G)&gt;0,SUMIF('Grundlage palliativ'!D:D,B12,'Grundlage palliativ'!G:G),"")</f>
        <v>1944</v>
      </c>
      <c r="H12" s="102">
        <f>IF(SUMIF('Grundlage palliativ'!D:D,B12,'Grundlage palliativ'!H:H)&gt;0,SUMIF('Grundlage palliativ'!D:D,B12,'Grundlage palliativ'!H:H),"")</f>
        <v>131</v>
      </c>
      <c r="I12" s="103">
        <f>IF(SUMIF('Grundlage palliativ'!D:D,B12,'Grundlage palliativ'!I:I)&gt;0,SUMIF('Grundlage palliativ'!D:D,B12,'Grundlage palliativ'!I:I),"")</f>
        <v>1230.7045363975999</v>
      </c>
      <c r="J12" s="104">
        <f>IF(SUMIF('Grundlage palliativ'!D:D,B12,'Grundlage palliativ'!J:J)&gt;0,SUMIF('Grundlage palliativ'!D:D,B12,'Grundlage palliativ'!J:J),"")</f>
        <v>1230.7045363975999</v>
      </c>
      <c r="K12" s="40"/>
      <c r="L12" s="61">
        <f t="shared" si="1"/>
        <v>1944</v>
      </c>
      <c r="M12" s="61">
        <f t="shared" si="2"/>
        <v>1944</v>
      </c>
      <c r="N12" s="40"/>
      <c r="O12" s="40"/>
      <c r="P12" s="40"/>
      <c r="W12" s="124">
        <f t="shared" si="0"/>
        <v>1230.7045363975999</v>
      </c>
      <c r="X12" s="23" t="str">
        <f t="shared" si="3"/>
        <v>gleich</v>
      </c>
    </row>
    <row r="13" spans="1:24" x14ac:dyDescent="0.2">
      <c r="A13" s="101" t="s">
        <v>73</v>
      </c>
      <c r="B13" s="101" t="s">
        <v>73</v>
      </c>
      <c r="C13" s="101" t="s">
        <v>74</v>
      </c>
      <c r="D13" s="101" t="s">
        <v>45</v>
      </c>
      <c r="E13" s="102">
        <f>IF(SUMIF('Grundlage palliativ'!D:D,B13,'Grundlage palliativ'!K:K)&gt;0,SUMIF('Grundlage palliativ'!D:D,B13,'Grundlage palliativ'!K:K),)</f>
        <v>0</v>
      </c>
      <c r="F13" s="102">
        <f>IF(SUMIF('Grundlage palliativ'!D:D,B13,'Grundlage palliativ'!L:L)&gt;0,SUMIF('Grundlage palliativ'!D:D,B13,'Grundlage palliativ'!L:L),)</f>
        <v>3379326.3196847001</v>
      </c>
      <c r="G13" s="102">
        <f>IF(SUMIF('Grundlage palliativ'!D:D,B13,'Grundlage palliativ'!G:G)&gt;0,SUMIF('Grundlage palliativ'!D:D,B13,'Grundlage palliativ'!G:G),"")</f>
        <v>3503</v>
      </c>
      <c r="H13" s="102">
        <f>IF(SUMIF('Grundlage palliativ'!D:D,B13,'Grundlage palliativ'!H:H)&gt;0,SUMIF('Grundlage palliativ'!D:D,B13,'Grundlage palliativ'!H:H),"")</f>
        <v>149</v>
      </c>
      <c r="I13" s="103" t="str">
        <f>IF(SUMIF('Grundlage palliativ'!D:D,B13,'Grundlage palliativ'!I:I)&gt;0,SUMIF('Grundlage palliativ'!D:D,B13,'Grundlage palliativ'!I:I),"")</f>
        <v/>
      </c>
      <c r="J13" s="104">
        <f>IF(SUMIF('Grundlage palliativ'!D:D,B13,'Grundlage palliativ'!J:J)&gt;0,SUMIF('Grundlage palliativ'!D:D,B13,'Grundlage palliativ'!J:J),"")</f>
        <v>964.69492426056001</v>
      </c>
      <c r="K13" s="40"/>
      <c r="L13" s="61" t="str">
        <f t="shared" si="1"/>
        <v>-</v>
      </c>
      <c r="M13" s="61">
        <f t="shared" si="2"/>
        <v>3503</v>
      </c>
      <c r="N13" s="40"/>
      <c r="O13" s="40"/>
      <c r="P13" s="40"/>
      <c r="W13" s="124">
        <f t="shared" si="0"/>
        <v>964.69492426056001</v>
      </c>
      <c r="X13" s="23" t="str">
        <f t="shared" si="3"/>
        <v>-</v>
      </c>
    </row>
    <row r="14" spans="1:24" x14ac:dyDescent="0.2">
      <c r="A14" s="101" t="s">
        <v>94</v>
      </c>
      <c r="B14" s="101" t="s">
        <v>94</v>
      </c>
      <c r="C14" s="101" t="s">
        <v>95</v>
      </c>
      <c r="D14" s="101" t="s">
        <v>22</v>
      </c>
      <c r="E14" s="102">
        <f>IF(SUMIF('Grundlage palliativ'!D:D,B14,'Grundlage palliativ'!K:K)&gt;0,SUMIF('Grundlage palliativ'!D:D,B14,'Grundlage palliativ'!K:K),)</f>
        <v>10854696.130042</v>
      </c>
      <c r="F14" s="102">
        <f>IF(SUMIF('Grundlage palliativ'!D:D,B14,'Grundlage palliativ'!L:L)&gt;0,SUMIF('Grundlage palliativ'!D:D,B14,'Grundlage palliativ'!L:L),)</f>
        <v>0</v>
      </c>
      <c r="G14" s="102">
        <f>IF(SUMIF('Grundlage palliativ'!D:D,B14,'Grundlage palliativ'!G:G)&gt;0,SUMIF('Grundlage palliativ'!D:D,B14,'Grundlage palliativ'!G:G),"")</f>
        <v>8514.4847222221997</v>
      </c>
      <c r="H14" s="102">
        <f>IF(SUMIF('Grundlage palliativ'!D:D,B14,'Grundlage palliativ'!H:H)&gt;0,SUMIF('Grundlage palliativ'!D:D,B14,'Grundlage palliativ'!H:H),"")</f>
        <v>348</v>
      </c>
      <c r="I14" s="103">
        <f>IF(SUMIF('Grundlage palliativ'!D:D,B14,'Grundlage palliativ'!I:I)&gt;0,SUMIF('Grundlage palliativ'!D:D,B14,'Grundlage palliativ'!I:I),"")</f>
        <v>1274.8506203449001</v>
      </c>
      <c r="J14" s="104" t="str">
        <f>IF(SUMIF('Grundlage palliativ'!D:D,B14,'Grundlage palliativ'!J:J)&gt;0,SUMIF('Grundlage palliativ'!D:D,B14,'Grundlage palliativ'!J:J),"")</f>
        <v/>
      </c>
      <c r="K14" s="40"/>
      <c r="L14" s="61">
        <f t="shared" si="1"/>
        <v>8514.4847222221997</v>
      </c>
      <c r="M14" s="61" t="str">
        <f t="shared" si="2"/>
        <v>-</v>
      </c>
      <c r="N14" s="40"/>
      <c r="O14" s="40"/>
      <c r="P14" s="40"/>
      <c r="W14" s="124" t="str">
        <f t="shared" si="0"/>
        <v/>
      </c>
      <c r="X14" s="23" t="str">
        <f t="shared" si="3"/>
        <v>Kontrolle</v>
      </c>
    </row>
    <row r="15" spans="1:24" x14ac:dyDescent="0.2">
      <c r="A15" s="101" t="s">
        <v>314</v>
      </c>
      <c r="B15" s="101" t="s">
        <v>314</v>
      </c>
      <c r="C15" s="101" t="s">
        <v>95</v>
      </c>
      <c r="D15" s="101" t="s">
        <v>308</v>
      </c>
      <c r="E15" s="102">
        <f>IF(SUMIF('Grundlage palliativ'!D:D,B15,'Grundlage palliativ'!K:K)&gt;0,SUMIF('Grundlage palliativ'!D:D,B15,'Grundlage palliativ'!K:K),)</f>
        <v>684634.07397507003</v>
      </c>
      <c r="F15" s="102">
        <f>IF(SUMIF('Grundlage palliativ'!D:D,B15,'Grundlage palliativ'!L:L)&gt;0,SUMIF('Grundlage palliativ'!D:D,B15,'Grundlage palliativ'!L:L),)</f>
        <v>676047.34397507005</v>
      </c>
      <c r="G15" s="102">
        <f>IF(SUMIF('Grundlage palliativ'!D:D,B15,'Grundlage palliativ'!G:G)&gt;0,SUMIF('Grundlage palliativ'!D:D,B15,'Grundlage palliativ'!G:G),"")</f>
        <v>788</v>
      </c>
      <c r="H15" s="102">
        <f>IF(SUMIF('Grundlage palliativ'!D:D,B15,'Grundlage palliativ'!H:H)&gt;0,SUMIF('Grundlage palliativ'!D:D,B15,'Grundlage palliativ'!H:H),"")</f>
        <v>24</v>
      </c>
      <c r="I15" s="103">
        <f>IF(SUMIF('Grundlage palliativ'!D:D,B15,'Grundlage palliativ'!I:I)&gt;0,SUMIF('Grundlage palliativ'!D:D,B15,'Grundlage palliativ'!I:I),"")</f>
        <v>868.82496697343004</v>
      </c>
      <c r="J15" s="104">
        <f>IF(SUMIF('Grundlage palliativ'!D:D,B15,'Grundlage palliativ'!J:J)&gt;0,SUMIF('Grundlage palliativ'!D:D,B15,'Grundlage palliativ'!J:J),"")</f>
        <v>857.92810149119998</v>
      </c>
      <c r="K15" s="40"/>
      <c r="L15" s="61">
        <f t="shared" si="1"/>
        <v>788</v>
      </c>
      <c r="M15" s="61">
        <f t="shared" si="2"/>
        <v>788</v>
      </c>
      <c r="N15" s="40"/>
      <c r="O15" s="40"/>
      <c r="P15" s="40"/>
      <c r="W15" s="124">
        <f t="shared" si="0"/>
        <v>857.92810149119998</v>
      </c>
      <c r="X15" s="23" t="str">
        <f t="shared" si="3"/>
        <v>-</v>
      </c>
    </row>
    <row r="16" spans="1:24" x14ac:dyDescent="0.2">
      <c r="A16" s="101" t="s">
        <v>83</v>
      </c>
      <c r="B16" s="101" t="s">
        <v>83</v>
      </c>
      <c r="C16" s="101" t="s">
        <v>84</v>
      </c>
      <c r="D16" s="101" t="s">
        <v>27</v>
      </c>
      <c r="E16" s="102">
        <f>IF(SUMIF('Grundlage palliativ'!D:D,B16,'Grundlage palliativ'!K:K)&gt;0,SUMIF('Grundlage palliativ'!D:D,B16,'Grundlage palliativ'!K:K),)</f>
        <v>2655499.1250129999</v>
      </c>
      <c r="F16" s="102">
        <f>IF(SUMIF('Grundlage palliativ'!D:D,B16,'Grundlage palliativ'!L:L)&gt;0,SUMIF('Grundlage palliativ'!D:D,B16,'Grundlage palliativ'!L:L),)</f>
        <v>2564096.2350130002</v>
      </c>
      <c r="G16" s="102">
        <f>IF(SUMIF('Grundlage palliativ'!D:D,B16,'Grundlage palliativ'!G:G)&gt;0,SUMIF('Grundlage palliativ'!D:D,B16,'Grundlage palliativ'!G:G),"")</f>
        <v>3672</v>
      </c>
      <c r="H16" s="102">
        <f>IF(SUMIF('Grundlage palliativ'!D:D,B16,'Grundlage palliativ'!H:H)&gt;0,SUMIF('Grundlage palliativ'!D:D,B16,'Grundlage palliativ'!H:H),"")</f>
        <v>171</v>
      </c>
      <c r="I16" s="103">
        <f>IF(SUMIF('Grundlage palliativ'!D:D,B16,'Grundlage palliativ'!I:I)&gt;0,SUMIF('Grundlage palliativ'!D:D,B16,'Grundlage palliativ'!I:I),"")</f>
        <v>723.17514297740001</v>
      </c>
      <c r="J16" s="104">
        <f>IF(SUMIF('Grundlage palliativ'!D:D,B16,'Grundlage palliativ'!J:J)&gt;0,SUMIF('Grundlage palliativ'!D:D,B16,'Grundlage palliativ'!J:J),"")</f>
        <v>698.28328840224003</v>
      </c>
      <c r="K16" s="40"/>
      <c r="L16" s="61">
        <f t="shared" si="1"/>
        <v>3672</v>
      </c>
      <c r="M16" s="61">
        <f t="shared" si="2"/>
        <v>3672</v>
      </c>
      <c r="N16" s="40"/>
      <c r="O16" s="40"/>
      <c r="P16" s="40"/>
      <c r="W16" s="124">
        <f t="shared" si="0"/>
        <v>698.28328840224003</v>
      </c>
      <c r="X16" s="23" t="str">
        <f t="shared" si="3"/>
        <v>-</v>
      </c>
    </row>
    <row r="17" spans="1:24" ht="10.5" x14ac:dyDescent="0.25">
      <c r="A17" s="101" t="s">
        <v>87</v>
      </c>
      <c r="B17" s="101" t="s">
        <v>87</v>
      </c>
      <c r="C17" s="101" t="s">
        <v>88</v>
      </c>
      <c r="D17" s="101" t="s">
        <v>45</v>
      </c>
      <c r="E17" s="102">
        <f>IF(SUMIF('Grundlage palliativ'!D:D,B17,'Grundlage palliativ'!K:K)&gt;0,SUMIF('Grundlage palliativ'!D:D,B17,'Grundlage palliativ'!K:K),)</f>
        <v>0</v>
      </c>
      <c r="F17" s="102">
        <v>4227833</v>
      </c>
      <c r="G17" s="102">
        <v>3641</v>
      </c>
      <c r="H17" s="102">
        <v>158</v>
      </c>
      <c r="I17" s="103" t="str">
        <f>IF(SUMIF('Grundlage palliativ'!D:D,B17,'Grundlage palliativ'!I:I)&gt;0,SUMIF('Grundlage palliativ'!D:D,B17,'Grundlage palliativ'!I:I),"")</f>
        <v/>
      </c>
      <c r="J17" s="104">
        <v>1161</v>
      </c>
      <c r="K17" s="40"/>
      <c r="L17" s="61" t="str">
        <f>IF(E17&gt;0,G17,"-")</f>
        <v>-</v>
      </c>
      <c r="M17" s="61">
        <f>IF(F17&gt;0,G17,"-")</f>
        <v>3641</v>
      </c>
      <c r="N17" s="40"/>
      <c r="O17" s="40"/>
      <c r="P17" s="40"/>
      <c r="Q17" s="122" t="s">
        <v>650</v>
      </c>
      <c r="R17" s="123"/>
      <c r="S17" s="123"/>
      <c r="T17" s="123"/>
      <c r="U17" s="123"/>
      <c r="V17" s="123"/>
      <c r="W17" s="124">
        <f>J17</f>
        <v>1161</v>
      </c>
      <c r="X17" s="23" t="str">
        <f>IF(J17&gt;0,IF(I17&gt;J17,"-",IF(I17=J17,"gleich","Kontrolle")),"")</f>
        <v>-</v>
      </c>
    </row>
    <row r="18" spans="1:24" x14ac:dyDescent="0.2">
      <c r="A18" s="101" t="s">
        <v>257</v>
      </c>
      <c r="B18" s="101" t="s">
        <v>257</v>
      </c>
      <c r="C18" s="101" t="s">
        <v>228</v>
      </c>
      <c r="D18" s="101" t="s">
        <v>27</v>
      </c>
      <c r="E18" s="102">
        <f>IF(SUMIF('Grundlage palliativ'!D:D,B18,'Grundlage palliativ'!K:K)&gt;0,SUMIF('Grundlage palliativ'!D:D,B18,'Grundlage palliativ'!K:K),)</f>
        <v>1255066.3649503</v>
      </c>
      <c r="F18" s="102">
        <f>IF(SUMIF('Grundlage palliativ'!D:D,B18,'Grundlage palliativ'!L:L)&gt;0,SUMIF('Grundlage palliativ'!D:D,B18,'Grundlage palliativ'!L:L),)</f>
        <v>1219448.3649503</v>
      </c>
      <c r="G18" s="102">
        <f>IF(SUMIF('Grundlage palliativ'!D:D,B18,'Grundlage palliativ'!G:G)&gt;0,SUMIF('Grundlage palliativ'!D:D,B18,'Grundlage palliativ'!G:G),"")</f>
        <v>1196</v>
      </c>
      <c r="H18" s="102">
        <f>IF(SUMIF('Grundlage palliativ'!D:D,B18,'Grundlage palliativ'!H:H)&gt;0,SUMIF('Grundlage palliativ'!D:D,B18,'Grundlage palliativ'!H:H),"")</f>
        <v>75</v>
      </c>
      <c r="I18" s="103">
        <f>IF(SUMIF('Grundlage palliativ'!D:D,B18,'Grundlage palliativ'!I:I)&gt;0,SUMIF('Grundlage palliativ'!D:D,B18,'Grundlage palliativ'!I:I),"")</f>
        <v>1049.3865927678</v>
      </c>
      <c r="J18" s="104">
        <f>IF(SUMIF('Grundlage palliativ'!D:D,B18,'Grundlage palliativ'!J:J)&gt;0,SUMIF('Grundlage palliativ'!D:D,B18,'Grundlage palliativ'!J:J),"")</f>
        <v>1019.6056563129</v>
      </c>
      <c r="K18" s="40"/>
      <c r="L18" s="61">
        <f t="shared" si="1"/>
        <v>1196</v>
      </c>
      <c r="M18" s="61">
        <f t="shared" si="2"/>
        <v>1196</v>
      </c>
      <c r="N18" s="40"/>
      <c r="O18" s="40"/>
      <c r="P18" s="40"/>
      <c r="W18" s="124">
        <f t="shared" si="0"/>
        <v>1019.6056563129</v>
      </c>
      <c r="X18" s="23" t="str">
        <f t="shared" si="3"/>
        <v>-</v>
      </c>
    </row>
    <row r="19" spans="1:24" x14ac:dyDescent="0.2">
      <c r="A19" s="101" t="s">
        <v>41</v>
      </c>
      <c r="B19" s="101" t="s">
        <v>41</v>
      </c>
      <c r="C19" s="101" t="s">
        <v>21</v>
      </c>
      <c r="D19" s="101" t="s">
        <v>27</v>
      </c>
      <c r="E19" s="102">
        <f>IF(SUMIF('Grundlage palliativ'!D:D,B19,'Grundlage palliativ'!K:K)&gt;0,SUMIF('Grundlage palliativ'!D:D,B19,'Grundlage palliativ'!K:K),)</f>
        <v>0</v>
      </c>
      <c r="F19" s="102">
        <f>IF(SUMIF('Grundlage palliativ'!D:D,B19,'Grundlage palliativ'!L:L)&gt;0,SUMIF('Grundlage palliativ'!D:D,B19,'Grundlage palliativ'!L:L),)</f>
        <v>2806549.16</v>
      </c>
      <c r="G19" s="102">
        <f>IF(SUMIF('Grundlage palliativ'!D:D,B19,'Grundlage palliativ'!G:G)&gt;0,SUMIF('Grundlage palliativ'!D:D,B19,'Grundlage palliativ'!G:G),"")</f>
        <v>3423</v>
      </c>
      <c r="H19" s="102">
        <f>IF(SUMIF('Grundlage palliativ'!D:D,B19,'Grundlage palliativ'!H:H)&gt;0,SUMIF('Grundlage palliativ'!D:D,B19,'Grundlage palliativ'!H:H),"")</f>
        <v>137</v>
      </c>
      <c r="I19" s="103" t="str">
        <f>IF(SUMIF('Grundlage palliativ'!D:D,B19,'Grundlage palliativ'!I:I)&gt;0,SUMIF('Grundlage palliativ'!D:D,B19,'Grundlage palliativ'!I:I),"")</f>
        <v/>
      </c>
      <c r="J19" s="104">
        <f>IF(SUMIF('Grundlage palliativ'!D:D,B19,'Grundlage palliativ'!J:J)&gt;0,SUMIF('Grundlage palliativ'!D:D,B19,'Grundlage palliativ'!J:J),"")</f>
        <v>819.90919076832995</v>
      </c>
      <c r="K19" s="40"/>
      <c r="L19" s="61" t="str">
        <f t="shared" si="1"/>
        <v>-</v>
      </c>
      <c r="M19" s="61">
        <f t="shared" si="2"/>
        <v>3423</v>
      </c>
      <c r="N19" s="40"/>
      <c r="O19" s="40"/>
      <c r="P19" s="40"/>
      <c r="W19" s="124">
        <f t="shared" si="0"/>
        <v>819.90919076832995</v>
      </c>
      <c r="X19" s="23" t="str">
        <f t="shared" si="3"/>
        <v>-</v>
      </c>
    </row>
    <row r="20" spans="1:24" x14ac:dyDescent="0.2">
      <c r="A20" s="101" t="s">
        <v>159</v>
      </c>
      <c r="B20" s="101" t="s">
        <v>159</v>
      </c>
      <c r="C20" s="101" t="s">
        <v>70</v>
      </c>
      <c r="D20" s="101" t="s">
        <v>45</v>
      </c>
      <c r="E20" s="102">
        <f>IF(SUMIF('Grundlage palliativ'!D:D,B20,'Grundlage palliativ'!K:K)&gt;0,SUMIF('Grundlage palliativ'!D:D,B20,'Grundlage palliativ'!K:K),)</f>
        <v>3354673.4642850002</v>
      </c>
      <c r="F20" s="102">
        <f>IF(SUMIF('Grundlage palliativ'!D:D,B20,'Grundlage palliativ'!L:L)&gt;0,SUMIF('Grundlage palliativ'!D:D,B20,'Grundlage palliativ'!L:L),)</f>
        <v>3299821.1923237001</v>
      </c>
      <c r="G20" s="102">
        <f>IF(SUMIF('Grundlage palliativ'!D:D,B20,'Grundlage palliativ'!G:G)&gt;0,SUMIF('Grundlage palliativ'!D:D,B20,'Grundlage palliativ'!G:G),"")</f>
        <v>2622</v>
      </c>
      <c r="H20" s="102">
        <f>IF(SUMIF('Grundlage palliativ'!D:D,B20,'Grundlage palliativ'!H:H)&gt;0,SUMIF('Grundlage palliativ'!D:D,B20,'Grundlage palliativ'!H:H),"")</f>
        <v>269</v>
      </c>
      <c r="I20" s="103">
        <f>IF(SUMIF('Grundlage palliativ'!D:D,B20,'Grundlage palliativ'!I:I)&gt;0,SUMIF('Grundlage palliativ'!D:D,B20,'Grundlage palliativ'!I:I),"")</f>
        <v>1279.4330527402999</v>
      </c>
      <c r="J20" s="104">
        <f>IF(SUMIF('Grundlage palliativ'!D:D,B20,'Grundlage palliativ'!J:J)&gt;0,SUMIF('Grundlage palliativ'!D:D,B20,'Grundlage palliativ'!J:J),"")</f>
        <v>1258.5130405506</v>
      </c>
      <c r="K20" s="40"/>
      <c r="L20" s="61">
        <f t="shared" si="1"/>
        <v>2622</v>
      </c>
      <c r="M20" s="61">
        <f t="shared" si="2"/>
        <v>2622</v>
      </c>
      <c r="N20" s="40"/>
      <c r="O20" s="40"/>
      <c r="P20" s="40"/>
      <c r="W20" s="124">
        <f t="shared" si="0"/>
        <v>1258.5130405506</v>
      </c>
      <c r="X20" s="23" t="str">
        <f t="shared" si="3"/>
        <v>-</v>
      </c>
    </row>
    <row r="21" spans="1:24" x14ac:dyDescent="0.2">
      <c r="A21" s="101" t="s">
        <v>218</v>
      </c>
      <c r="B21" s="101" t="s">
        <v>218</v>
      </c>
      <c r="C21" s="101" t="s">
        <v>70</v>
      </c>
      <c r="D21" s="101" t="s">
        <v>45</v>
      </c>
      <c r="E21" s="102">
        <f>IF(SUMIF('Grundlage palliativ'!D:D,B21,'Grundlage palliativ'!K:K)&gt;0,SUMIF('Grundlage palliativ'!D:D,B21,'Grundlage palliativ'!K:K),)</f>
        <v>0</v>
      </c>
      <c r="F21" s="102">
        <f>IF(SUMIF('Grundlage palliativ'!D:D,B21,'Grundlage palliativ'!L:L)&gt;0,SUMIF('Grundlage palliativ'!D:D,B21,'Grundlage palliativ'!L:L),)</f>
        <v>1637327.5750308</v>
      </c>
      <c r="G21" s="102">
        <f>IF(SUMIF('Grundlage palliativ'!D:D,B21,'Grundlage palliativ'!G:G)&gt;0,SUMIF('Grundlage palliativ'!D:D,B21,'Grundlage palliativ'!G:G),"")</f>
        <v>1097</v>
      </c>
      <c r="H21" s="102">
        <f>IF(SUMIF('Grundlage palliativ'!D:D,B21,'Grundlage palliativ'!H:H)&gt;0,SUMIF('Grundlage palliativ'!D:D,B21,'Grundlage palliativ'!H:H),"")</f>
        <v>90</v>
      </c>
      <c r="I21" s="103" t="str">
        <f>IF(SUMIF('Grundlage palliativ'!D:D,B21,'Grundlage palliativ'!I:I)&gt;0,SUMIF('Grundlage palliativ'!D:D,B21,'Grundlage palliativ'!I:I),"")</f>
        <v/>
      </c>
      <c r="J21" s="104">
        <f>IF(SUMIF('Grundlage palliativ'!D:D,B21,'Grundlage palliativ'!J:J)&gt;0,SUMIF('Grundlage palliativ'!D:D,B21,'Grundlage palliativ'!J:J),"")</f>
        <v>1492.5502051328999</v>
      </c>
      <c r="K21" s="40"/>
      <c r="L21" s="61" t="str">
        <f t="shared" si="1"/>
        <v>-</v>
      </c>
      <c r="M21" s="61">
        <f t="shared" si="2"/>
        <v>1097</v>
      </c>
      <c r="N21" s="40"/>
      <c r="O21" s="40"/>
      <c r="P21" s="40"/>
      <c r="W21" s="124">
        <f t="shared" si="0"/>
        <v>1492.5502051328999</v>
      </c>
      <c r="X21" s="23" t="str">
        <f t="shared" si="3"/>
        <v>-</v>
      </c>
    </row>
    <row r="22" spans="1:24" hidden="1" x14ac:dyDescent="0.2">
      <c r="A22" s="89" t="s">
        <v>64</v>
      </c>
      <c r="B22" s="90" t="s">
        <v>65</v>
      </c>
      <c r="C22" s="90" t="s">
        <v>66</v>
      </c>
      <c r="D22" s="90" t="s">
        <v>27</v>
      </c>
      <c r="E22" s="95">
        <f>IF(SUMIF('Grundlage palliativ'!D:D,B22,'Grundlage palliativ'!K:K)&gt;0,SUMIF('Grundlage palliativ'!D:D,B22,'Grundlage palliativ'!K:K),)</f>
        <v>0</v>
      </c>
      <c r="F22" s="95">
        <f>IF(SUMIF('Grundlage palliativ'!D:D,B22,'Grundlage palliativ'!L:L)&gt;0,SUMIF('Grundlage palliativ'!D:D,B22,'Grundlage palliativ'!L:L),)</f>
        <v>0</v>
      </c>
      <c r="G22" s="95" t="str">
        <f>IF(SUMIF('Grundlage palliativ'!D:D,B22,'Grundlage palliativ'!G:G)&gt;0,SUMIF('Grundlage palliativ'!D:D,B22,'Grundlage palliativ'!G:G),"")</f>
        <v/>
      </c>
      <c r="H22" s="95" t="str">
        <f>IF(SUMIF('Grundlage palliativ'!D:D,B22,'Grundlage palliativ'!H:H)&gt;0,SUMIF('Grundlage palliativ'!D:D,B22,'Grundlage palliativ'!H:H),"")</f>
        <v/>
      </c>
      <c r="I22" s="96" t="str">
        <f>IF(SUMIF('Grundlage palliativ'!D:D,B22,'Grundlage palliativ'!I:I)&gt;0,SUMIF('Grundlage palliativ'!D:D,B22,'Grundlage palliativ'!I:I),"")</f>
        <v/>
      </c>
      <c r="J22" s="96" t="str">
        <f>IF(SUMIF('Grundlage palliativ'!D:D,B22,'Grundlage palliativ'!J:J)&gt;0,SUMIF('Grundlage palliativ'!D:D,B22,'Grundlage palliativ'!J:J),"")</f>
        <v/>
      </c>
      <c r="K22" s="40"/>
      <c r="L22" s="61" t="str">
        <f t="shared" si="1"/>
        <v>-</v>
      </c>
      <c r="M22" s="61" t="str">
        <f t="shared" si="2"/>
        <v>-</v>
      </c>
      <c r="N22" s="40"/>
      <c r="O22" s="40"/>
      <c r="P22" s="40"/>
      <c r="W22" s="124" t="str">
        <f t="shared" si="0"/>
        <v/>
      </c>
      <c r="X22" s="23" t="str">
        <f t="shared" si="3"/>
        <v>gleich</v>
      </c>
    </row>
    <row r="23" spans="1:24" hidden="1" x14ac:dyDescent="0.2">
      <c r="A23" s="20" t="s">
        <v>104</v>
      </c>
      <c r="B23" s="21" t="s">
        <v>105</v>
      </c>
      <c r="C23" s="21" t="s">
        <v>66</v>
      </c>
      <c r="D23" s="21" t="s">
        <v>106</v>
      </c>
      <c r="E23" s="59">
        <f>IF(SUMIF('Grundlage palliativ'!D:D,B23,'Grundlage palliativ'!K:K)&gt;0,SUMIF('Grundlage palliativ'!D:D,B23,'Grundlage palliativ'!K:K),)</f>
        <v>0</v>
      </c>
      <c r="F23" s="59">
        <f>IF(SUMIF('Grundlage palliativ'!D:D,B23,'Grundlage palliativ'!L:L)&gt;0,SUMIF('Grundlage palliativ'!D:D,B23,'Grundlage palliativ'!L:L),)</f>
        <v>0</v>
      </c>
      <c r="G23" s="59" t="str">
        <f>IF(SUMIF('Grundlage palliativ'!D:D,B23,'Grundlage palliativ'!G:G)&gt;0,SUMIF('Grundlage palliativ'!D:D,B23,'Grundlage palliativ'!G:G),"")</f>
        <v/>
      </c>
      <c r="H23" s="59" t="str">
        <f>IF(SUMIF('Grundlage palliativ'!D:D,B23,'Grundlage palliativ'!H:H)&gt;0,SUMIF('Grundlage palliativ'!D:D,B23,'Grundlage palliativ'!H:H),"")</f>
        <v/>
      </c>
      <c r="I23" s="60" t="str">
        <f>IF(SUMIF('Grundlage palliativ'!D:D,B23,'Grundlage palliativ'!I:I)&gt;0,SUMIF('Grundlage palliativ'!D:D,B23,'Grundlage palliativ'!I:I),"")</f>
        <v/>
      </c>
      <c r="J23" s="60" t="str">
        <f>IF(SUMIF('Grundlage palliativ'!D:D,B23,'Grundlage palliativ'!J:J)&gt;0,SUMIF('Grundlage palliativ'!D:D,B23,'Grundlage palliativ'!J:J),"")</f>
        <v/>
      </c>
      <c r="K23" s="40"/>
      <c r="L23" s="61" t="str">
        <f t="shared" si="1"/>
        <v>-</v>
      </c>
      <c r="M23" s="61" t="str">
        <f t="shared" si="2"/>
        <v>-</v>
      </c>
      <c r="N23" s="40"/>
      <c r="O23" s="40"/>
      <c r="P23" s="40"/>
      <c r="W23" s="124" t="str">
        <f t="shared" si="0"/>
        <v/>
      </c>
      <c r="X23" s="23" t="str">
        <f t="shared" si="3"/>
        <v>gleich</v>
      </c>
    </row>
    <row r="24" spans="1:24" hidden="1" x14ac:dyDescent="0.2">
      <c r="A24" s="20" t="s">
        <v>116</v>
      </c>
      <c r="B24" s="21" t="s">
        <v>117</v>
      </c>
      <c r="C24" s="21" t="s">
        <v>66</v>
      </c>
      <c r="D24" s="21" t="s">
        <v>45</v>
      </c>
      <c r="E24" s="59">
        <f>IF(SUMIF('Grundlage palliativ'!D:D,B24,'Grundlage palliativ'!K:K)&gt;0,SUMIF('Grundlage palliativ'!D:D,B24,'Grundlage palliativ'!K:K),)</f>
        <v>0</v>
      </c>
      <c r="F24" s="59">
        <f>IF(SUMIF('Grundlage palliativ'!D:D,B24,'Grundlage palliativ'!L:L)&gt;0,SUMIF('Grundlage palliativ'!D:D,B24,'Grundlage palliativ'!L:L),)</f>
        <v>0</v>
      </c>
      <c r="G24" s="59" t="str">
        <f>IF(SUMIF('Grundlage palliativ'!D:D,B24,'Grundlage palliativ'!G:G)&gt;0,SUMIF('Grundlage palliativ'!D:D,B24,'Grundlage palliativ'!G:G),"")</f>
        <v/>
      </c>
      <c r="H24" s="59" t="str">
        <f>IF(SUMIF('Grundlage palliativ'!D:D,B24,'Grundlage palliativ'!H:H)&gt;0,SUMIF('Grundlage palliativ'!D:D,B24,'Grundlage palliativ'!H:H),"")</f>
        <v/>
      </c>
      <c r="I24" s="60" t="str">
        <f>IF(SUMIF('Grundlage palliativ'!D:D,B24,'Grundlage palliativ'!I:I)&gt;0,SUMIF('Grundlage palliativ'!D:D,B24,'Grundlage palliativ'!I:I),"")</f>
        <v/>
      </c>
      <c r="J24" s="60" t="str">
        <f>IF(SUMIF('Grundlage palliativ'!D:D,B24,'Grundlage palliativ'!J:J)&gt;0,SUMIF('Grundlage palliativ'!D:D,B24,'Grundlage palliativ'!J:J),"")</f>
        <v/>
      </c>
      <c r="K24" s="40"/>
      <c r="L24" s="61" t="str">
        <f t="shared" si="1"/>
        <v>-</v>
      </c>
      <c r="M24" s="61" t="str">
        <f t="shared" si="2"/>
        <v>-</v>
      </c>
      <c r="N24" s="40"/>
      <c r="O24" s="40"/>
      <c r="P24" s="40"/>
      <c r="W24" s="124" t="str">
        <f t="shared" si="0"/>
        <v/>
      </c>
      <c r="X24" s="23" t="str">
        <f t="shared" si="3"/>
        <v>gleich</v>
      </c>
    </row>
    <row r="25" spans="1:24" hidden="1" x14ac:dyDescent="0.2">
      <c r="A25" s="20" t="s">
        <v>119</v>
      </c>
      <c r="B25" s="21" t="s">
        <v>120</v>
      </c>
      <c r="C25" s="21" t="s">
        <v>66</v>
      </c>
      <c r="D25" s="21" t="s">
        <v>45</v>
      </c>
      <c r="E25" s="59">
        <f>IF(SUMIF('Grundlage palliativ'!D:D,B25,'Grundlage palliativ'!K:K)&gt;0,SUMIF('Grundlage palliativ'!D:D,B25,'Grundlage palliativ'!K:K),)</f>
        <v>0</v>
      </c>
      <c r="F25" s="59">
        <f>IF(SUMIF('Grundlage palliativ'!D:D,B25,'Grundlage palliativ'!L:L)&gt;0,SUMIF('Grundlage palliativ'!D:D,B25,'Grundlage palliativ'!L:L),)</f>
        <v>0</v>
      </c>
      <c r="G25" s="59" t="str">
        <f>IF(SUMIF('Grundlage palliativ'!D:D,B25,'Grundlage palliativ'!G:G)&gt;0,SUMIF('Grundlage palliativ'!D:D,B25,'Grundlage palliativ'!G:G),"")</f>
        <v/>
      </c>
      <c r="H25" s="59" t="str">
        <f>IF(SUMIF('Grundlage palliativ'!D:D,B25,'Grundlage palliativ'!H:H)&gt;0,SUMIF('Grundlage palliativ'!D:D,B25,'Grundlage palliativ'!H:H),"")</f>
        <v/>
      </c>
      <c r="I25" s="60" t="str">
        <f>IF(SUMIF('Grundlage palliativ'!D:D,B25,'Grundlage palliativ'!I:I)&gt;0,SUMIF('Grundlage palliativ'!D:D,B25,'Grundlage palliativ'!I:I),"")</f>
        <v/>
      </c>
      <c r="J25" s="60" t="str">
        <f>IF(SUMIF('Grundlage palliativ'!D:D,B25,'Grundlage palliativ'!J:J)&gt;0,SUMIF('Grundlage palliativ'!D:D,B25,'Grundlage palliativ'!J:J),"")</f>
        <v/>
      </c>
      <c r="K25" s="40"/>
      <c r="L25" s="61" t="str">
        <f t="shared" si="1"/>
        <v>-</v>
      </c>
      <c r="M25" s="61" t="str">
        <f t="shared" si="2"/>
        <v>-</v>
      </c>
      <c r="N25" s="40"/>
      <c r="O25" s="40"/>
      <c r="P25" s="40"/>
      <c r="W25" s="124" t="str">
        <f t="shared" si="0"/>
        <v/>
      </c>
      <c r="X25" s="23" t="str">
        <f t="shared" si="3"/>
        <v>gleich</v>
      </c>
    </row>
    <row r="26" spans="1:24" hidden="1" x14ac:dyDescent="0.2">
      <c r="A26" s="20" t="s">
        <v>147</v>
      </c>
      <c r="B26" s="21" t="s">
        <v>148</v>
      </c>
      <c r="C26" s="21" t="s">
        <v>66</v>
      </c>
      <c r="D26" s="21" t="s">
        <v>106</v>
      </c>
      <c r="E26" s="59">
        <f>IF(SUMIF('Grundlage palliativ'!D:D,B26,'Grundlage palliativ'!K:K)&gt;0,SUMIF('Grundlage palliativ'!D:D,B26,'Grundlage palliativ'!K:K),)</f>
        <v>0</v>
      </c>
      <c r="F26" s="59">
        <f>IF(SUMIF('Grundlage palliativ'!D:D,B26,'Grundlage palliativ'!L:L)&gt;0,SUMIF('Grundlage palliativ'!D:D,B26,'Grundlage palliativ'!L:L),)</f>
        <v>0</v>
      </c>
      <c r="G26" s="59" t="str">
        <f>IF(SUMIF('Grundlage palliativ'!D:D,B26,'Grundlage palliativ'!G:G)&gt;0,SUMIF('Grundlage palliativ'!D:D,B26,'Grundlage palliativ'!G:G),"")</f>
        <v/>
      </c>
      <c r="H26" s="59" t="str">
        <f>IF(SUMIF('Grundlage palliativ'!D:D,B26,'Grundlage palliativ'!H:H)&gt;0,SUMIF('Grundlage palliativ'!D:D,B26,'Grundlage palliativ'!H:H),"")</f>
        <v/>
      </c>
      <c r="I26" s="60" t="str">
        <f>IF(SUMIF('Grundlage palliativ'!D:D,B26,'Grundlage palliativ'!I:I)&gt;0,SUMIF('Grundlage palliativ'!D:D,B26,'Grundlage palliativ'!I:I),"")</f>
        <v/>
      </c>
      <c r="J26" s="60" t="str">
        <f>IF(SUMIF('Grundlage palliativ'!D:D,B26,'Grundlage palliativ'!J:J)&gt;0,SUMIF('Grundlage palliativ'!D:D,B26,'Grundlage palliativ'!J:J),"")</f>
        <v/>
      </c>
      <c r="K26" s="40"/>
      <c r="L26" s="61" t="str">
        <f t="shared" si="1"/>
        <v>-</v>
      </c>
      <c r="M26" s="61" t="str">
        <f t="shared" si="2"/>
        <v>-</v>
      </c>
      <c r="N26" s="40"/>
      <c r="O26" s="40"/>
      <c r="P26" s="40"/>
      <c r="W26" s="124" t="str">
        <f t="shared" si="0"/>
        <v/>
      </c>
      <c r="X26" s="23" t="str">
        <f t="shared" si="3"/>
        <v>gleich</v>
      </c>
    </row>
    <row r="27" spans="1:24" hidden="1" x14ac:dyDescent="0.2">
      <c r="A27" s="20" t="s">
        <v>177</v>
      </c>
      <c r="B27" s="21" t="s">
        <v>178</v>
      </c>
      <c r="C27" s="21" t="s">
        <v>66</v>
      </c>
      <c r="D27" s="21" t="s">
        <v>27</v>
      </c>
      <c r="E27" s="59">
        <f>IF(SUMIF('Grundlage palliativ'!D:D,B27,'Grundlage palliativ'!K:K)&gt;0,SUMIF('Grundlage palliativ'!D:D,B27,'Grundlage palliativ'!K:K),)</f>
        <v>0</v>
      </c>
      <c r="F27" s="59">
        <f>IF(SUMIF('Grundlage palliativ'!D:D,B27,'Grundlage palliativ'!L:L)&gt;0,SUMIF('Grundlage palliativ'!D:D,B27,'Grundlage palliativ'!L:L),)</f>
        <v>0</v>
      </c>
      <c r="G27" s="59" t="str">
        <f>IF(SUMIF('Grundlage palliativ'!D:D,B27,'Grundlage palliativ'!G:G)&gt;0,SUMIF('Grundlage palliativ'!D:D,B27,'Grundlage palliativ'!G:G),"")</f>
        <v/>
      </c>
      <c r="H27" s="59" t="str">
        <f>IF(SUMIF('Grundlage palliativ'!D:D,B27,'Grundlage palliativ'!H:H)&gt;0,SUMIF('Grundlage palliativ'!D:D,B27,'Grundlage palliativ'!H:H),"")</f>
        <v/>
      </c>
      <c r="I27" s="60" t="str">
        <f>IF(SUMIF('Grundlage palliativ'!D:D,B27,'Grundlage palliativ'!I:I)&gt;0,SUMIF('Grundlage palliativ'!D:D,B27,'Grundlage palliativ'!I:I),"")</f>
        <v/>
      </c>
      <c r="J27" s="60" t="str">
        <f>IF(SUMIF('Grundlage palliativ'!D:D,B27,'Grundlage palliativ'!J:J)&gt;0,SUMIF('Grundlage palliativ'!D:D,B27,'Grundlage palliativ'!J:J),"")</f>
        <v/>
      </c>
      <c r="K27" s="40"/>
      <c r="L27" s="61" t="str">
        <f t="shared" si="1"/>
        <v>-</v>
      </c>
      <c r="M27" s="61" t="str">
        <f t="shared" si="2"/>
        <v>-</v>
      </c>
      <c r="N27" s="40"/>
      <c r="O27" s="40"/>
      <c r="P27" s="40"/>
      <c r="W27" s="124" t="str">
        <f t="shared" si="0"/>
        <v/>
      </c>
      <c r="X27" s="23" t="str">
        <f t="shared" si="3"/>
        <v>gleich</v>
      </c>
    </row>
    <row r="28" spans="1:24" hidden="1" x14ac:dyDescent="0.2">
      <c r="A28" s="20" t="s">
        <v>183</v>
      </c>
      <c r="B28" s="21" t="s">
        <v>184</v>
      </c>
      <c r="C28" s="21" t="s">
        <v>66</v>
      </c>
      <c r="D28" s="21" t="s">
        <v>106</v>
      </c>
      <c r="E28" s="59">
        <f>IF(SUMIF('Grundlage palliativ'!D:D,B28,'Grundlage palliativ'!K:K)&gt;0,SUMIF('Grundlage palliativ'!D:D,B28,'Grundlage palliativ'!K:K),)</f>
        <v>0</v>
      </c>
      <c r="F28" s="59">
        <f>IF(SUMIF('Grundlage palliativ'!D:D,B28,'Grundlage palliativ'!L:L)&gt;0,SUMIF('Grundlage palliativ'!D:D,B28,'Grundlage palliativ'!L:L),)</f>
        <v>0</v>
      </c>
      <c r="G28" s="59" t="str">
        <f>IF(SUMIF('Grundlage palliativ'!D:D,B28,'Grundlage palliativ'!G:G)&gt;0,SUMIF('Grundlage palliativ'!D:D,B28,'Grundlage palliativ'!G:G),"")</f>
        <v/>
      </c>
      <c r="H28" s="59" t="str">
        <f>IF(SUMIF('Grundlage palliativ'!D:D,B28,'Grundlage palliativ'!H:H)&gt;0,SUMIF('Grundlage palliativ'!D:D,B28,'Grundlage palliativ'!H:H),"")</f>
        <v/>
      </c>
      <c r="I28" s="60" t="str">
        <f>IF(SUMIF('Grundlage palliativ'!D:D,B28,'Grundlage palliativ'!I:I)&gt;0,SUMIF('Grundlage palliativ'!D:D,B28,'Grundlage palliativ'!I:I),"")</f>
        <v/>
      </c>
      <c r="J28" s="60" t="str">
        <f>IF(SUMIF('Grundlage palliativ'!D:D,B28,'Grundlage palliativ'!J:J)&gt;0,SUMIF('Grundlage palliativ'!D:D,B28,'Grundlage palliativ'!J:J),"")</f>
        <v/>
      </c>
      <c r="K28" s="40"/>
      <c r="L28" s="61" t="str">
        <f t="shared" si="1"/>
        <v>-</v>
      </c>
      <c r="M28" s="61" t="str">
        <f t="shared" si="2"/>
        <v>-</v>
      </c>
      <c r="N28" s="40"/>
      <c r="O28" s="40"/>
      <c r="P28" s="40"/>
      <c r="W28" s="124" t="str">
        <f t="shared" si="0"/>
        <v/>
      </c>
      <c r="X28" s="23" t="str">
        <f t="shared" si="3"/>
        <v>gleich</v>
      </c>
    </row>
    <row r="29" spans="1:24" hidden="1" x14ac:dyDescent="0.2">
      <c r="A29" s="20" t="s">
        <v>205</v>
      </c>
      <c r="B29" s="21" t="s">
        <v>206</v>
      </c>
      <c r="C29" s="21" t="s">
        <v>66</v>
      </c>
      <c r="D29" s="21" t="s">
        <v>17</v>
      </c>
      <c r="E29" s="59">
        <f>IF(SUMIF('Grundlage palliativ'!D:D,B29,'Grundlage palliativ'!K:K)&gt;0,SUMIF('Grundlage palliativ'!D:D,B29,'Grundlage palliativ'!K:K),)</f>
        <v>0</v>
      </c>
      <c r="F29" s="59">
        <f>IF(SUMIF('Grundlage palliativ'!D:D,B29,'Grundlage palliativ'!L:L)&gt;0,SUMIF('Grundlage palliativ'!D:D,B29,'Grundlage palliativ'!L:L),)</f>
        <v>0</v>
      </c>
      <c r="G29" s="59" t="str">
        <f>IF(SUMIF('Grundlage palliativ'!D:D,B29,'Grundlage palliativ'!G:G)&gt;0,SUMIF('Grundlage palliativ'!D:D,B29,'Grundlage palliativ'!G:G),"")</f>
        <v/>
      </c>
      <c r="H29" s="59" t="str">
        <f>IF(SUMIF('Grundlage palliativ'!D:D,B29,'Grundlage palliativ'!H:H)&gt;0,SUMIF('Grundlage palliativ'!D:D,B29,'Grundlage palliativ'!H:H),"")</f>
        <v/>
      </c>
      <c r="I29" s="60" t="str">
        <f>IF(SUMIF('Grundlage palliativ'!D:D,B29,'Grundlage palliativ'!I:I)&gt;0,SUMIF('Grundlage palliativ'!D:D,B29,'Grundlage palliativ'!I:I),"")</f>
        <v/>
      </c>
      <c r="J29" s="60" t="str">
        <f>IF(SUMIF('Grundlage palliativ'!D:D,B29,'Grundlage palliativ'!J:J)&gt;0,SUMIF('Grundlage palliativ'!D:D,B29,'Grundlage palliativ'!J:J),"")</f>
        <v/>
      </c>
      <c r="K29" s="40"/>
      <c r="L29" s="61" t="str">
        <f t="shared" si="1"/>
        <v>-</v>
      </c>
      <c r="M29" s="61" t="str">
        <f t="shared" si="2"/>
        <v>-</v>
      </c>
      <c r="N29" s="40"/>
      <c r="O29" s="40"/>
      <c r="P29" s="40"/>
      <c r="W29" s="124" t="str">
        <f t="shared" si="0"/>
        <v/>
      </c>
      <c r="X29" s="23" t="str">
        <f t="shared" si="3"/>
        <v>gleich</v>
      </c>
    </row>
    <row r="30" spans="1:24" hidden="1" x14ac:dyDescent="0.2">
      <c r="A30" s="20" t="s">
        <v>236</v>
      </c>
      <c r="B30" s="21" t="s">
        <v>237</v>
      </c>
      <c r="C30" s="21" t="s">
        <v>66</v>
      </c>
      <c r="D30" s="21" t="s">
        <v>17</v>
      </c>
      <c r="E30" s="59">
        <f>IF(SUMIF('Grundlage palliativ'!D:D,B30,'Grundlage palliativ'!K:K)&gt;0,SUMIF('Grundlage palliativ'!D:D,B30,'Grundlage palliativ'!K:K),)</f>
        <v>0</v>
      </c>
      <c r="F30" s="59">
        <f>IF(SUMIF('Grundlage palliativ'!D:D,B30,'Grundlage palliativ'!L:L)&gt;0,SUMIF('Grundlage palliativ'!D:D,B30,'Grundlage palliativ'!L:L),)</f>
        <v>0</v>
      </c>
      <c r="G30" s="59" t="str">
        <f>IF(SUMIF('Grundlage palliativ'!D:D,B30,'Grundlage palliativ'!G:G)&gt;0,SUMIF('Grundlage palliativ'!D:D,B30,'Grundlage palliativ'!G:G),"")</f>
        <v/>
      </c>
      <c r="H30" s="59" t="str">
        <f>IF(SUMIF('Grundlage palliativ'!D:D,B30,'Grundlage palliativ'!H:H)&gt;0,SUMIF('Grundlage palliativ'!D:D,B30,'Grundlage palliativ'!H:H),"")</f>
        <v/>
      </c>
      <c r="I30" s="60" t="str">
        <f>IF(SUMIF('Grundlage palliativ'!D:D,B30,'Grundlage palliativ'!I:I)&gt;0,SUMIF('Grundlage palliativ'!D:D,B30,'Grundlage palliativ'!I:I),"")</f>
        <v/>
      </c>
      <c r="J30" s="60" t="str">
        <f>IF(SUMIF('Grundlage palliativ'!D:D,B30,'Grundlage palliativ'!J:J)&gt;0,SUMIF('Grundlage palliativ'!D:D,B30,'Grundlage palliativ'!J:J),"")</f>
        <v/>
      </c>
      <c r="K30" s="40"/>
      <c r="L30" s="61" t="str">
        <f t="shared" si="1"/>
        <v>-</v>
      </c>
      <c r="M30" s="61" t="str">
        <f t="shared" si="2"/>
        <v>-</v>
      </c>
      <c r="N30" s="40"/>
      <c r="O30" s="40"/>
      <c r="P30" s="40"/>
      <c r="W30" s="124" t="str">
        <f t="shared" si="0"/>
        <v/>
      </c>
      <c r="X30" s="23" t="str">
        <f t="shared" si="3"/>
        <v>gleich</v>
      </c>
    </row>
    <row r="31" spans="1:24" hidden="1" x14ac:dyDescent="0.2">
      <c r="A31" s="20" t="s">
        <v>299</v>
      </c>
      <c r="B31" s="21" t="s">
        <v>300</v>
      </c>
      <c r="C31" s="21" t="s">
        <v>66</v>
      </c>
      <c r="D31" s="21" t="s">
        <v>27</v>
      </c>
      <c r="E31" s="59">
        <f>IF(SUMIF('Grundlage palliativ'!D:D,B31,'Grundlage palliativ'!K:K)&gt;0,SUMIF('Grundlage palliativ'!D:D,B31,'Grundlage palliativ'!K:K),)</f>
        <v>0</v>
      </c>
      <c r="F31" s="59">
        <f>IF(SUMIF('Grundlage palliativ'!D:D,B31,'Grundlage palliativ'!L:L)&gt;0,SUMIF('Grundlage palliativ'!D:D,B31,'Grundlage palliativ'!L:L),)</f>
        <v>0</v>
      </c>
      <c r="G31" s="59" t="str">
        <f>IF(SUMIF('Grundlage palliativ'!D:D,B31,'Grundlage palliativ'!G:G)&gt;0,SUMIF('Grundlage palliativ'!D:D,B31,'Grundlage palliativ'!G:G),"")</f>
        <v/>
      </c>
      <c r="H31" s="59" t="str">
        <f>IF(SUMIF('Grundlage palliativ'!D:D,B31,'Grundlage palliativ'!H:H)&gt;0,SUMIF('Grundlage palliativ'!D:D,B31,'Grundlage palliativ'!H:H),"")</f>
        <v/>
      </c>
      <c r="I31" s="60" t="str">
        <f>IF(SUMIF('Grundlage palliativ'!D:D,B31,'Grundlage palliativ'!I:I)&gt;0,SUMIF('Grundlage palliativ'!D:D,B31,'Grundlage palliativ'!I:I),"")</f>
        <v/>
      </c>
      <c r="J31" s="60" t="str">
        <f>IF(SUMIF('Grundlage palliativ'!D:D,B31,'Grundlage palliativ'!J:J)&gt;0,SUMIF('Grundlage palliativ'!D:D,B31,'Grundlage palliativ'!J:J),"")</f>
        <v/>
      </c>
      <c r="K31" s="40"/>
      <c r="L31" s="61" t="str">
        <f t="shared" si="1"/>
        <v>-</v>
      </c>
      <c r="M31" s="61" t="str">
        <f t="shared" si="2"/>
        <v>-</v>
      </c>
      <c r="N31" s="40"/>
      <c r="O31" s="40"/>
      <c r="P31" s="40"/>
      <c r="W31" s="124" t="str">
        <f t="shared" si="0"/>
        <v/>
      </c>
      <c r="X31" s="23" t="str">
        <f t="shared" si="3"/>
        <v>gleich</v>
      </c>
    </row>
    <row r="32" spans="1:24" hidden="1" x14ac:dyDescent="0.2">
      <c r="A32" s="20" t="s">
        <v>307</v>
      </c>
      <c r="B32" s="21" t="s">
        <v>307</v>
      </c>
      <c r="C32" s="21" t="s">
        <v>66</v>
      </c>
      <c r="D32" s="21" t="s">
        <v>308</v>
      </c>
      <c r="E32" s="59">
        <f>IF(SUMIF('Grundlage palliativ'!D:D,B32,'Grundlage palliativ'!K:K)&gt;0,SUMIF('Grundlage palliativ'!D:D,B32,'Grundlage palliativ'!K:K),)</f>
        <v>0</v>
      </c>
      <c r="F32" s="59">
        <f>IF(SUMIF('Grundlage palliativ'!D:D,B32,'Grundlage palliativ'!L:L)&gt;0,SUMIF('Grundlage palliativ'!D:D,B32,'Grundlage palliativ'!L:L),)</f>
        <v>0</v>
      </c>
      <c r="G32" s="59" t="str">
        <f>IF(SUMIF('Grundlage palliativ'!D:D,B32,'Grundlage palliativ'!G:G)&gt;0,SUMIF('Grundlage palliativ'!D:D,B32,'Grundlage palliativ'!G:G),"")</f>
        <v/>
      </c>
      <c r="H32" s="59" t="str">
        <f>IF(SUMIF('Grundlage palliativ'!D:D,B32,'Grundlage palliativ'!H:H)&gt;0,SUMIF('Grundlage palliativ'!D:D,B32,'Grundlage palliativ'!H:H),"")</f>
        <v/>
      </c>
      <c r="I32" s="60" t="str">
        <f>IF(SUMIF('Grundlage palliativ'!D:D,B32,'Grundlage palliativ'!I:I)&gt;0,SUMIF('Grundlage palliativ'!D:D,B32,'Grundlage palliativ'!I:I),"")</f>
        <v/>
      </c>
      <c r="J32" s="60" t="str">
        <f>IF(SUMIF('Grundlage palliativ'!D:D,B32,'Grundlage palliativ'!J:J)&gt;0,SUMIF('Grundlage palliativ'!D:D,B32,'Grundlage palliativ'!J:J),"")</f>
        <v/>
      </c>
      <c r="K32" s="40"/>
      <c r="L32" s="61" t="str">
        <f t="shared" si="1"/>
        <v>-</v>
      </c>
      <c r="M32" s="61" t="str">
        <f t="shared" si="2"/>
        <v>-</v>
      </c>
      <c r="N32" s="40"/>
      <c r="O32" s="40"/>
      <c r="P32" s="40"/>
      <c r="W32" s="124" t="str">
        <f t="shared" si="0"/>
        <v/>
      </c>
      <c r="X32" s="23" t="str">
        <f t="shared" si="3"/>
        <v>gleich</v>
      </c>
    </row>
    <row r="33" spans="1:24" hidden="1" x14ac:dyDescent="0.2">
      <c r="A33" s="20" t="s">
        <v>341</v>
      </c>
      <c r="B33" s="21" t="s">
        <v>341</v>
      </c>
      <c r="C33" s="21" t="s">
        <v>66</v>
      </c>
      <c r="D33" s="21" t="s">
        <v>308</v>
      </c>
      <c r="E33" s="59">
        <f>IF(SUMIF('Grundlage palliativ'!D:D,B33,'Grundlage palliativ'!K:K)&gt;0,SUMIF('Grundlage palliativ'!D:D,B33,'Grundlage palliativ'!K:K),)</f>
        <v>0</v>
      </c>
      <c r="F33" s="59">
        <f>IF(SUMIF('Grundlage palliativ'!D:D,B33,'Grundlage palliativ'!L:L)&gt;0,SUMIF('Grundlage palliativ'!D:D,B33,'Grundlage palliativ'!L:L),)</f>
        <v>0</v>
      </c>
      <c r="G33" s="59" t="str">
        <f>IF(SUMIF('Grundlage palliativ'!D:D,B33,'Grundlage palliativ'!G:G)&gt;0,SUMIF('Grundlage palliativ'!D:D,B33,'Grundlage palliativ'!G:G),"")</f>
        <v/>
      </c>
      <c r="H33" s="59" t="str">
        <f>IF(SUMIF('Grundlage palliativ'!D:D,B33,'Grundlage palliativ'!H:H)&gt;0,SUMIF('Grundlage palliativ'!D:D,B33,'Grundlage palliativ'!H:H),"")</f>
        <v/>
      </c>
      <c r="I33" s="60" t="str">
        <f>IF(SUMIF('Grundlage palliativ'!D:D,B33,'Grundlage palliativ'!I:I)&gt;0,SUMIF('Grundlage palliativ'!D:D,B33,'Grundlage palliativ'!I:I),"")</f>
        <v/>
      </c>
      <c r="J33" s="60" t="str">
        <f>IF(SUMIF('Grundlage palliativ'!D:D,B33,'Grundlage palliativ'!J:J)&gt;0,SUMIF('Grundlage palliativ'!D:D,B33,'Grundlage palliativ'!J:J),"")</f>
        <v/>
      </c>
      <c r="K33" s="40" t="s">
        <v>405</v>
      </c>
      <c r="L33" s="61" t="str">
        <f t="shared" si="1"/>
        <v>-</v>
      </c>
      <c r="M33" s="61" t="str">
        <f t="shared" si="2"/>
        <v>-</v>
      </c>
      <c r="N33" s="40"/>
      <c r="O33" s="40"/>
      <c r="P33" s="40"/>
      <c r="W33" s="124" t="str">
        <f t="shared" si="0"/>
        <v/>
      </c>
      <c r="X33" s="23" t="str">
        <f t="shared" si="3"/>
        <v>gleich</v>
      </c>
    </row>
    <row r="34" spans="1:24" hidden="1" x14ac:dyDescent="0.2">
      <c r="A34" s="20" t="s">
        <v>271</v>
      </c>
      <c r="B34" s="21" t="s">
        <v>272</v>
      </c>
      <c r="C34" s="21" t="s">
        <v>273</v>
      </c>
      <c r="D34" s="21" t="s">
        <v>27</v>
      </c>
      <c r="E34" s="59">
        <f>IF(SUMIF('Grundlage palliativ'!D:D,B34,'Grundlage palliativ'!K:K)&gt;0,SUMIF('Grundlage palliativ'!D:D,B34,'Grundlage palliativ'!K:K),)</f>
        <v>0</v>
      </c>
      <c r="F34" s="59">
        <f>IF(SUMIF('Grundlage palliativ'!D:D,B34,'Grundlage palliativ'!L:L)&gt;0,SUMIF('Grundlage palliativ'!D:D,B34,'Grundlage palliativ'!L:L),)</f>
        <v>0</v>
      </c>
      <c r="G34" s="59" t="str">
        <f>IF(SUMIF('Grundlage palliativ'!D:D,B34,'Grundlage palliativ'!G:G)&gt;0,SUMIF('Grundlage palliativ'!D:D,B34,'Grundlage palliativ'!G:G),"")</f>
        <v/>
      </c>
      <c r="H34" s="59" t="str">
        <f>IF(SUMIF('Grundlage palliativ'!D:D,B34,'Grundlage palliativ'!H:H)&gt;0,SUMIF('Grundlage palliativ'!D:D,B34,'Grundlage palliativ'!H:H),"")</f>
        <v/>
      </c>
      <c r="I34" s="60" t="str">
        <f>IF(SUMIF('Grundlage palliativ'!D:D,B34,'Grundlage palliativ'!I:I)&gt;0,SUMIF('Grundlage palliativ'!D:D,B34,'Grundlage palliativ'!I:I),"")</f>
        <v/>
      </c>
      <c r="J34" s="60" t="str">
        <f>IF(SUMIF('Grundlage palliativ'!D:D,B34,'Grundlage palliativ'!J:J)&gt;0,SUMIF('Grundlage palliativ'!D:D,B34,'Grundlage palliativ'!J:J),"")</f>
        <v/>
      </c>
      <c r="K34" s="40"/>
      <c r="L34" s="61" t="str">
        <f t="shared" si="1"/>
        <v>-</v>
      </c>
      <c r="M34" s="61" t="str">
        <f t="shared" si="2"/>
        <v>-</v>
      </c>
      <c r="N34" s="40"/>
      <c r="O34" s="40"/>
      <c r="P34" s="40"/>
      <c r="W34" s="124" t="str">
        <f t="shared" si="0"/>
        <v/>
      </c>
      <c r="X34" s="23" t="str">
        <f t="shared" si="3"/>
        <v>gleich</v>
      </c>
    </row>
    <row r="35" spans="1:24" hidden="1" x14ac:dyDescent="0.2">
      <c r="A35" s="20" t="s">
        <v>53</v>
      </c>
      <c r="B35" s="21" t="s">
        <v>54</v>
      </c>
      <c r="C35" s="21" t="s">
        <v>55</v>
      </c>
      <c r="D35" s="21" t="s">
        <v>45</v>
      </c>
      <c r="E35" s="59">
        <f>IF(SUMIF('Grundlage palliativ'!D:D,B35,'Grundlage palliativ'!K:K)&gt;0,SUMIF('Grundlage palliativ'!D:D,B35,'Grundlage palliativ'!K:K),)</f>
        <v>0</v>
      </c>
      <c r="F35" s="59">
        <f>IF(SUMIF('Grundlage palliativ'!D:D,B35,'Grundlage palliativ'!L:L)&gt;0,SUMIF('Grundlage palliativ'!D:D,B35,'Grundlage palliativ'!L:L),)</f>
        <v>0</v>
      </c>
      <c r="G35" s="59" t="str">
        <f>IF(SUMIF('Grundlage palliativ'!D:D,B35,'Grundlage palliativ'!G:G)&gt;0,SUMIF('Grundlage palliativ'!D:D,B35,'Grundlage palliativ'!G:G),"")</f>
        <v/>
      </c>
      <c r="H35" s="59" t="str">
        <f>IF(SUMIF('Grundlage palliativ'!D:D,B35,'Grundlage palliativ'!H:H)&gt;0,SUMIF('Grundlage palliativ'!D:D,B35,'Grundlage palliativ'!H:H),"")</f>
        <v/>
      </c>
      <c r="I35" s="60" t="str">
        <f>IF(SUMIF('Grundlage palliativ'!D:D,B35,'Grundlage palliativ'!I:I)&gt;0,SUMIF('Grundlage palliativ'!D:D,B35,'Grundlage palliativ'!I:I),"")</f>
        <v/>
      </c>
      <c r="J35" s="60" t="str">
        <f>IF(SUMIF('Grundlage palliativ'!D:D,B35,'Grundlage palliativ'!J:J)&gt;0,SUMIF('Grundlage palliativ'!D:D,B35,'Grundlage palliativ'!J:J),"")</f>
        <v/>
      </c>
      <c r="K35" s="40"/>
      <c r="L35" s="61" t="str">
        <f t="shared" si="1"/>
        <v>-</v>
      </c>
      <c r="M35" s="61" t="str">
        <f t="shared" si="2"/>
        <v>-</v>
      </c>
      <c r="N35" s="40"/>
      <c r="O35" s="40"/>
      <c r="P35" s="40"/>
      <c r="W35" s="124" t="str">
        <f t="shared" si="0"/>
        <v/>
      </c>
      <c r="X35" s="23" t="str">
        <f t="shared" si="3"/>
        <v>gleich</v>
      </c>
    </row>
    <row r="36" spans="1:24" hidden="1" x14ac:dyDescent="0.2">
      <c r="A36" s="20" t="s">
        <v>101</v>
      </c>
      <c r="B36" s="21" t="s">
        <v>102</v>
      </c>
      <c r="C36" s="21" t="s">
        <v>55</v>
      </c>
      <c r="D36" s="21" t="s">
        <v>22</v>
      </c>
      <c r="E36" s="59">
        <f>IF(SUMIF('Grundlage palliativ'!D:D,B36,'Grundlage palliativ'!K:K)&gt;0,SUMIF('Grundlage palliativ'!D:D,B36,'Grundlage palliativ'!K:K),)</f>
        <v>0</v>
      </c>
      <c r="F36" s="59">
        <f>IF(SUMIF('Grundlage palliativ'!D:D,B36,'Grundlage palliativ'!L:L)&gt;0,SUMIF('Grundlage palliativ'!D:D,B36,'Grundlage palliativ'!L:L),)</f>
        <v>0</v>
      </c>
      <c r="G36" s="59" t="str">
        <f>IF(SUMIF('Grundlage palliativ'!D:D,B36,'Grundlage palliativ'!G:G)&gt;0,SUMIF('Grundlage palliativ'!D:D,B36,'Grundlage palliativ'!G:G),"")</f>
        <v/>
      </c>
      <c r="H36" s="59" t="str">
        <f>IF(SUMIF('Grundlage palliativ'!D:D,B36,'Grundlage palliativ'!H:H)&gt;0,SUMIF('Grundlage palliativ'!D:D,B36,'Grundlage palliativ'!H:H),"")</f>
        <v/>
      </c>
      <c r="I36" s="60" t="str">
        <f>IF(SUMIF('Grundlage palliativ'!D:D,B36,'Grundlage palliativ'!I:I)&gt;0,SUMIF('Grundlage palliativ'!D:D,B36,'Grundlage palliativ'!I:I),"")</f>
        <v/>
      </c>
      <c r="J36" s="60" t="str">
        <f>IF(SUMIF('Grundlage palliativ'!D:D,B36,'Grundlage palliativ'!J:J)&gt;0,SUMIF('Grundlage palliativ'!D:D,B36,'Grundlage palliativ'!J:J),"")</f>
        <v/>
      </c>
      <c r="K36" s="40"/>
      <c r="L36" s="61" t="str">
        <f t="shared" si="1"/>
        <v>-</v>
      </c>
      <c r="M36" s="61" t="str">
        <f t="shared" si="2"/>
        <v>-</v>
      </c>
      <c r="N36" s="40"/>
      <c r="O36" s="40"/>
      <c r="P36" s="40"/>
      <c r="W36" s="124" t="str">
        <f t="shared" si="0"/>
        <v/>
      </c>
      <c r="X36" s="23" t="str">
        <f t="shared" si="3"/>
        <v>gleich</v>
      </c>
    </row>
    <row r="37" spans="1:24" hidden="1" x14ac:dyDescent="0.2">
      <c r="A37" s="20" t="s">
        <v>190</v>
      </c>
      <c r="B37" s="21" t="s">
        <v>191</v>
      </c>
      <c r="C37" s="21" t="s">
        <v>55</v>
      </c>
      <c r="D37" s="21" t="s">
        <v>106</v>
      </c>
      <c r="E37" s="59">
        <f>IF(SUMIF('Grundlage palliativ'!D:D,B37,'Grundlage palliativ'!K:K)&gt;0,SUMIF('Grundlage palliativ'!D:D,B37,'Grundlage palliativ'!K:K),)</f>
        <v>0</v>
      </c>
      <c r="F37" s="59">
        <f>IF(SUMIF('Grundlage palliativ'!D:D,B37,'Grundlage palliativ'!L:L)&gt;0,SUMIF('Grundlage palliativ'!D:D,B37,'Grundlage palliativ'!L:L),)</f>
        <v>0</v>
      </c>
      <c r="G37" s="59" t="str">
        <f>IF(SUMIF('Grundlage palliativ'!D:D,B37,'Grundlage palliativ'!G:G)&gt;0,SUMIF('Grundlage palliativ'!D:D,B37,'Grundlage palliativ'!G:G),"")</f>
        <v/>
      </c>
      <c r="H37" s="59" t="str">
        <f>IF(SUMIF('Grundlage palliativ'!D:D,B37,'Grundlage palliativ'!H:H)&gt;0,SUMIF('Grundlage palliativ'!D:D,B37,'Grundlage palliativ'!H:H),"")</f>
        <v/>
      </c>
      <c r="I37" s="60" t="str">
        <f>IF(SUMIF('Grundlage palliativ'!D:D,B37,'Grundlage palliativ'!I:I)&gt;0,SUMIF('Grundlage palliativ'!D:D,B37,'Grundlage palliativ'!I:I),"")</f>
        <v/>
      </c>
      <c r="J37" s="60" t="str">
        <f>IF(SUMIF('Grundlage palliativ'!D:D,B37,'Grundlage palliativ'!J:J)&gt;0,SUMIF('Grundlage palliativ'!D:D,B37,'Grundlage palliativ'!J:J),"")</f>
        <v/>
      </c>
      <c r="K37" s="40"/>
      <c r="L37" s="61" t="str">
        <f t="shared" si="1"/>
        <v>-</v>
      </c>
      <c r="M37" s="61" t="str">
        <f t="shared" si="2"/>
        <v>-</v>
      </c>
      <c r="N37" s="40"/>
      <c r="O37" s="40"/>
      <c r="P37" s="40"/>
      <c r="W37" s="124" t="str">
        <f t="shared" si="0"/>
        <v/>
      </c>
      <c r="X37" s="23" t="str">
        <f t="shared" si="3"/>
        <v>gleich</v>
      </c>
    </row>
    <row r="38" spans="1:24" hidden="1" x14ac:dyDescent="0.2">
      <c r="A38" s="20" t="s">
        <v>196</v>
      </c>
      <c r="B38" s="21" t="s">
        <v>197</v>
      </c>
      <c r="C38" s="21" t="s">
        <v>55</v>
      </c>
      <c r="D38" s="21" t="s">
        <v>106</v>
      </c>
      <c r="E38" s="59">
        <f>IF(SUMIF('Grundlage palliativ'!D:D,B38,'Grundlage palliativ'!K:K)&gt;0,SUMIF('Grundlage palliativ'!D:D,B38,'Grundlage palliativ'!K:K),)</f>
        <v>0</v>
      </c>
      <c r="F38" s="59">
        <f>IF(SUMIF('Grundlage palliativ'!D:D,B38,'Grundlage palliativ'!L:L)&gt;0,SUMIF('Grundlage palliativ'!D:D,B38,'Grundlage palliativ'!L:L),)</f>
        <v>0</v>
      </c>
      <c r="G38" s="59" t="str">
        <f>IF(SUMIF('Grundlage palliativ'!D:D,B38,'Grundlage palliativ'!G:G)&gt;0,SUMIF('Grundlage palliativ'!D:D,B38,'Grundlage palliativ'!G:G),"")</f>
        <v/>
      </c>
      <c r="H38" s="59" t="str">
        <f>IF(SUMIF('Grundlage palliativ'!D:D,B38,'Grundlage palliativ'!H:H)&gt;0,SUMIF('Grundlage palliativ'!D:D,B38,'Grundlage palliativ'!H:H),"")</f>
        <v/>
      </c>
      <c r="I38" s="60" t="str">
        <f>IF(SUMIF('Grundlage palliativ'!D:D,B38,'Grundlage palliativ'!I:I)&gt;0,SUMIF('Grundlage palliativ'!D:D,B38,'Grundlage palliativ'!I:I),"")</f>
        <v/>
      </c>
      <c r="J38" s="60" t="str">
        <f>IF(SUMIF('Grundlage palliativ'!D:D,B38,'Grundlage palliativ'!J:J)&gt;0,SUMIF('Grundlage palliativ'!D:D,B38,'Grundlage palliativ'!J:J),"")</f>
        <v/>
      </c>
      <c r="K38" s="40"/>
      <c r="L38" s="61" t="str">
        <f t="shared" si="1"/>
        <v>-</v>
      </c>
      <c r="M38" s="61" t="str">
        <f t="shared" si="2"/>
        <v>-</v>
      </c>
      <c r="N38" s="40"/>
      <c r="O38" s="40"/>
      <c r="P38" s="40"/>
      <c r="W38" s="124" t="str">
        <f t="shared" si="0"/>
        <v/>
      </c>
      <c r="X38" s="23" t="str">
        <f t="shared" si="3"/>
        <v>gleich</v>
      </c>
    </row>
    <row r="39" spans="1:24" hidden="1" x14ac:dyDescent="0.2">
      <c r="A39" s="20" t="s">
        <v>199</v>
      </c>
      <c r="B39" s="21" t="s">
        <v>200</v>
      </c>
      <c r="C39" s="21" t="s">
        <v>55</v>
      </c>
      <c r="D39" s="21" t="s">
        <v>188</v>
      </c>
      <c r="E39" s="59">
        <f>IF(SUMIF('Grundlage palliativ'!D:D,B39,'Grundlage palliativ'!K:K)&gt;0,SUMIF('Grundlage palliativ'!D:D,B39,'Grundlage palliativ'!K:K),)</f>
        <v>0</v>
      </c>
      <c r="F39" s="59">
        <f>IF(SUMIF('Grundlage palliativ'!D:D,B39,'Grundlage palliativ'!L:L)&gt;0,SUMIF('Grundlage palliativ'!D:D,B39,'Grundlage palliativ'!L:L),)</f>
        <v>0</v>
      </c>
      <c r="G39" s="59" t="str">
        <f>IF(SUMIF('Grundlage palliativ'!D:D,B39,'Grundlage palliativ'!G:G)&gt;0,SUMIF('Grundlage palliativ'!D:D,B39,'Grundlage palliativ'!G:G),"")</f>
        <v/>
      </c>
      <c r="H39" s="59" t="str">
        <f>IF(SUMIF('Grundlage palliativ'!D:D,B39,'Grundlage palliativ'!H:H)&gt;0,SUMIF('Grundlage palliativ'!D:D,B39,'Grundlage palliativ'!H:H),"")</f>
        <v/>
      </c>
      <c r="I39" s="60" t="str">
        <f>IF(SUMIF('Grundlage palliativ'!D:D,B39,'Grundlage palliativ'!I:I)&gt;0,SUMIF('Grundlage palliativ'!D:D,B39,'Grundlage palliativ'!I:I),"")</f>
        <v/>
      </c>
      <c r="J39" s="60" t="str">
        <f>IF(SUMIF('Grundlage palliativ'!D:D,B39,'Grundlage palliativ'!J:J)&gt;0,SUMIF('Grundlage palliativ'!D:D,B39,'Grundlage palliativ'!J:J),"")</f>
        <v/>
      </c>
      <c r="K39" s="40"/>
      <c r="L39" s="61" t="str">
        <f t="shared" si="1"/>
        <v>-</v>
      </c>
      <c r="M39" s="61" t="str">
        <f t="shared" si="2"/>
        <v>-</v>
      </c>
      <c r="N39" s="40"/>
      <c r="O39" s="40"/>
      <c r="P39" s="40"/>
      <c r="W39" s="124" t="str">
        <f t="shared" si="0"/>
        <v/>
      </c>
      <c r="X39" s="23" t="str">
        <f t="shared" si="3"/>
        <v>gleich</v>
      </c>
    </row>
    <row r="40" spans="1:24" hidden="1" x14ac:dyDescent="0.2">
      <c r="A40" s="20" t="s">
        <v>202</v>
      </c>
      <c r="B40" s="21" t="s">
        <v>203</v>
      </c>
      <c r="C40" s="21" t="s">
        <v>55</v>
      </c>
      <c r="D40" s="21" t="s">
        <v>45</v>
      </c>
      <c r="E40" s="59">
        <f>IF(SUMIF('Grundlage palliativ'!D:D,B40,'Grundlage palliativ'!K:K)&gt;0,SUMIF('Grundlage palliativ'!D:D,B40,'Grundlage palliativ'!K:K),)</f>
        <v>0</v>
      </c>
      <c r="F40" s="59">
        <f>IF(SUMIF('Grundlage palliativ'!D:D,B40,'Grundlage palliativ'!L:L)&gt;0,SUMIF('Grundlage palliativ'!D:D,B40,'Grundlage palliativ'!L:L),)</f>
        <v>0</v>
      </c>
      <c r="G40" s="59" t="str">
        <f>IF(SUMIF('Grundlage palliativ'!D:D,B40,'Grundlage palliativ'!G:G)&gt;0,SUMIF('Grundlage palliativ'!D:D,B40,'Grundlage palliativ'!G:G),"")</f>
        <v/>
      </c>
      <c r="H40" s="59" t="str">
        <f>IF(SUMIF('Grundlage palliativ'!D:D,B40,'Grundlage palliativ'!H:H)&gt;0,SUMIF('Grundlage palliativ'!D:D,B40,'Grundlage palliativ'!H:H),"")</f>
        <v/>
      </c>
      <c r="I40" s="60" t="str">
        <f>IF(SUMIF('Grundlage palliativ'!D:D,B40,'Grundlage palliativ'!I:I)&gt;0,SUMIF('Grundlage palliativ'!D:D,B40,'Grundlage palliativ'!I:I),"")</f>
        <v/>
      </c>
      <c r="J40" s="60" t="str">
        <f>IF(SUMIF('Grundlage palliativ'!D:D,B40,'Grundlage palliativ'!J:J)&gt;0,SUMIF('Grundlage palliativ'!D:D,B40,'Grundlage palliativ'!J:J),"")</f>
        <v/>
      </c>
      <c r="K40" s="40"/>
      <c r="L40" s="61" t="str">
        <f t="shared" si="1"/>
        <v>-</v>
      </c>
      <c r="M40" s="61" t="str">
        <f t="shared" si="2"/>
        <v>-</v>
      </c>
      <c r="N40" s="40"/>
      <c r="O40" s="40"/>
      <c r="P40" s="40"/>
      <c r="W40" s="124" t="str">
        <f t="shared" si="0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59">
        <f>IF(SUMIF('Grundlage palliativ'!D:D,B41,'Grundlage palliativ'!K:K)&gt;0,SUMIF('Grundlage palliativ'!D:D,B41,'Grundlage palliativ'!K:K),)</f>
        <v>0</v>
      </c>
      <c r="F41" s="59">
        <f>IF(SUMIF('Grundlage palliativ'!D:D,B41,'Grundlage palliativ'!L:L)&gt;0,SUMIF('Grundlage palliativ'!D:D,B41,'Grundlage palliativ'!L:L),)</f>
        <v>0</v>
      </c>
      <c r="G41" s="59" t="str">
        <f>IF(SUMIF('Grundlage palliativ'!D:D,B41,'Grundlage palliativ'!G:G)&gt;0,SUMIF('Grundlage palliativ'!D:D,B41,'Grundlage palliativ'!G:G),"")</f>
        <v/>
      </c>
      <c r="H41" s="59" t="str">
        <f>IF(SUMIF('Grundlage palliativ'!D:D,B41,'Grundlage palliativ'!H:H)&gt;0,SUMIF('Grundlage palliativ'!D:D,B41,'Grundlage palliativ'!H:H),"")</f>
        <v/>
      </c>
      <c r="I41" s="60" t="str">
        <f>IF(SUMIF('Grundlage palliativ'!D:D,B41,'Grundlage palliativ'!I:I)&gt;0,SUMIF('Grundlage palliativ'!D:D,B41,'Grundlage palliativ'!I:I),"")</f>
        <v/>
      </c>
      <c r="J41" s="60" t="str">
        <f>IF(SUMIF('Grundlage palliativ'!D:D,B41,'Grundlage palliativ'!J:J)&gt;0,SUMIF('Grundlage palliativ'!D:D,B41,'Grundlage palliativ'!J:J),"")</f>
        <v/>
      </c>
      <c r="K41" s="40"/>
      <c r="L41" s="61" t="str">
        <f t="shared" si="1"/>
        <v>-</v>
      </c>
      <c r="M41" s="61" t="str">
        <f t="shared" si="2"/>
        <v>-</v>
      </c>
      <c r="N41" s="40"/>
      <c r="O41" s="40"/>
      <c r="P41" s="40"/>
      <c r="W41" s="124" t="str">
        <f t="shared" si="0"/>
        <v/>
      </c>
      <c r="X41" s="23" t="str">
        <f t="shared" si="3"/>
        <v>gleich</v>
      </c>
    </row>
    <row r="42" spans="1:24" hidden="1" x14ac:dyDescent="0.2">
      <c r="A42" s="20" t="s">
        <v>253</v>
      </c>
      <c r="B42" s="21" t="s">
        <v>254</v>
      </c>
      <c r="C42" s="21" t="s">
        <v>55</v>
      </c>
      <c r="D42" s="21" t="s">
        <v>27</v>
      </c>
      <c r="E42" s="59">
        <f>IF(SUMIF('Grundlage palliativ'!D:D,B42,'Grundlage palliativ'!K:K)&gt;0,SUMIF('Grundlage palliativ'!D:D,B42,'Grundlage palliativ'!K:K),)</f>
        <v>0</v>
      </c>
      <c r="F42" s="59">
        <f>IF(SUMIF('Grundlage palliativ'!D:D,B42,'Grundlage palliativ'!L:L)&gt;0,SUMIF('Grundlage palliativ'!D:D,B42,'Grundlage palliativ'!L:L),)</f>
        <v>0</v>
      </c>
      <c r="G42" s="59" t="str">
        <f>IF(SUMIF('Grundlage palliativ'!D:D,B42,'Grundlage palliativ'!G:G)&gt;0,SUMIF('Grundlage palliativ'!D:D,B42,'Grundlage palliativ'!G:G),"")</f>
        <v/>
      </c>
      <c r="H42" s="59" t="str">
        <f>IF(SUMIF('Grundlage palliativ'!D:D,B42,'Grundlage palliativ'!H:H)&gt;0,SUMIF('Grundlage palliativ'!D:D,B42,'Grundlage palliativ'!H:H),"")</f>
        <v/>
      </c>
      <c r="I42" s="60" t="str">
        <f>IF(SUMIF('Grundlage palliativ'!D:D,B42,'Grundlage palliativ'!I:I)&gt;0,SUMIF('Grundlage palliativ'!D:D,B42,'Grundlage palliativ'!I:I),"")</f>
        <v/>
      </c>
      <c r="J42" s="60" t="str">
        <f>IF(SUMIF('Grundlage palliativ'!D:D,B42,'Grundlage palliativ'!J:J)&gt;0,SUMIF('Grundlage palliativ'!D:D,B42,'Grundlage palliativ'!J:J),"")</f>
        <v/>
      </c>
      <c r="K42" s="40"/>
      <c r="L42" s="61" t="str">
        <f t="shared" si="1"/>
        <v>-</v>
      </c>
      <c r="M42" s="61" t="str">
        <f t="shared" si="2"/>
        <v>-</v>
      </c>
      <c r="N42" s="40"/>
      <c r="O42" s="40"/>
      <c r="P42" s="40"/>
      <c r="W42" s="124" t="str">
        <f t="shared" si="0"/>
        <v/>
      </c>
      <c r="X42" s="23" t="str">
        <f t="shared" si="3"/>
        <v>gleich</v>
      </c>
    </row>
    <row r="43" spans="1:24" hidden="1" x14ac:dyDescent="0.2">
      <c r="A43" s="20" t="s">
        <v>265</v>
      </c>
      <c r="B43" s="21" t="s">
        <v>266</v>
      </c>
      <c r="C43" s="21" t="s">
        <v>55</v>
      </c>
      <c r="D43" s="21" t="s">
        <v>45</v>
      </c>
      <c r="E43" s="59">
        <f>IF(SUMIF('Grundlage palliativ'!D:D,B43,'Grundlage palliativ'!K:K)&gt;0,SUMIF('Grundlage palliativ'!D:D,B43,'Grundlage palliativ'!K:K),)</f>
        <v>0</v>
      </c>
      <c r="F43" s="59">
        <f>IF(SUMIF('Grundlage palliativ'!D:D,B43,'Grundlage palliativ'!L:L)&gt;0,SUMIF('Grundlage palliativ'!D:D,B43,'Grundlage palliativ'!L:L),)</f>
        <v>0</v>
      </c>
      <c r="G43" s="59" t="str">
        <f>IF(SUMIF('Grundlage palliativ'!D:D,B43,'Grundlage palliativ'!G:G)&gt;0,SUMIF('Grundlage palliativ'!D:D,B43,'Grundlage palliativ'!G:G),"")</f>
        <v/>
      </c>
      <c r="H43" s="59" t="str">
        <f>IF(SUMIF('Grundlage palliativ'!D:D,B43,'Grundlage palliativ'!H:H)&gt;0,SUMIF('Grundlage palliativ'!D:D,B43,'Grundlage palliativ'!H:H),"")</f>
        <v/>
      </c>
      <c r="I43" s="60" t="str">
        <f>IF(SUMIF('Grundlage palliativ'!D:D,B43,'Grundlage palliativ'!I:I)&gt;0,SUMIF('Grundlage palliativ'!D:D,B43,'Grundlage palliativ'!I:I),"")</f>
        <v/>
      </c>
      <c r="J43" s="60" t="str">
        <f>IF(SUMIF('Grundlage palliativ'!D:D,B43,'Grundlage palliativ'!J:J)&gt;0,SUMIF('Grundlage palliativ'!D:D,B43,'Grundlage palliativ'!J:J),"")</f>
        <v/>
      </c>
      <c r="K43" s="40"/>
      <c r="L43" s="61" t="str">
        <f t="shared" si="1"/>
        <v>-</v>
      </c>
      <c r="M43" s="61" t="str">
        <f t="shared" si="2"/>
        <v>-</v>
      </c>
      <c r="N43" s="40"/>
      <c r="O43" s="40"/>
      <c r="P43" s="40"/>
      <c r="W43" s="124" t="str">
        <f t="shared" si="0"/>
        <v/>
      </c>
      <c r="X43" s="23" t="str">
        <f t="shared" si="3"/>
        <v>gleich</v>
      </c>
    </row>
    <row r="44" spans="1:24" hidden="1" x14ac:dyDescent="0.2">
      <c r="A44" s="20" t="s">
        <v>275</v>
      </c>
      <c r="B44" s="21" t="s">
        <v>276</v>
      </c>
      <c r="C44" s="21" t="s">
        <v>55</v>
      </c>
      <c r="D44" s="21" t="s">
        <v>45</v>
      </c>
      <c r="E44" s="59">
        <f>IF(SUMIF('Grundlage palliativ'!D:D,B44,'Grundlage palliativ'!K:K)&gt;0,SUMIF('Grundlage palliativ'!D:D,B44,'Grundlage palliativ'!K:K),)</f>
        <v>0</v>
      </c>
      <c r="F44" s="59">
        <f>IF(SUMIF('Grundlage palliativ'!D:D,B44,'Grundlage palliativ'!L:L)&gt;0,SUMIF('Grundlage palliativ'!D:D,B44,'Grundlage palliativ'!L:L),)</f>
        <v>0</v>
      </c>
      <c r="G44" s="59" t="str">
        <f>IF(SUMIF('Grundlage palliativ'!D:D,B44,'Grundlage palliativ'!G:G)&gt;0,SUMIF('Grundlage palliativ'!D:D,B44,'Grundlage palliativ'!G:G),"")</f>
        <v/>
      </c>
      <c r="H44" s="59" t="str">
        <f>IF(SUMIF('Grundlage palliativ'!D:D,B44,'Grundlage palliativ'!H:H)&gt;0,SUMIF('Grundlage palliativ'!D:D,B44,'Grundlage palliativ'!H:H),"")</f>
        <v/>
      </c>
      <c r="I44" s="60" t="str">
        <f>IF(SUMIF('Grundlage palliativ'!D:D,B44,'Grundlage palliativ'!I:I)&gt;0,SUMIF('Grundlage palliativ'!D:D,B44,'Grundlage palliativ'!I:I),"")</f>
        <v/>
      </c>
      <c r="J44" s="60" t="str">
        <f>IF(SUMIF('Grundlage palliativ'!D:D,B44,'Grundlage palliativ'!J:J)&gt;0,SUMIF('Grundlage palliativ'!D:D,B44,'Grundlage palliativ'!J:J),"")</f>
        <v/>
      </c>
      <c r="K44" s="40"/>
      <c r="L44" s="61" t="str">
        <f t="shared" si="1"/>
        <v>-</v>
      </c>
      <c r="M44" s="61" t="str">
        <f t="shared" si="2"/>
        <v>-</v>
      </c>
      <c r="N44" s="40"/>
      <c r="O44" s="40"/>
      <c r="P44" s="40"/>
      <c r="W44" s="124" t="str">
        <f t="shared" si="0"/>
        <v/>
      </c>
      <c r="X44" s="23" t="str">
        <f t="shared" si="3"/>
        <v>gleich</v>
      </c>
    </row>
    <row r="45" spans="1:24" hidden="1" x14ac:dyDescent="0.2">
      <c r="A45" s="20" t="s">
        <v>284</v>
      </c>
      <c r="B45" s="21" t="s">
        <v>285</v>
      </c>
      <c r="C45" s="21" t="s">
        <v>55</v>
      </c>
      <c r="D45" s="21" t="s">
        <v>188</v>
      </c>
      <c r="E45" s="59">
        <f>IF(SUMIF('Grundlage palliativ'!D:D,B45,'Grundlage palliativ'!K:K)&gt;0,SUMIF('Grundlage palliativ'!D:D,B45,'Grundlage palliativ'!K:K),)</f>
        <v>0</v>
      </c>
      <c r="F45" s="59">
        <f>IF(SUMIF('Grundlage palliativ'!D:D,B45,'Grundlage palliativ'!L:L)&gt;0,SUMIF('Grundlage palliativ'!D:D,B45,'Grundlage palliativ'!L:L),)</f>
        <v>0</v>
      </c>
      <c r="G45" s="59" t="str">
        <f>IF(SUMIF('Grundlage palliativ'!D:D,B45,'Grundlage palliativ'!G:G)&gt;0,SUMIF('Grundlage palliativ'!D:D,B45,'Grundlage palliativ'!G:G),"")</f>
        <v/>
      </c>
      <c r="H45" s="59" t="str">
        <f>IF(SUMIF('Grundlage palliativ'!D:D,B45,'Grundlage palliativ'!H:H)&gt;0,SUMIF('Grundlage palliativ'!D:D,B45,'Grundlage palliativ'!H:H),"")</f>
        <v/>
      </c>
      <c r="I45" s="60" t="str">
        <f>IF(SUMIF('Grundlage palliativ'!D:D,B45,'Grundlage palliativ'!I:I)&gt;0,SUMIF('Grundlage palliativ'!D:D,B45,'Grundlage palliativ'!I:I),"")</f>
        <v/>
      </c>
      <c r="J45" s="60" t="str">
        <f>IF(SUMIF('Grundlage palliativ'!D:D,B45,'Grundlage palliativ'!J:J)&gt;0,SUMIF('Grundlage palliativ'!D:D,B45,'Grundlage palliativ'!J:J),"")</f>
        <v/>
      </c>
      <c r="K45" s="40"/>
      <c r="L45" s="61" t="str">
        <f t="shared" si="1"/>
        <v>-</v>
      </c>
      <c r="M45" s="61" t="str">
        <f t="shared" si="2"/>
        <v>-</v>
      </c>
      <c r="N45" s="40"/>
      <c r="O45" s="40"/>
      <c r="P45" s="40"/>
      <c r="W45" s="124" t="str">
        <f t="shared" si="0"/>
        <v/>
      </c>
      <c r="X45" s="23" t="str">
        <f t="shared" si="3"/>
        <v>gleich</v>
      </c>
    </row>
    <row r="46" spans="1:24" hidden="1" x14ac:dyDescent="0.2">
      <c r="A46" s="20" t="s">
        <v>329</v>
      </c>
      <c r="B46" s="21" t="s">
        <v>329</v>
      </c>
      <c r="C46" s="21" t="s">
        <v>55</v>
      </c>
      <c r="D46" s="21" t="s">
        <v>17</v>
      </c>
      <c r="E46" s="59">
        <f>IF(SUMIF('Grundlage palliativ'!D:D,B46,'Grundlage palliativ'!K:K)&gt;0,SUMIF('Grundlage palliativ'!D:D,B46,'Grundlage palliativ'!K:K),)</f>
        <v>0</v>
      </c>
      <c r="F46" s="59">
        <f>IF(SUMIF('Grundlage palliativ'!D:D,B46,'Grundlage palliativ'!L:L)&gt;0,SUMIF('Grundlage palliativ'!D:D,B46,'Grundlage palliativ'!L:L),)</f>
        <v>0</v>
      </c>
      <c r="G46" s="59" t="str">
        <f>IF(SUMIF('Grundlage palliativ'!D:D,B46,'Grundlage palliativ'!G:G)&gt;0,SUMIF('Grundlage palliativ'!D:D,B46,'Grundlage palliativ'!G:G),"")</f>
        <v/>
      </c>
      <c r="H46" s="59" t="str">
        <f>IF(SUMIF('Grundlage palliativ'!D:D,B46,'Grundlage palliativ'!H:H)&gt;0,SUMIF('Grundlage palliativ'!D:D,B46,'Grundlage palliativ'!H:H),"")</f>
        <v/>
      </c>
      <c r="I46" s="60" t="str">
        <f>IF(SUMIF('Grundlage palliativ'!D:D,B46,'Grundlage palliativ'!I:I)&gt;0,SUMIF('Grundlage palliativ'!D:D,B46,'Grundlage palliativ'!I:I),"")</f>
        <v/>
      </c>
      <c r="J46" s="60" t="str">
        <f>IF(SUMIF('Grundlage palliativ'!D:D,B46,'Grundlage palliativ'!J:J)&gt;0,SUMIF('Grundlage palliativ'!D:D,B46,'Grundlage palliativ'!J:J),"")</f>
        <v/>
      </c>
      <c r="K46" s="40"/>
      <c r="L46" s="61" t="str">
        <f t="shared" si="1"/>
        <v>-</v>
      </c>
      <c r="M46" s="61" t="str">
        <f t="shared" si="2"/>
        <v>-</v>
      </c>
      <c r="N46" s="40"/>
      <c r="O46" s="40"/>
      <c r="P46" s="40"/>
      <c r="W46" s="124" t="str">
        <f t="shared" si="0"/>
        <v/>
      </c>
      <c r="X46" s="23" t="str">
        <f t="shared" si="3"/>
        <v>gleich</v>
      </c>
    </row>
    <row r="47" spans="1:24" hidden="1" x14ac:dyDescent="0.2">
      <c r="A47" s="20" t="s">
        <v>122</v>
      </c>
      <c r="B47" s="21" t="s">
        <v>123</v>
      </c>
      <c r="C47" s="21" t="s">
        <v>110</v>
      </c>
      <c r="D47" s="21" t="s">
        <v>45</v>
      </c>
      <c r="E47" s="59">
        <f>IF(SUMIF('Grundlage palliativ'!D:D,B47,'Grundlage palliativ'!K:K)&gt;0,SUMIF('Grundlage palliativ'!D:D,B47,'Grundlage palliativ'!K:K),)</f>
        <v>0</v>
      </c>
      <c r="F47" s="59">
        <f>IF(SUMIF('Grundlage palliativ'!D:D,B47,'Grundlage palliativ'!L:L)&gt;0,SUMIF('Grundlage palliativ'!D:D,B47,'Grundlage palliativ'!L:L),)</f>
        <v>0</v>
      </c>
      <c r="G47" s="59" t="str">
        <f>IF(SUMIF('Grundlage palliativ'!D:D,B47,'Grundlage palliativ'!G:G)&gt;0,SUMIF('Grundlage palliativ'!D:D,B47,'Grundlage palliativ'!G:G),"")</f>
        <v/>
      </c>
      <c r="H47" s="59" t="str">
        <f>IF(SUMIF('Grundlage palliativ'!D:D,B47,'Grundlage palliativ'!H:H)&gt;0,SUMIF('Grundlage palliativ'!D:D,B47,'Grundlage palliativ'!H:H),"")</f>
        <v/>
      </c>
      <c r="I47" s="60" t="str">
        <f>IF(SUMIF('Grundlage palliativ'!D:D,B47,'Grundlage palliativ'!I:I)&gt;0,SUMIF('Grundlage palliativ'!D:D,B47,'Grundlage palliativ'!I:I),"")</f>
        <v/>
      </c>
      <c r="J47" s="60" t="str">
        <f>IF(SUMIF('Grundlage palliativ'!D:D,B47,'Grundlage palliativ'!J:J)&gt;0,SUMIF('Grundlage palliativ'!D:D,B47,'Grundlage palliativ'!J:J),"")</f>
        <v/>
      </c>
      <c r="K47" s="40"/>
      <c r="L47" s="61" t="str">
        <f t="shared" si="1"/>
        <v>-</v>
      </c>
      <c r="M47" s="61" t="str">
        <f t="shared" si="2"/>
        <v>-</v>
      </c>
      <c r="N47" s="40"/>
      <c r="O47" s="40"/>
      <c r="P47" s="40"/>
      <c r="W47" s="124" t="str">
        <f t="shared" si="0"/>
        <v/>
      </c>
      <c r="X47" s="23" t="str">
        <f t="shared" si="3"/>
        <v>gleich</v>
      </c>
    </row>
    <row r="48" spans="1:24" hidden="1" x14ac:dyDescent="0.2">
      <c r="A48" s="20" t="s">
        <v>326</v>
      </c>
      <c r="B48" s="21" t="s">
        <v>326</v>
      </c>
      <c r="C48" s="21" t="s">
        <v>110</v>
      </c>
      <c r="D48" s="21" t="s">
        <v>251</v>
      </c>
      <c r="E48" s="59">
        <f>IF(SUMIF('Grundlage palliativ'!D:D,B48,'Grundlage palliativ'!K:K)&gt;0,SUMIF('Grundlage palliativ'!D:D,B48,'Grundlage palliativ'!K:K),)</f>
        <v>0</v>
      </c>
      <c r="F48" s="59">
        <f>IF(SUMIF('Grundlage palliativ'!D:D,B48,'Grundlage palliativ'!L:L)&gt;0,SUMIF('Grundlage palliativ'!D:D,B48,'Grundlage palliativ'!L:L),)</f>
        <v>0</v>
      </c>
      <c r="G48" s="59" t="str">
        <f>IF(SUMIF('Grundlage palliativ'!D:D,B48,'Grundlage palliativ'!G:G)&gt;0,SUMIF('Grundlage palliativ'!D:D,B48,'Grundlage palliativ'!G:G),"")</f>
        <v/>
      </c>
      <c r="H48" s="59" t="str">
        <f>IF(SUMIF('Grundlage palliativ'!D:D,B48,'Grundlage palliativ'!H:H)&gt;0,SUMIF('Grundlage palliativ'!D:D,B48,'Grundlage palliativ'!H:H),"")</f>
        <v/>
      </c>
      <c r="I48" s="60" t="str">
        <f>IF(SUMIF('Grundlage palliativ'!D:D,B48,'Grundlage palliativ'!I:I)&gt;0,SUMIF('Grundlage palliativ'!D:D,B48,'Grundlage palliativ'!I:I),"")</f>
        <v/>
      </c>
      <c r="J48" s="60" t="str">
        <f>IF(SUMIF('Grundlage palliativ'!D:D,B48,'Grundlage palliativ'!J:J)&gt;0,SUMIF('Grundlage palliativ'!D:D,B48,'Grundlage palliativ'!J:J),"")</f>
        <v/>
      </c>
      <c r="K48" s="40"/>
      <c r="L48" s="61" t="str">
        <f t="shared" si="1"/>
        <v>-</v>
      </c>
      <c r="M48" s="61" t="str">
        <f t="shared" si="2"/>
        <v>-</v>
      </c>
      <c r="N48" s="40"/>
      <c r="O48" s="40"/>
      <c r="P48" s="40"/>
      <c r="W48" s="124" t="str">
        <f t="shared" si="0"/>
        <v/>
      </c>
      <c r="X48" s="23" t="str">
        <f t="shared" si="3"/>
        <v>gleich</v>
      </c>
    </row>
    <row r="49" spans="1:24" hidden="1" x14ac:dyDescent="0.2">
      <c r="A49" s="20" t="s">
        <v>14</v>
      </c>
      <c r="B49" s="21" t="s">
        <v>15</v>
      </c>
      <c r="C49" s="21" t="s">
        <v>16</v>
      </c>
      <c r="D49" s="21" t="s">
        <v>17</v>
      </c>
      <c r="E49" s="59">
        <f>IF(SUMIF('Grundlage palliativ'!D:D,B49,'Grundlage palliativ'!K:K)&gt;0,SUMIF('Grundlage palliativ'!D:D,B49,'Grundlage palliativ'!K:K),)</f>
        <v>0</v>
      </c>
      <c r="F49" s="59">
        <f>IF(SUMIF('Grundlage palliativ'!D:D,B49,'Grundlage palliativ'!L:L)&gt;0,SUMIF('Grundlage palliativ'!D:D,B49,'Grundlage palliativ'!L:L),)</f>
        <v>0</v>
      </c>
      <c r="G49" s="59" t="str">
        <f>IF(SUMIF('Grundlage palliativ'!D:D,B49,'Grundlage palliativ'!G:G)&gt;0,SUMIF('Grundlage palliativ'!D:D,B49,'Grundlage palliativ'!G:G),"")</f>
        <v/>
      </c>
      <c r="H49" s="59" t="str">
        <f>IF(SUMIF('Grundlage palliativ'!D:D,B49,'Grundlage palliativ'!H:H)&gt;0,SUMIF('Grundlage palliativ'!D:D,B49,'Grundlage palliativ'!H:H),"")</f>
        <v/>
      </c>
      <c r="I49" s="60" t="str">
        <f>IF(SUMIF('Grundlage palliativ'!D:D,B49,'Grundlage palliativ'!I:I)&gt;0,SUMIF('Grundlage palliativ'!D:D,B49,'Grundlage palliativ'!I:I),"")</f>
        <v/>
      </c>
      <c r="J49" s="60" t="str">
        <f>IF(SUMIF('Grundlage palliativ'!D:D,B49,'Grundlage palliativ'!J:J)&gt;0,SUMIF('Grundlage palliativ'!D:D,B49,'Grundlage palliativ'!J:J),"")</f>
        <v/>
      </c>
      <c r="K49" s="40"/>
      <c r="L49" s="61" t="str">
        <f t="shared" si="1"/>
        <v>-</v>
      </c>
      <c r="M49" s="61" t="str">
        <f t="shared" si="2"/>
        <v>-</v>
      </c>
      <c r="N49" s="40"/>
      <c r="O49" s="40"/>
      <c r="P49" s="40"/>
      <c r="W49" s="124" t="str">
        <f t="shared" si="0"/>
        <v/>
      </c>
      <c r="X49" s="23" t="str">
        <f t="shared" si="3"/>
        <v>gleich</v>
      </c>
    </row>
    <row r="50" spans="1:24" hidden="1" x14ac:dyDescent="0.2">
      <c r="A50" s="20" t="s">
        <v>174</v>
      </c>
      <c r="B50" s="21" t="s">
        <v>175</v>
      </c>
      <c r="C50" s="21" t="s">
        <v>16</v>
      </c>
      <c r="D50" s="21" t="s">
        <v>62</v>
      </c>
      <c r="E50" s="59">
        <f>IF(SUMIF('Grundlage palliativ'!D:D,B50,'Grundlage palliativ'!K:K)&gt;0,SUMIF('Grundlage palliativ'!D:D,B50,'Grundlage palliativ'!K:K),)</f>
        <v>0</v>
      </c>
      <c r="F50" s="59">
        <f>IF(SUMIF('Grundlage palliativ'!D:D,B50,'Grundlage palliativ'!L:L)&gt;0,SUMIF('Grundlage palliativ'!D:D,B50,'Grundlage palliativ'!L:L),)</f>
        <v>0</v>
      </c>
      <c r="G50" s="59" t="str">
        <f>IF(SUMIF('Grundlage palliativ'!D:D,B50,'Grundlage palliativ'!G:G)&gt;0,SUMIF('Grundlage palliativ'!D:D,B50,'Grundlage palliativ'!G:G),"")</f>
        <v/>
      </c>
      <c r="H50" s="59" t="str">
        <f>IF(SUMIF('Grundlage palliativ'!D:D,B50,'Grundlage palliativ'!H:H)&gt;0,SUMIF('Grundlage palliativ'!D:D,B50,'Grundlage palliativ'!H:H),"")</f>
        <v/>
      </c>
      <c r="I50" s="60" t="str">
        <f>IF(SUMIF('Grundlage palliativ'!D:D,B50,'Grundlage palliativ'!I:I)&gt;0,SUMIF('Grundlage palliativ'!D:D,B50,'Grundlage palliativ'!I:I),"")</f>
        <v/>
      </c>
      <c r="J50" s="60" t="str">
        <f>IF(SUMIF('Grundlage palliativ'!D:D,B50,'Grundlage palliativ'!J:J)&gt;0,SUMIF('Grundlage palliativ'!D:D,B50,'Grundlage palliativ'!J:J),"")</f>
        <v/>
      </c>
      <c r="K50" s="40"/>
      <c r="L50" s="61" t="str">
        <f t="shared" si="1"/>
        <v>-</v>
      </c>
      <c r="M50" s="61" t="str">
        <f t="shared" si="2"/>
        <v>-</v>
      </c>
      <c r="N50" s="40"/>
      <c r="O50" s="40"/>
      <c r="P50" s="40"/>
      <c r="W50" s="124" t="str">
        <f t="shared" si="0"/>
        <v/>
      </c>
      <c r="X50" s="23" t="str">
        <f t="shared" si="3"/>
        <v>gleich</v>
      </c>
    </row>
    <row r="51" spans="1:24" hidden="1" x14ac:dyDescent="0.2">
      <c r="A51" s="20" t="s">
        <v>287</v>
      </c>
      <c r="B51" s="21" t="s">
        <v>288</v>
      </c>
      <c r="C51" s="21" t="s">
        <v>16</v>
      </c>
      <c r="D51" s="21" t="s">
        <v>188</v>
      </c>
      <c r="E51" s="59">
        <f>IF(SUMIF('Grundlage palliativ'!D:D,B51,'Grundlage palliativ'!K:K)&gt;0,SUMIF('Grundlage palliativ'!D:D,B51,'Grundlage palliativ'!K:K),)</f>
        <v>0</v>
      </c>
      <c r="F51" s="59">
        <f>IF(SUMIF('Grundlage palliativ'!D:D,B51,'Grundlage palliativ'!L:L)&gt;0,SUMIF('Grundlage palliativ'!D:D,B51,'Grundlage palliativ'!L:L),)</f>
        <v>0</v>
      </c>
      <c r="G51" s="59" t="str">
        <f>IF(SUMIF('Grundlage palliativ'!D:D,B51,'Grundlage palliativ'!G:G)&gt;0,SUMIF('Grundlage palliativ'!D:D,B51,'Grundlage palliativ'!G:G),"")</f>
        <v/>
      </c>
      <c r="H51" s="59" t="str">
        <f>IF(SUMIF('Grundlage palliativ'!D:D,B51,'Grundlage palliativ'!H:H)&gt;0,SUMIF('Grundlage palliativ'!D:D,B51,'Grundlage palliativ'!H:H),"")</f>
        <v/>
      </c>
      <c r="I51" s="60" t="str">
        <f>IF(SUMIF('Grundlage palliativ'!D:D,B51,'Grundlage palliativ'!I:I)&gt;0,SUMIF('Grundlage palliativ'!D:D,B51,'Grundlage palliativ'!I:I),"")</f>
        <v/>
      </c>
      <c r="J51" s="60" t="str">
        <f>IF(SUMIF('Grundlage palliativ'!D:D,B51,'Grundlage palliativ'!J:J)&gt;0,SUMIF('Grundlage palliativ'!D:D,B51,'Grundlage palliativ'!J:J),"")</f>
        <v/>
      </c>
      <c r="K51" s="40"/>
      <c r="L51" s="61" t="str">
        <f t="shared" si="1"/>
        <v>-</v>
      </c>
      <c r="M51" s="61" t="str">
        <f t="shared" si="2"/>
        <v>-</v>
      </c>
      <c r="N51" s="40"/>
      <c r="O51" s="40"/>
      <c r="P51" s="40"/>
      <c r="W51" s="124" t="str">
        <f t="shared" si="0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59">
        <f>IF(SUMIF('Grundlage palliativ'!D:D,B52,'Grundlage palliativ'!K:K)&gt;0,SUMIF('Grundlage palliativ'!D:D,B52,'Grundlage palliativ'!K:K),)</f>
        <v>0</v>
      </c>
      <c r="F52" s="59">
        <f>IF(SUMIF('Grundlage palliativ'!D:D,B52,'Grundlage palliativ'!L:L)&gt;0,SUMIF('Grundlage palliativ'!D:D,B52,'Grundlage palliativ'!L:L),)</f>
        <v>0</v>
      </c>
      <c r="G52" s="59" t="str">
        <f>IF(SUMIF('Grundlage palliativ'!D:D,B52,'Grundlage palliativ'!G:G)&gt;0,SUMIF('Grundlage palliativ'!D:D,B52,'Grundlage palliativ'!G:G),"")</f>
        <v/>
      </c>
      <c r="H52" s="59" t="str">
        <f>IF(SUMIF('Grundlage palliativ'!D:D,B52,'Grundlage palliativ'!H:H)&gt;0,SUMIF('Grundlage palliativ'!D:D,B52,'Grundlage palliativ'!H:H),"")</f>
        <v/>
      </c>
      <c r="I52" s="60" t="str">
        <f>IF(SUMIF('Grundlage palliativ'!D:D,B52,'Grundlage palliativ'!I:I)&gt;0,SUMIF('Grundlage palliativ'!D:D,B52,'Grundlage palliativ'!I:I),"")</f>
        <v/>
      </c>
      <c r="J52" s="60" t="str">
        <f>IF(SUMIF('Grundlage palliativ'!D:D,B52,'Grundlage palliativ'!J:J)&gt;0,SUMIF('Grundlage palliativ'!D:D,B52,'Grundlage palliativ'!J:J),"")</f>
        <v/>
      </c>
      <c r="K52" s="40"/>
      <c r="L52" s="61" t="str">
        <f t="shared" si="1"/>
        <v>-</v>
      </c>
      <c r="M52" s="61" t="str">
        <f t="shared" si="2"/>
        <v>-</v>
      </c>
      <c r="N52" s="40"/>
      <c r="O52" s="40"/>
      <c r="P52" s="40"/>
      <c r="W52" s="124" t="str">
        <f t="shared" si="0"/>
        <v/>
      </c>
      <c r="X52" s="23" t="str">
        <f t="shared" si="3"/>
        <v>gleich</v>
      </c>
    </row>
    <row r="53" spans="1:24" hidden="1" x14ac:dyDescent="0.2">
      <c r="A53" s="20" t="s">
        <v>304</v>
      </c>
      <c r="B53" s="21" t="s">
        <v>304</v>
      </c>
      <c r="C53" s="21" t="s">
        <v>16</v>
      </c>
      <c r="D53" s="21" t="s">
        <v>251</v>
      </c>
      <c r="E53" s="59">
        <f>IF(SUMIF('Grundlage palliativ'!D:D,B53,'Grundlage palliativ'!K:K)&gt;0,SUMIF('Grundlage palliativ'!D:D,B53,'Grundlage palliativ'!K:K),)</f>
        <v>0</v>
      </c>
      <c r="F53" s="59">
        <f>IF(SUMIF('Grundlage palliativ'!D:D,B53,'Grundlage palliativ'!L:L)&gt;0,SUMIF('Grundlage palliativ'!D:D,B53,'Grundlage palliativ'!L:L),)</f>
        <v>0</v>
      </c>
      <c r="G53" s="59" t="str">
        <f>IF(SUMIF('Grundlage palliativ'!D:D,B53,'Grundlage palliativ'!G:G)&gt;0,SUMIF('Grundlage palliativ'!D:D,B53,'Grundlage palliativ'!G:G),"")</f>
        <v/>
      </c>
      <c r="H53" s="59" t="str">
        <f>IF(SUMIF('Grundlage palliativ'!D:D,B53,'Grundlage palliativ'!H:H)&gt;0,SUMIF('Grundlage palliativ'!D:D,B53,'Grundlage palliativ'!H:H),"")</f>
        <v/>
      </c>
      <c r="I53" s="60" t="str">
        <f>IF(SUMIF('Grundlage palliativ'!D:D,B53,'Grundlage palliativ'!I:I)&gt;0,SUMIF('Grundlage palliativ'!D:D,B53,'Grundlage palliativ'!I:I),"")</f>
        <v/>
      </c>
      <c r="J53" s="60" t="str">
        <f>IF(SUMIF('Grundlage palliativ'!D:D,B53,'Grundlage palliativ'!J:J)&gt;0,SUMIF('Grundlage palliativ'!D:D,B53,'Grundlage palliativ'!J:J),"")</f>
        <v/>
      </c>
      <c r="K53" s="40"/>
      <c r="L53" s="61" t="str">
        <f t="shared" si="1"/>
        <v>-</v>
      </c>
      <c r="M53" s="61" t="str">
        <f t="shared" si="2"/>
        <v>-</v>
      </c>
      <c r="N53" s="40"/>
      <c r="O53" s="40"/>
      <c r="P53" s="40"/>
      <c r="W53" s="124" t="str">
        <f t="shared" si="0"/>
        <v/>
      </c>
      <c r="X53" s="23" t="str">
        <f t="shared" si="3"/>
        <v>gleich</v>
      </c>
    </row>
    <row r="54" spans="1:24" hidden="1" x14ac:dyDescent="0.2">
      <c r="A54" s="20" t="s">
        <v>335</v>
      </c>
      <c r="B54" s="21" t="s">
        <v>335</v>
      </c>
      <c r="C54" s="21" t="s">
        <v>16</v>
      </c>
      <c r="D54" s="21" t="s">
        <v>308</v>
      </c>
      <c r="E54" s="59">
        <f>IF(SUMIF('Grundlage palliativ'!D:D,B54,'Grundlage palliativ'!K:K)&gt;0,SUMIF('Grundlage palliativ'!D:D,B54,'Grundlage palliativ'!K:K),)</f>
        <v>0</v>
      </c>
      <c r="F54" s="59">
        <f>IF(SUMIF('Grundlage palliativ'!D:D,B54,'Grundlage palliativ'!L:L)&gt;0,SUMIF('Grundlage palliativ'!D:D,B54,'Grundlage palliativ'!L:L),)</f>
        <v>0</v>
      </c>
      <c r="G54" s="59" t="str">
        <f>IF(SUMIF('Grundlage palliativ'!D:D,B54,'Grundlage palliativ'!G:G)&gt;0,SUMIF('Grundlage palliativ'!D:D,B54,'Grundlage palliativ'!G:G),"")</f>
        <v/>
      </c>
      <c r="H54" s="59" t="str">
        <f>IF(SUMIF('Grundlage palliativ'!D:D,B54,'Grundlage palliativ'!H:H)&gt;0,SUMIF('Grundlage palliativ'!D:D,B54,'Grundlage palliativ'!H:H),"")</f>
        <v/>
      </c>
      <c r="I54" s="60" t="str">
        <f>IF(SUMIF('Grundlage palliativ'!D:D,B54,'Grundlage palliativ'!I:I)&gt;0,SUMIF('Grundlage palliativ'!D:D,B54,'Grundlage palliativ'!I:I),"")</f>
        <v/>
      </c>
      <c r="J54" s="60" t="str">
        <f>IF(SUMIF('Grundlage palliativ'!D:D,B54,'Grundlage palliativ'!J:J)&gt;0,SUMIF('Grundlage palliativ'!D:D,B54,'Grundlage palliativ'!J:J),"")</f>
        <v/>
      </c>
      <c r="K54" s="40"/>
      <c r="L54" s="61" t="str">
        <f t="shared" si="1"/>
        <v>-</v>
      </c>
      <c r="M54" s="61" t="str">
        <f t="shared" si="2"/>
        <v>-</v>
      </c>
      <c r="N54" s="40"/>
      <c r="O54" s="40"/>
      <c r="P54" s="40"/>
      <c r="W54" s="124" t="str">
        <f t="shared" si="0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59">
        <f>IF(SUMIF('Grundlage palliativ'!D:D,B55,'Grundlage palliativ'!K:K)&gt;0,SUMIF('Grundlage palliativ'!D:D,B55,'Grundlage palliativ'!K:K),)</f>
        <v>0</v>
      </c>
      <c r="F55" s="59">
        <f>IF(SUMIF('Grundlage palliativ'!D:D,B55,'Grundlage palliativ'!L:L)&gt;0,SUMIF('Grundlage palliativ'!D:D,B55,'Grundlage palliativ'!L:L),)</f>
        <v>0</v>
      </c>
      <c r="G55" s="59" t="str">
        <f>IF(SUMIF('Grundlage palliativ'!D:D,B55,'Grundlage palliativ'!G:G)&gt;0,SUMIF('Grundlage palliativ'!D:D,B55,'Grundlage palliativ'!G:G),"")</f>
        <v/>
      </c>
      <c r="H55" s="59" t="str">
        <f>IF(SUMIF('Grundlage palliativ'!D:D,B55,'Grundlage palliativ'!H:H)&gt;0,SUMIF('Grundlage palliativ'!D:D,B55,'Grundlage palliativ'!H:H),"")</f>
        <v/>
      </c>
      <c r="I55" s="60" t="str">
        <f>IF(SUMIF('Grundlage palliativ'!D:D,B55,'Grundlage palliativ'!I:I)&gt;0,SUMIF('Grundlage palliativ'!D:D,B55,'Grundlage palliativ'!I:I),"")</f>
        <v/>
      </c>
      <c r="J55" s="60" t="str">
        <f>IF(SUMIF('Grundlage palliativ'!D:D,B55,'Grundlage palliativ'!J:J)&gt;0,SUMIF('Grundlage palliativ'!D:D,B55,'Grundlage palliativ'!J:J),"")</f>
        <v/>
      </c>
      <c r="K55" s="40"/>
      <c r="L55" s="61" t="str">
        <f t="shared" si="1"/>
        <v>-</v>
      </c>
      <c r="M55" s="61" t="str">
        <f t="shared" si="2"/>
        <v>-</v>
      </c>
      <c r="N55" s="40"/>
      <c r="O55" s="40"/>
      <c r="P55" s="40"/>
      <c r="W55" s="124" t="str">
        <f t="shared" si="0"/>
        <v/>
      </c>
      <c r="X55" s="23" t="str">
        <f t="shared" si="3"/>
        <v>gleich</v>
      </c>
    </row>
    <row r="56" spans="1:24" hidden="1" x14ac:dyDescent="0.2">
      <c r="A56" s="20" t="s">
        <v>129</v>
      </c>
      <c r="B56" s="21" t="s">
        <v>130</v>
      </c>
      <c r="C56" s="21" t="s">
        <v>131</v>
      </c>
      <c r="D56" s="21" t="s">
        <v>17</v>
      </c>
      <c r="E56" s="59">
        <f>IF(SUMIF('Grundlage palliativ'!D:D,B56,'Grundlage palliativ'!K:K)&gt;0,SUMIF('Grundlage palliativ'!D:D,B56,'Grundlage palliativ'!K:K),)</f>
        <v>0</v>
      </c>
      <c r="F56" s="59">
        <f>IF(SUMIF('Grundlage palliativ'!D:D,B56,'Grundlage palliativ'!L:L)&gt;0,SUMIF('Grundlage palliativ'!D:D,B56,'Grundlage palliativ'!L:L),)</f>
        <v>0</v>
      </c>
      <c r="G56" s="59" t="str">
        <f>IF(SUMIF('Grundlage palliativ'!D:D,B56,'Grundlage palliativ'!G:G)&gt;0,SUMIF('Grundlage palliativ'!D:D,B56,'Grundlage palliativ'!G:G),"")</f>
        <v/>
      </c>
      <c r="H56" s="59" t="str">
        <f>IF(SUMIF('Grundlage palliativ'!D:D,B56,'Grundlage palliativ'!H:H)&gt;0,SUMIF('Grundlage palliativ'!D:D,B56,'Grundlage palliativ'!H:H),"")</f>
        <v/>
      </c>
      <c r="I56" s="60" t="str">
        <f>IF(SUMIF('Grundlage palliativ'!D:D,B56,'Grundlage palliativ'!I:I)&gt;0,SUMIF('Grundlage palliativ'!D:D,B56,'Grundlage palliativ'!I:I),"")</f>
        <v/>
      </c>
      <c r="J56" s="60" t="str">
        <f>IF(SUMIF('Grundlage palliativ'!D:D,B56,'Grundlage palliativ'!J:J)&gt;0,SUMIF('Grundlage palliativ'!D:D,B56,'Grundlage palliativ'!J:J),"")</f>
        <v/>
      </c>
      <c r="K56" s="40"/>
      <c r="L56" s="61" t="str">
        <f t="shared" si="1"/>
        <v>-</v>
      </c>
      <c r="M56" s="61" t="str">
        <f t="shared" si="2"/>
        <v>-</v>
      </c>
      <c r="N56" s="40"/>
      <c r="O56" s="40"/>
      <c r="P56" s="40"/>
      <c r="W56" s="124" t="str">
        <f t="shared" si="0"/>
        <v/>
      </c>
      <c r="X56" s="23" t="str">
        <f t="shared" si="3"/>
        <v>gleich</v>
      </c>
    </row>
    <row r="57" spans="1:24" hidden="1" x14ac:dyDescent="0.2">
      <c r="A57" s="20" t="s">
        <v>32</v>
      </c>
      <c r="B57" s="21" t="s">
        <v>33</v>
      </c>
      <c r="C57" s="21" t="s">
        <v>34</v>
      </c>
      <c r="D57" s="21" t="s">
        <v>35</v>
      </c>
      <c r="E57" s="59">
        <f>IF(SUMIF('Grundlage palliativ'!D:D,B57,'Grundlage palliativ'!K:K)&gt;0,SUMIF('Grundlage palliativ'!D:D,B57,'Grundlage palliativ'!K:K),)</f>
        <v>0</v>
      </c>
      <c r="F57" s="59">
        <f>IF(SUMIF('Grundlage palliativ'!D:D,B57,'Grundlage palliativ'!L:L)&gt;0,SUMIF('Grundlage palliativ'!D:D,B57,'Grundlage palliativ'!L:L),)</f>
        <v>0</v>
      </c>
      <c r="G57" s="59" t="str">
        <f>IF(SUMIF('Grundlage palliativ'!D:D,B57,'Grundlage palliativ'!G:G)&gt;0,SUMIF('Grundlage palliativ'!D:D,B57,'Grundlage palliativ'!G:G),"")</f>
        <v/>
      </c>
      <c r="H57" s="59" t="str">
        <f>IF(SUMIF('Grundlage palliativ'!D:D,B57,'Grundlage palliativ'!H:H)&gt;0,SUMIF('Grundlage palliativ'!D:D,B57,'Grundlage palliativ'!H:H),"")</f>
        <v/>
      </c>
      <c r="I57" s="60" t="str">
        <f>IF(SUMIF('Grundlage palliativ'!D:D,B57,'Grundlage palliativ'!I:I)&gt;0,SUMIF('Grundlage palliativ'!D:D,B57,'Grundlage palliativ'!I:I),"")</f>
        <v/>
      </c>
      <c r="J57" s="60" t="str">
        <f>IF(SUMIF('Grundlage palliativ'!D:D,B57,'Grundlage palliativ'!J:J)&gt;0,SUMIF('Grundlage palliativ'!D:D,B57,'Grundlage palliativ'!J:J),"")</f>
        <v/>
      </c>
      <c r="K57" s="40"/>
      <c r="L57" s="61" t="str">
        <f t="shared" si="1"/>
        <v>-</v>
      </c>
      <c r="M57" s="61" t="str">
        <f t="shared" si="2"/>
        <v>-</v>
      </c>
      <c r="N57" s="40"/>
      <c r="O57" s="40"/>
      <c r="P57" s="40"/>
      <c r="W57" s="125" t="str">
        <f t="shared" si="0"/>
        <v/>
      </c>
      <c r="X57" s="23" t="str">
        <f t="shared" si="3"/>
        <v>gleich</v>
      </c>
    </row>
    <row r="58" spans="1:24" hidden="1" x14ac:dyDescent="0.2">
      <c r="A58" s="20" t="s">
        <v>37</v>
      </c>
      <c r="B58" s="21" t="s">
        <v>38</v>
      </c>
      <c r="C58" s="21" t="s">
        <v>34</v>
      </c>
      <c r="D58" s="21" t="s">
        <v>35</v>
      </c>
      <c r="E58" s="59">
        <f>IF(SUMIF('Grundlage palliativ'!D:D,B58,'Grundlage palliativ'!K:K)&gt;0,SUMIF('Grundlage palliativ'!D:D,B58,'Grundlage palliativ'!K:K),)</f>
        <v>0</v>
      </c>
      <c r="F58" s="59">
        <f>IF(SUMIF('Grundlage palliativ'!D:D,B58,'Grundlage palliativ'!L:L)&gt;0,SUMIF('Grundlage palliativ'!D:D,B58,'Grundlage palliativ'!L:L),)</f>
        <v>0</v>
      </c>
      <c r="G58" s="59" t="str">
        <f>IF(SUMIF('Grundlage palliativ'!D:D,B58,'Grundlage palliativ'!G:G)&gt;0,SUMIF('Grundlage palliativ'!D:D,B58,'Grundlage palliativ'!G:G),"")</f>
        <v/>
      </c>
      <c r="H58" s="59" t="str">
        <f>IF(SUMIF('Grundlage palliativ'!D:D,B58,'Grundlage palliativ'!H:H)&gt;0,SUMIF('Grundlage palliativ'!D:D,B58,'Grundlage palliativ'!H:H),"")</f>
        <v/>
      </c>
      <c r="I58" s="60" t="str">
        <f>IF(SUMIF('Grundlage palliativ'!D:D,B58,'Grundlage palliativ'!I:I)&gt;0,SUMIF('Grundlage palliativ'!D:D,B58,'Grundlage palliativ'!I:I),"")</f>
        <v/>
      </c>
      <c r="J58" s="60" t="str">
        <f>IF(SUMIF('Grundlage palliativ'!D:D,B58,'Grundlage palliativ'!J:J)&gt;0,SUMIF('Grundlage palliativ'!D:D,B58,'Grundlage palliativ'!J:J),"")</f>
        <v/>
      </c>
      <c r="K58" s="40"/>
      <c r="L58" s="61" t="str">
        <f t="shared" si="1"/>
        <v>-</v>
      </c>
      <c r="M58" s="61" t="str">
        <f t="shared" si="2"/>
        <v>-</v>
      </c>
      <c r="N58" s="40"/>
      <c r="O58" s="40"/>
      <c r="P58" s="40"/>
      <c r="W58" s="124" t="str">
        <f t="shared" si="0"/>
        <v/>
      </c>
      <c r="X58" s="23" t="str">
        <f t="shared" si="3"/>
        <v>gleich</v>
      </c>
    </row>
    <row r="59" spans="1:24" hidden="1" x14ac:dyDescent="0.2">
      <c r="A59" s="20" t="s">
        <v>60</v>
      </c>
      <c r="B59" s="21" t="s">
        <v>61</v>
      </c>
      <c r="C59" s="21" t="s">
        <v>34</v>
      </c>
      <c r="D59" s="21" t="s">
        <v>62</v>
      </c>
      <c r="E59" s="59">
        <f>IF(SUMIF('Grundlage palliativ'!D:D,B59,'Grundlage palliativ'!K:K)&gt;0,SUMIF('Grundlage palliativ'!D:D,B59,'Grundlage palliativ'!K:K),)</f>
        <v>0</v>
      </c>
      <c r="F59" s="59">
        <f>IF(SUMIF('Grundlage palliativ'!D:D,B59,'Grundlage palliativ'!L:L)&gt;0,SUMIF('Grundlage palliativ'!D:D,B59,'Grundlage palliativ'!L:L),)</f>
        <v>0</v>
      </c>
      <c r="G59" s="59" t="str">
        <f>IF(SUMIF('Grundlage palliativ'!D:D,B59,'Grundlage palliativ'!G:G)&gt;0,SUMIF('Grundlage palliativ'!D:D,B59,'Grundlage palliativ'!G:G),"")</f>
        <v/>
      </c>
      <c r="H59" s="59" t="str">
        <f>IF(SUMIF('Grundlage palliativ'!D:D,B59,'Grundlage palliativ'!H:H)&gt;0,SUMIF('Grundlage palliativ'!D:D,B59,'Grundlage palliativ'!H:H),"")</f>
        <v/>
      </c>
      <c r="I59" s="60" t="str">
        <f>IF(SUMIF('Grundlage palliativ'!D:D,B59,'Grundlage palliativ'!I:I)&gt;0,SUMIF('Grundlage palliativ'!D:D,B59,'Grundlage palliativ'!I:I),"")</f>
        <v/>
      </c>
      <c r="J59" s="60" t="str">
        <f>IF(SUMIF('Grundlage palliativ'!D:D,B59,'Grundlage palliativ'!J:J)&gt;0,SUMIF('Grundlage palliativ'!D:D,B59,'Grundlage palliativ'!J:J),"")</f>
        <v/>
      </c>
      <c r="K59" s="40"/>
      <c r="L59" s="61" t="str">
        <f t="shared" si="1"/>
        <v>-</v>
      </c>
      <c r="M59" s="61" t="str">
        <f t="shared" si="2"/>
        <v>-</v>
      </c>
      <c r="N59" s="40"/>
      <c r="O59" s="40"/>
      <c r="P59" s="40"/>
      <c r="W59" s="124" t="str">
        <f t="shared" si="0"/>
        <v/>
      </c>
      <c r="X59" s="23" t="str">
        <f t="shared" si="3"/>
        <v>gleich</v>
      </c>
    </row>
    <row r="60" spans="1:24" hidden="1" x14ac:dyDescent="0.2">
      <c r="A60" s="20" t="s">
        <v>133</v>
      </c>
      <c r="B60" s="21" t="s">
        <v>134</v>
      </c>
      <c r="C60" s="21" t="s">
        <v>34</v>
      </c>
      <c r="D60" s="21" t="s">
        <v>45</v>
      </c>
      <c r="E60" s="59">
        <f>IF(SUMIF('Grundlage palliativ'!D:D,B60,'Grundlage palliativ'!K:K)&gt;0,SUMIF('Grundlage palliativ'!D:D,B60,'Grundlage palliativ'!K:K),)</f>
        <v>0</v>
      </c>
      <c r="F60" s="59">
        <f>IF(SUMIF('Grundlage palliativ'!D:D,B60,'Grundlage palliativ'!L:L)&gt;0,SUMIF('Grundlage palliativ'!D:D,B60,'Grundlage palliativ'!L:L),)</f>
        <v>0</v>
      </c>
      <c r="G60" s="59" t="str">
        <f>IF(SUMIF('Grundlage palliativ'!D:D,B60,'Grundlage palliativ'!G:G)&gt;0,SUMIF('Grundlage palliativ'!D:D,B60,'Grundlage palliativ'!G:G),"")</f>
        <v/>
      </c>
      <c r="H60" s="59" t="str">
        <f>IF(SUMIF('Grundlage palliativ'!D:D,B60,'Grundlage palliativ'!H:H)&gt;0,SUMIF('Grundlage palliativ'!D:D,B60,'Grundlage palliativ'!H:H),"")</f>
        <v/>
      </c>
      <c r="I60" s="60" t="str">
        <f>IF(SUMIF('Grundlage palliativ'!D:D,B60,'Grundlage palliativ'!I:I)&gt;0,SUMIF('Grundlage palliativ'!D:D,B60,'Grundlage palliativ'!I:I),"")</f>
        <v/>
      </c>
      <c r="J60" s="60" t="str">
        <f>IF(SUMIF('Grundlage palliativ'!D:D,B60,'Grundlage palliativ'!J:J)&gt;0,SUMIF('Grundlage palliativ'!D:D,B60,'Grundlage palliativ'!J:J),"")</f>
        <v/>
      </c>
      <c r="K60" s="40"/>
      <c r="L60" s="61" t="str">
        <f t="shared" si="1"/>
        <v>-</v>
      </c>
      <c r="M60" s="61" t="str">
        <f t="shared" si="2"/>
        <v>-</v>
      </c>
      <c r="N60" s="40"/>
      <c r="O60" s="40"/>
      <c r="P60" s="40"/>
      <c r="W60" s="124" t="str">
        <f t="shared" si="0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59">
        <f>IF(SUMIF('Grundlage palliativ'!D:D,B61,'Grundlage palliativ'!K:K)&gt;0,SUMIF('Grundlage palliativ'!D:D,B61,'Grundlage palliativ'!K:K),)</f>
        <v>0</v>
      </c>
      <c r="F61" s="59">
        <f>IF(SUMIF('Grundlage palliativ'!D:D,B61,'Grundlage palliativ'!L:L)&gt;0,SUMIF('Grundlage palliativ'!D:D,B61,'Grundlage palliativ'!L:L),)</f>
        <v>0</v>
      </c>
      <c r="G61" s="59" t="str">
        <f>IF(SUMIF('Grundlage palliativ'!D:D,B61,'Grundlage palliativ'!G:G)&gt;0,SUMIF('Grundlage palliativ'!D:D,B61,'Grundlage palliativ'!G:G),"")</f>
        <v/>
      </c>
      <c r="H61" s="59" t="str">
        <f>IF(SUMIF('Grundlage palliativ'!D:D,B61,'Grundlage palliativ'!H:H)&gt;0,SUMIF('Grundlage palliativ'!D:D,B61,'Grundlage palliativ'!H:H),"")</f>
        <v/>
      </c>
      <c r="I61" s="60" t="str">
        <f>IF(SUMIF('Grundlage palliativ'!D:D,B61,'Grundlage palliativ'!I:I)&gt;0,SUMIF('Grundlage palliativ'!D:D,B61,'Grundlage palliativ'!I:I),"")</f>
        <v/>
      </c>
      <c r="J61" s="60" t="str">
        <f>IF(SUMIF('Grundlage palliativ'!D:D,B61,'Grundlage palliativ'!J:J)&gt;0,SUMIF('Grundlage palliativ'!D:D,B61,'Grundlage palliativ'!J:J),"")</f>
        <v/>
      </c>
      <c r="K61" s="40"/>
      <c r="L61" s="61" t="str">
        <f t="shared" si="1"/>
        <v>-</v>
      </c>
      <c r="M61" s="61" t="str">
        <f t="shared" si="2"/>
        <v>-</v>
      </c>
      <c r="N61" s="40"/>
      <c r="O61" s="40"/>
      <c r="P61" s="40"/>
      <c r="W61" s="124" t="str">
        <f t="shared" si="0"/>
        <v/>
      </c>
      <c r="X61" s="23" t="str">
        <f t="shared" si="3"/>
        <v>gleich</v>
      </c>
    </row>
    <row r="62" spans="1:24" hidden="1" x14ac:dyDescent="0.2">
      <c r="A62" s="20" t="s">
        <v>186</v>
      </c>
      <c r="B62" s="21" t="s">
        <v>187</v>
      </c>
      <c r="C62" s="21" t="s">
        <v>34</v>
      </c>
      <c r="D62" s="21" t="s">
        <v>188</v>
      </c>
      <c r="E62" s="59">
        <f>IF(SUMIF('Grundlage palliativ'!D:D,B62,'Grundlage palliativ'!K:K)&gt;0,SUMIF('Grundlage palliativ'!D:D,B62,'Grundlage palliativ'!K:K),)</f>
        <v>0</v>
      </c>
      <c r="F62" s="59">
        <f>IF(SUMIF('Grundlage palliativ'!D:D,B62,'Grundlage palliativ'!L:L)&gt;0,SUMIF('Grundlage palliativ'!D:D,B62,'Grundlage palliativ'!L:L),)</f>
        <v>0</v>
      </c>
      <c r="G62" s="59" t="str">
        <f>IF(SUMIF('Grundlage palliativ'!D:D,B62,'Grundlage palliativ'!G:G)&gt;0,SUMIF('Grundlage palliativ'!D:D,B62,'Grundlage palliativ'!G:G),"")</f>
        <v/>
      </c>
      <c r="H62" s="59" t="str">
        <f>IF(SUMIF('Grundlage palliativ'!D:D,B62,'Grundlage palliativ'!H:H)&gt;0,SUMIF('Grundlage palliativ'!D:D,B62,'Grundlage palliativ'!H:H),"")</f>
        <v/>
      </c>
      <c r="I62" s="60" t="str">
        <f>IF(SUMIF('Grundlage palliativ'!D:D,B62,'Grundlage palliativ'!I:I)&gt;0,SUMIF('Grundlage palliativ'!D:D,B62,'Grundlage palliativ'!I:I),"")</f>
        <v/>
      </c>
      <c r="J62" s="60" t="str">
        <f>IF(SUMIF('Grundlage palliativ'!D:D,B62,'Grundlage palliativ'!J:J)&gt;0,SUMIF('Grundlage palliativ'!D:D,B62,'Grundlage palliativ'!J:J),"")</f>
        <v/>
      </c>
      <c r="K62" s="40"/>
      <c r="L62" s="61" t="str">
        <f t="shared" si="1"/>
        <v>-</v>
      </c>
      <c r="M62" s="61" t="str">
        <f t="shared" si="2"/>
        <v>-</v>
      </c>
      <c r="N62" s="40"/>
      <c r="O62" s="40"/>
      <c r="P62" s="40"/>
      <c r="W62" s="124" t="str">
        <f t="shared" si="0"/>
        <v/>
      </c>
      <c r="X62" s="23" t="str">
        <f t="shared" si="3"/>
        <v>gleich</v>
      </c>
    </row>
    <row r="63" spans="1:24" hidden="1" x14ac:dyDescent="0.2">
      <c r="A63" s="20" t="s">
        <v>208</v>
      </c>
      <c r="B63" s="21" t="s">
        <v>209</v>
      </c>
      <c r="C63" s="21" t="s">
        <v>34</v>
      </c>
      <c r="D63" s="21" t="s">
        <v>35</v>
      </c>
      <c r="E63" s="59">
        <f>IF(SUMIF('Grundlage palliativ'!D:D,B63,'Grundlage palliativ'!K:K)&gt;0,SUMIF('Grundlage palliativ'!D:D,B63,'Grundlage palliativ'!K:K),)</f>
        <v>0</v>
      </c>
      <c r="F63" s="59">
        <f>IF(SUMIF('Grundlage palliativ'!D:D,B63,'Grundlage palliativ'!L:L)&gt;0,SUMIF('Grundlage palliativ'!D:D,B63,'Grundlage palliativ'!L:L),)</f>
        <v>0</v>
      </c>
      <c r="G63" s="59" t="str">
        <f>IF(SUMIF('Grundlage palliativ'!D:D,B63,'Grundlage palliativ'!G:G)&gt;0,SUMIF('Grundlage palliativ'!D:D,B63,'Grundlage palliativ'!G:G),"")</f>
        <v/>
      </c>
      <c r="H63" s="59" t="str">
        <f>IF(SUMIF('Grundlage palliativ'!D:D,B63,'Grundlage palliativ'!H:H)&gt;0,SUMIF('Grundlage palliativ'!D:D,B63,'Grundlage palliativ'!H:H),"")</f>
        <v/>
      </c>
      <c r="I63" s="60" t="str">
        <f>IF(SUMIF('Grundlage palliativ'!D:D,B63,'Grundlage palliativ'!I:I)&gt;0,SUMIF('Grundlage palliativ'!D:D,B63,'Grundlage palliativ'!I:I),"")</f>
        <v/>
      </c>
      <c r="J63" s="60" t="str">
        <f>IF(SUMIF('Grundlage palliativ'!D:D,B63,'Grundlage palliativ'!J:J)&gt;0,SUMIF('Grundlage palliativ'!D:D,B63,'Grundlage palliativ'!J:J),"")</f>
        <v/>
      </c>
      <c r="K63" s="40"/>
      <c r="L63" s="61" t="str">
        <f t="shared" si="1"/>
        <v>-</v>
      </c>
      <c r="M63" s="61" t="str">
        <f t="shared" si="2"/>
        <v>-</v>
      </c>
      <c r="N63" s="40"/>
      <c r="O63" s="40"/>
      <c r="P63" s="40"/>
      <c r="W63" s="124" t="str">
        <f t="shared" si="0"/>
        <v/>
      </c>
      <c r="X63" s="23" t="str">
        <f t="shared" si="3"/>
        <v>gleich</v>
      </c>
    </row>
    <row r="64" spans="1:24" hidden="1" x14ac:dyDescent="0.2">
      <c r="A64" s="20" t="s">
        <v>211</v>
      </c>
      <c r="B64" s="21" t="s">
        <v>212</v>
      </c>
      <c r="C64" s="21" t="s">
        <v>34</v>
      </c>
      <c r="D64" s="21" t="s">
        <v>35</v>
      </c>
      <c r="E64" s="59">
        <f>IF(SUMIF('Grundlage palliativ'!D:D,B64,'Grundlage palliativ'!K:K)&gt;0,SUMIF('Grundlage palliativ'!D:D,B64,'Grundlage palliativ'!K:K),)</f>
        <v>0</v>
      </c>
      <c r="F64" s="59">
        <f>IF(SUMIF('Grundlage palliativ'!D:D,B64,'Grundlage palliativ'!L:L)&gt;0,SUMIF('Grundlage palliativ'!D:D,B64,'Grundlage palliativ'!L:L),)</f>
        <v>0</v>
      </c>
      <c r="G64" s="59" t="str">
        <f>IF(SUMIF('Grundlage palliativ'!D:D,B64,'Grundlage palliativ'!G:G)&gt;0,SUMIF('Grundlage palliativ'!D:D,B64,'Grundlage palliativ'!G:G),"")</f>
        <v/>
      </c>
      <c r="H64" s="59" t="str">
        <f>IF(SUMIF('Grundlage palliativ'!D:D,B64,'Grundlage palliativ'!H:H)&gt;0,SUMIF('Grundlage palliativ'!D:D,B64,'Grundlage palliativ'!H:H),"")</f>
        <v/>
      </c>
      <c r="I64" s="60" t="str">
        <f>IF(SUMIF('Grundlage palliativ'!D:D,B64,'Grundlage palliativ'!I:I)&gt;0,SUMIF('Grundlage palliativ'!D:D,B64,'Grundlage palliativ'!I:I),"")</f>
        <v/>
      </c>
      <c r="J64" s="60" t="str">
        <f>IF(SUMIF('Grundlage palliativ'!D:D,B64,'Grundlage palliativ'!J:J)&gt;0,SUMIF('Grundlage palliativ'!D:D,B64,'Grundlage palliativ'!J:J),"")</f>
        <v/>
      </c>
      <c r="K64" s="40"/>
      <c r="L64" s="61" t="str">
        <f t="shared" si="1"/>
        <v>-</v>
      </c>
      <c r="M64" s="61" t="str">
        <f t="shared" si="2"/>
        <v>-</v>
      </c>
      <c r="N64" s="40"/>
      <c r="O64" s="40"/>
      <c r="P64" s="40"/>
      <c r="W64" s="124" t="str">
        <f t="shared" si="0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59">
        <f>IF(SUMIF('Grundlage palliativ'!D:D,B65,'Grundlage palliativ'!K:K)&gt;0,SUMIF('Grundlage palliativ'!D:D,B65,'Grundlage palliativ'!K:K),)</f>
        <v>0</v>
      </c>
      <c r="F65" s="59">
        <f>IF(SUMIF('Grundlage palliativ'!D:D,B65,'Grundlage palliativ'!L:L)&gt;0,SUMIF('Grundlage palliativ'!D:D,B65,'Grundlage palliativ'!L:L),)</f>
        <v>0</v>
      </c>
      <c r="G65" s="59" t="str">
        <f>IF(SUMIF('Grundlage palliativ'!D:D,B65,'Grundlage palliativ'!G:G)&gt;0,SUMIF('Grundlage palliativ'!D:D,B65,'Grundlage palliativ'!G:G),"")</f>
        <v/>
      </c>
      <c r="H65" s="59" t="str">
        <f>IF(SUMIF('Grundlage palliativ'!D:D,B65,'Grundlage palliativ'!H:H)&gt;0,SUMIF('Grundlage palliativ'!D:D,B65,'Grundlage palliativ'!H:H),"")</f>
        <v/>
      </c>
      <c r="I65" s="60" t="str">
        <f>IF(SUMIF('Grundlage palliativ'!D:D,B65,'Grundlage palliativ'!I:I)&gt;0,SUMIF('Grundlage palliativ'!D:D,B65,'Grundlage palliativ'!I:I),"")</f>
        <v/>
      </c>
      <c r="J65" s="60" t="str">
        <f>IF(SUMIF('Grundlage palliativ'!D:D,B65,'Grundlage palliativ'!J:J)&gt;0,SUMIF('Grundlage palliativ'!D:D,B65,'Grundlage palliativ'!J:J),"")</f>
        <v/>
      </c>
      <c r="K65" s="40"/>
      <c r="L65" s="61" t="str">
        <f t="shared" si="1"/>
        <v>-</v>
      </c>
      <c r="M65" s="61" t="str">
        <f t="shared" si="2"/>
        <v>-</v>
      </c>
      <c r="N65" s="40"/>
      <c r="O65" s="40"/>
      <c r="P65" s="40"/>
      <c r="W65" s="124" t="str">
        <f t="shared" si="0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59">
        <f>IF(SUMIF('Grundlage palliativ'!D:D,B66,'Grundlage palliativ'!K:K)&gt;0,SUMIF('Grundlage palliativ'!D:D,B66,'Grundlage palliativ'!K:K),)</f>
        <v>0</v>
      </c>
      <c r="F66" s="59">
        <f>IF(SUMIF('Grundlage palliativ'!D:D,B66,'Grundlage palliativ'!L:L)&gt;0,SUMIF('Grundlage palliativ'!D:D,B66,'Grundlage palliativ'!L:L),)</f>
        <v>0</v>
      </c>
      <c r="G66" s="59" t="str">
        <f>IF(SUMIF('Grundlage palliativ'!D:D,B66,'Grundlage palliativ'!G:G)&gt;0,SUMIF('Grundlage palliativ'!D:D,B66,'Grundlage palliativ'!G:G),"")</f>
        <v/>
      </c>
      <c r="H66" s="59" t="str">
        <f>IF(SUMIF('Grundlage palliativ'!D:D,B66,'Grundlage palliativ'!H:H)&gt;0,SUMIF('Grundlage palliativ'!D:D,B66,'Grundlage palliativ'!H:H),"")</f>
        <v/>
      </c>
      <c r="I66" s="60" t="str">
        <f>IF(SUMIF('Grundlage palliativ'!D:D,B66,'Grundlage palliativ'!I:I)&gt;0,SUMIF('Grundlage palliativ'!D:D,B66,'Grundlage palliativ'!I:I),"")</f>
        <v/>
      </c>
      <c r="J66" s="60" t="str">
        <f>IF(SUMIF('Grundlage palliativ'!D:D,B66,'Grundlage palliativ'!J:J)&gt;0,SUMIF('Grundlage palliativ'!D:D,B66,'Grundlage palliativ'!J:J),"")</f>
        <v/>
      </c>
      <c r="K66" s="40"/>
      <c r="L66" s="61" t="str">
        <f t="shared" si="1"/>
        <v>-</v>
      </c>
      <c r="M66" s="61" t="str">
        <f t="shared" si="2"/>
        <v>-</v>
      </c>
      <c r="N66" s="40"/>
      <c r="O66" s="40"/>
      <c r="P66" s="40"/>
      <c r="W66" s="124" t="str">
        <f t="shared" si="0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59">
        <f>IF(SUMIF('Grundlage palliativ'!D:D,B67,'Grundlage palliativ'!K:K)&gt;0,SUMIF('Grundlage palliativ'!D:D,B67,'Grundlage palliativ'!K:K),)</f>
        <v>0</v>
      </c>
      <c r="F67" s="59">
        <f>IF(SUMIF('Grundlage palliativ'!D:D,B67,'Grundlage palliativ'!L:L)&gt;0,SUMIF('Grundlage palliativ'!D:D,B67,'Grundlage palliativ'!L:L),)</f>
        <v>0</v>
      </c>
      <c r="G67" s="59" t="str">
        <f>IF(SUMIF('Grundlage palliativ'!D:D,B67,'Grundlage palliativ'!G:G)&gt;0,SUMIF('Grundlage palliativ'!D:D,B67,'Grundlage palliativ'!G:G),"")</f>
        <v/>
      </c>
      <c r="H67" s="59" t="str">
        <f>IF(SUMIF('Grundlage palliativ'!D:D,B67,'Grundlage palliativ'!H:H)&gt;0,SUMIF('Grundlage palliativ'!D:D,B67,'Grundlage palliativ'!H:H),"")</f>
        <v/>
      </c>
      <c r="I67" s="60" t="str">
        <f>IF(SUMIF('Grundlage palliativ'!D:D,B67,'Grundlage palliativ'!I:I)&gt;0,SUMIF('Grundlage palliativ'!D:D,B67,'Grundlage palliativ'!I:I),"")</f>
        <v/>
      </c>
      <c r="J67" s="60" t="str">
        <f>IF(SUMIF('Grundlage palliativ'!D:D,B67,'Grundlage palliativ'!J:J)&gt;0,SUMIF('Grundlage palliativ'!D:D,B67,'Grundlage palliativ'!J:J),"")</f>
        <v/>
      </c>
      <c r="K67" s="40"/>
      <c r="L67" s="61" t="str">
        <f t="shared" si="1"/>
        <v>-</v>
      </c>
      <c r="M67" s="61" t="str">
        <f t="shared" si="2"/>
        <v>-</v>
      </c>
      <c r="N67" s="40"/>
      <c r="O67" s="40"/>
      <c r="P67" s="40"/>
      <c r="W67" s="124" t="str">
        <f t="shared" si="0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59">
        <f>IF(SUMIF('Grundlage palliativ'!D:D,B68,'Grundlage palliativ'!K:K)&gt;0,SUMIF('Grundlage palliativ'!D:D,B68,'Grundlage palliativ'!K:K),)</f>
        <v>0</v>
      </c>
      <c r="F68" s="59">
        <f>IF(SUMIF('Grundlage palliativ'!D:D,B68,'Grundlage palliativ'!L:L)&gt;0,SUMIF('Grundlage palliativ'!D:D,B68,'Grundlage palliativ'!L:L),)</f>
        <v>0</v>
      </c>
      <c r="G68" s="59" t="str">
        <f>IF(SUMIF('Grundlage palliativ'!D:D,B68,'Grundlage palliativ'!G:G)&gt;0,SUMIF('Grundlage palliativ'!D:D,B68,'Grundlage palliativ'!G:G),"")</f>
        <v/>
      </c>
      <c r="H68" s="59" t="str">
        <f>IF(SUMIF('Grundlage palliativ'!D:D,B68,'Grundlage palliativ'!H:H)&gt;0,SUMIF('Grundlage palliativ'!D:D,B68,'Grundlage palliativ'!H:H),"")</f>
        <v/>
      </c>
      <c r="I68" s="60" t="str">
        <f>IF(SUMIF('Grundlage palliativ'!D:D,B68,'Grundlage palliativ'!I:I)&gt;0,SUMIF('Grundlage palliativ'!D:D,B68,'Grundlage palliativ'!I:I),"")</f>
        <v/>
      </c>
      <c r="J68" s="60" t="str">
        <f>IF(SUMIF('Grundlage palliativ'!D:D,B68,'Grundlage palliativ'!J:J)&gt;0,SUMIF('Grundlage palliativ'!D:D,B68,'Grundlage palliativ'!J:J),"")</f>
        <v/>
      </c>
      <c r="K68" s="40"/>
      <c r="L68" s="61" t="str">
        <f t="shared" si="1"/>
        <v>-</v>
      </c>
      <c r="M68" s="61" t="str">
        <f t="shared" si="2"/>
        <v>-</v>
      </c>
      <c r="N68" s="40"/>
      <c r="O68" s="40"/>
      <c r="P68" s="40"/>
      <c r="W68" s="124" t="str">
        <f t="shared" si="0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59">
        <f>IF(SUMIF('Grundlage palliativ'!D:D,B69,'Grundlage palliativ'!K:K)&gt;0,SUMIF('Grundlage palliativ'!D:D,B69,'Grundlage palliativ'!K:K),)</f>
        <v>0</v>
      </c>
      <c r="F69" s="59">
        <f>IF(SUMIF('Grundlage palliativ'!D:D,B69,'Grundlage palliativ'!L:L)&gt;0,SUMIF('Grundlage palliativ'!D:D,B69,'Grundlage palliativ'!L:L),)</f>
        <v>0</v>
      </c>
      <c r="G69" s="59" t="str">
        <f>IF(SUMIF('Grundlage palliativ'!D:D,B69,'Grundlage palliativ'!G:G)&gt;0,SUMIF('Grundlage palliativ'!D:D,B69,'Grundlage palliativ'!G:G),"")</f>
        <v/>
      </c>
      <c r="H69" s="59" t="str">
        <f>IF(SUMIF('Grundlage palliativ'!D:D,B69,'Grundlage palliativ'!H:H)&gt;0,SUMIF('Grundlage palliativ'!D:D,B69,'Grundlage palliativ'!H:H),"")</f>
        <v/>
      </c>
      <c r="I69" s="60" t="str">
        <f>IF(SUMIF('Grundlage palliativ'!D:D,B69,'Grundlage palliativ'!I:I)&gt;0,SUMIF('Grundlage palliativ'!D:D,B69,'Grundlage palliativ'!I:I),"")</f>
        <v/>
      </c>
      <c r="J69" s="60" t="str">
        <f>IF(SUMIF('Grundlage palliativ'!D:D,B69,'Grundlage palliativ'!J:J)&gt;0,SUMIF('Grundlage palliativ'!D:D,B69,'Grundlage palliativ'!J:J),"")</f>
        <v/>
      </c>
      <c r="K69" s="40"/>
      <c r="L69" s="61" t="str">
        <f t="shared" si="1"/>
        <v>-</v>
      </c>
      <c r="M69" s="61" t="str">
        <f t="shared" si="2"/>
        <v>-</v>
      </c>
      <c r="N69" s="40"/>
      <c r="O69" s="40"/>
      <c r="P69" s="40"/>
      <c r="W69" s="124" t="str">
        <f t="shared" si="0"/>
        <v/>
      </c>
      <c r="X69" s="23" t="str">
        <f t="shared" si="3"/>
        <v>gleich</v>
      </c>
    </row>
    <row r="70" spans="1:24" hidden="1" x14ac:dyDescent="0.2">
      <c r="A70" s="20" t="s">
        <v>167</v>
      </c>
      <c r="B70" s="21" t="s">
        <v>168</v>
      </c>
      <c r="C70" s="21" t="s">
        <v>169</v>
      </c>
      <c r="D70" s="21" t="s">
        <v>45</v>
      </c>
      <c r="E70" s="59">
        <f>IF(SUMIF('Grundlage palliativ'!D:D,B70,'Grundlage palliativ'!K:K)&gt;0,SUMIF('Grundlage palliativ'!D:D,B70,'Grundlage palliativ'!K:K),)</f>
        <v>0</v>
      </c>
      <c r="F70" s="59">
        <f>IF(SUMIF('Grundlage palliativ'!D:D,B70,'Grundlage palliativ'!L:L)&gt;0,SUMIF('Grundlage palliativ'!D:D,B70,'Grundlage palliativ'!L:L),)</f>
        <v>0</v>
      </c>
      <c r="G70" s="59" t="str">
        <f>IF(SUMIF('Grundlage palliativ'!D:D,B70,'Grundlage palliativ'!G:G)&gt;0,SUMIF('Grundlage palliativ'!D:D,B70,'Grundlage palliativ'!G:G),"")</f>
        <v/>
      </c>
      <c r="H70" s="59" t="str">
        <f>IF(SUMIF('Grundlage palliativ'!D:D,B70,'Grundlage palliativ'!H:H)&gt;0,SUMIF('Grundlage palliativ'!D:D,B70,'Grundlage palliativ'!H:H),"")</f>
        <v/>
      </c>
      <c r="I70" s="60" t="str">
        <f>IF(SUMIF('Grundlage palliativ'!D:D,B70,'Grundlage palliativ'!I:I)&gt;0,SUMIF('Grundlage palliativ'!D:D,B70,'Grundlage palliativ'!I:I),"")</f>
        <v/>
      </c>
      <c r="J70" s="60" t="str">
        <f>IF(SUMIF('Grundlage palliativ'!D:D,B70,'Grundlage palliativ'!J:J)&gt;0,SUMIF('Grundlage palliativ'!D:D,B70,'Grundlage palliativ'!J:J),"")</f>
        <v/>
      </c>
      <c r="K70" s="40"/>
      <c r="L70" s="61" t="str">
        <f t="shared" si="1"/>
        <v>-</v>
      </c>
      <c r="M70" s="61" t="str">
        <f t="shared" si="2"/>
        <v>-</v>
      </c>
      <c r="N70" s="40"/>
      <c r="O70" s="40"/>
      <c r="P70" s="40"/>
      <c r="W70" s="124" t="str">
        <f t="shared" si="0"/>
        <v/>
      </c>
      <c r="X70" s="23" t="str">
        <f t="shared" si="3"/>
        <v>gleich</v>
      </c>
    </row>
    <row r="71" spans="1:24" hidden="1" x14ac:dyDescent="0.2">
      <c r="A71" s="20" t="s">
        <v>171</v>
      </c>
      <c r="B71" s="21" t="s">
        <v>172</v>
      </c>
      <c r="C71" s="21" t="s">
        <v>169</v>
      </c>
      <c r="D71" s="21" t="s">
        <v>106</v>
      </c>
      <c r="E71" s="59">
        <f>IF(SUMIF('Grundlage palliativ'!D:D,B71,'Grundlage palliativ'!K:K)&gt;0,SUMIF('Grundlage palliativ'!D:D,B71,'Grundlage palliativ'!K:K),)</f>
        <v>0</v>
      </c>
      <c r="F71" s="59">
        <f>IF(SUMIF('Grundlage palliativ'!D:D,B71,'Grundlage palliativ'!L:L)&gt;0,SUMIF('Grundlage palliativ'!D:D,B71,'Grundlage palliativ'!L:L),)</f>
        <v>0</v>
      </c>
      <c r="G71" s="59" t="str">
        <f>IF(SUMIF('Grundlage palliativ'!D:D,B71,'Grundlage palliativ'!G:G)&gt;0,SUMIF('Grundlage palliativ'!D:D,B71,'Grundlage palliativ'!G:G),"")</f>
        <v/>
      </c>
      <c r="H71" s="59" t="str">
        <f>IF(SUMIF('Grundlage palliativ'!D:D,B71,'Grundlage palliativ'!H:H)&gt;0,SUMIF('Grundlage palliativ'!D:D,B71,'Grundlage palliativ'!H:H),"")</f>
        <v/>
      </c>
      <c r="I71" s="60" t="str">
        <f>IF(SUMIF('Grundlage palliativ'!D:D,B71,'Grundlage palliativ'!I:I)&gt;0,SUMIF('Grundlage palliativ'!D:D,B71,'Grundlage palliativ'!I:I),"")</f>
        <v/>
      </c>
      <c r="J71" s="60" t="str">
        <f>IF(SUMIF('Grundlage palliativ'!D:D,B71,'Grundlage palliativ'!J:J)&gt;0,SUMIF('Grundlage palliativ'!D:D,B71,'Grundlage palliativ'!J:J),"")</f>
        <v/>
      </c>
      <c r="K71" s="40"/>
      <c r="L71" s="61" t="str">
        <f t="shared" si="1"/>
        <v>-</v>
      </c>
      <c r="M71" s="61" t="str">
        <f t="shared" si="2"/>
        <v>-</v>
      </c>
      <c r="N71" s="40"/>
      <c r="O71" s="40"/>
      <c r="P71" s="40"/>
      <c r="W71" s="124" t="str">
        <f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59">
        <f>IF(SUMIF('Grundlage palliativ'!D:D,B72,'Grundlage palliativ'!K:K)&gt;0,SUMIF('Grundlage palliativ'!D:D,B72,'Grundlage palliativ'!K:K),)</f>
        <v>0</v>
      </c>
      <c r="F72" s="59">
        <f>IF(SUMIF('Grundlage palliativ'!D:D,B72,'Grundlage palliativ'!L:L)&gt;0,SUMIF('Grundlage palliativ'!D:D,B72,'Grundlage palliativ'!L:L),)</f>
        <v>0</v>
      </c>
      <c r="G72" s="59" t="str">
        <f>IF(SUMIF('Grundlage palliativ'!D:D,B72,'Grundlage palliativ'!G:G)&gt;0,SUMIF('Grundlage palliativ'!D:D,B72,'Grundlage palliativ'!G:G),"")</f>
        <v/>
      </c>
      <c r="H72" s="59" t="str">
        <f>IF(SUMIF('Grundlage palliativ'!D:D,B72,'Grundlage palliativ'!H:H)&gt;0,SUMIF('Grundlage palliativ'!D:D,B72,'Grundlage palliativ'!H:H),"")</f>
        <v/>
      </c>
      <c r="I72" s="60" t="str">
        <f>IF(SUMIF('Grundlage palliativ'!D:D,B72,'Grundlage palliativ'!I:I)&gt;0,SUMIF('Grundlage palliativ'!D:D,B72,'Grundlage palliativ'!I:I),"")</f>
        <v/>
      </c>
      <c r="J72" s="60" t="str">
        <f>IF(SUMIF('Grundlage palliativ'!D:D,B72,'Grundlage palliativ'!J:J)&gt;0,SUMIF('Grundlage palliativ'!D:D,B72,'Grundlage palliativ'!J:J),"")</f>
        <v/>
      </c>
      <c r="K72" s="40"/>
      <c r="L72" s="61" t="str">
        <f t="shared" si="1"/>
        <v>-</v>
      </c>
      <c r="M72" s="61" t="str">
        <f t="shared" si="2"/>
        <v>-</v>
      </c>
      <c r="N72" s="40"/>
      <c r="O72" s="40"/>
      <c r="P72" s="40"/>
      <c r="W72" s="124" t="str">
        <f t="shared" ref="W72:W108" si="4">J72</f>
        <v/>
      </c>
      <c r="X72" s="23" t="str">
        <f t="shared" si="3"/>
        <v>gleich</v>
      </c>
    </row>
    <row r="73" spans="1:24" hidden="1" x14ac:dyDescent="0.2">
      <c r="A73" s="20" t="s">
        <v>139</v>
      </c>
      <c r="B73" s="21" t="s">
        <v>140</v>
      </c>
      <c r="C73" s="21" t="s">
        <v>141</v>
      </c>
      <c r="D73" s="21" t="s">
        <v>17</v>
      </c>
      <c r="E73" s="59">
        <f>IF(SUMIF('Grundlage palliativ'!D:D,B73,'Grundlage palliativ'!K:K)&gt;0,SUMIF('Grundlage palliativ'!D:D,B73,'Grundlage palliativ'!K:K),)</f>
        <v>0</v>
      </c>
      <c r="F73" s="59">
        <f>IF(SUMIF('Grundlage palliativ'!D:D,B73,'Grundlage palliativ'!L:L)&gt;0,SUMIF('Grundlage palliativ'!D:D,B73,'Grundlage palliativ'!L:L),)</f>
        <v>0</v>
      </c>
      <c r="G73" s="59" t="str">
        <f>IF(SUMIF('Grundlage palliativ'!D:D,B73,'Grundlage palliativ'!G:G)&gt;0,SUMIF('Grundlage palliativ'!D:D,B73,'Grundlage palliativ'!G:G),"")</f>
        <v/>
      </c>
      <c r="H73" s="59" t="str">
        <f>IF(SUMIF('Grundlage palliativ'!D:D,B73,'Grundlage palliativ'!H:H)&gt;0,SUMIF('Grundlage palliativ'!D:D,B73,'Grundlage palliativ'!H:H),"")</f>
        <v/>
      </c>
      <c r="I73" s="60" t="str">
        <f>IF(SUMIF('Grundlage palliativ'!D:D,B73,'Grundlage palliativ'!I:I)&gt;0,SUMIF('Grundlage palliativ'!D:D,B73,'Grundlage palliativ'!I:I),"")</f>
        <v/>
      </c>
      <c r="J73" s="60" t="str">
        <f>IF(SUMIF('Grundlage palliativ'!D:D,B73,'Grundlage palliativ'!J:J)&gt;0,SUMIF('Grundlage palliativ'!D:D,B73,'Grundlage palliativ'!J:J),"")</f>
        <v/>
      </c>
      <c r="K73" s="40"/>
      <c r="L73" s="61" t="str">
        <f t="shared" si="1"/>
        <v>-</v>
      </c>
      <c r="M73" s="61" t="str">
        <f t="shared" si="2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143</v>
      </c>
      <c r="B74" s="21" t="s">
        <v>144</v>
      </c>
      <c r="C74" s="21" t="s">
        <v>145</v>
      </c>
      <c r="D74" s="21" t="s">
        <v>17</v>
      </c>
      <c r="E74" s="59">
        <f>IF(SUMIF('Grundlage palliativ'!D:D,B74,'Grundlage palliativ'!K:K)&gt;0,SUMIF('Grundlage palliativ'!D:D,B74,'Grundlage palliativ'!K:K),)</f>
        <v>0</v>
      </c>
      <c r="F74" s="59">
        <f>IF(SUMIF('Grundlage palliativ'!D:D,B74,'Grundlage palliativ'!L:L)&gt;0,SUMIF('Grundlage palliativ'!D:D,B74,'Grundlage palliativ'!L:L),)</f>
        <v>0</v>
      </c>
      <c r="G74" s="59" t="str">
        <f>IF(SUMIF('Grundlage palliativ'!D:D,B74,'Grundlage palliativ'!G:G)&gt;0,SUMIF('Grundlage palliativ'!D:D,B74,'Grundlage palliativ'!G:G),"")</f>
        <v/>
      </c>
      <c r="H74" s="59" t="str">
        <f>IF(SUMIF('Grundlage palliativ'!D:D,B74,'Grundlage palliativ'!H:H)&gt;0,SUMIF('Grundlage palliativ'!D:D,B74,'Grundlage palliativ'!H:H),"")</f>
        <v/>
      </c>
      <c r="I74" s="60" t="str">
        <f>IF(SUMIF('Grundlage palliativ'!D:D,B74,'Grundlage palliativ'!I:I)&gt;0,SUMIF('Grundlage palliativ'!D:D,B74,'Grundlage palliativ'!I:I),"")</f>
        <v/>
      </c>
      <c r="J74" s="60" t="str">
        <f>IF(SUMIF('Grundlage palliativ'!D:D,B74,'Grundlage palliativ'!J:J)&gt;0,SUMIF('Grundlage palliativ'!D:D,B74,'Grundlage palliativ'!J:J),"")</f>
        <v/>
      </c>
      <c r="K74" s="40"/>
      <c r="L74" s="61" t="str">
        <f t="shared" si="1"/>
        <v>-</v>
      </c>
      <c r="M74" s="61" t="str">
        <f t="shared" si="2"/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150</v>
      </c>
      <c r="B75" s="21" t="s">
        <v>151</v>
      </c>
      <c r="C75" s="21" t="s">
        <v>152</v>
      </c>
      <c r="D75" s="21" t="s">
        <v>27</v>
      </c>
      <c r="E75" s="59">
        <f>IF(SUMIF('Grundlage palliativ'!D:D,B75,'Grundlage palliativ'!K:K)&gt;0,SUMIF('Grundlage palliativ'!D:D,B75,'Grundlage palliativ'!K:K),)</f>
        <v>0</v>
      </c>
      <c r="F75" s="59">
        <f>IF(SUMIF('Grundlage palliativ'!D:D,B75,'Grundlage palliativ'!L:L)&gt;0,SUMIF('Grundlage palliativ'!D:D,B75,'Grundlage palliativ'!L:L),)</f>
        <v>0</v>
      </c>
      <c r="G75" s="59" t="str">
        <f>IF(SUMIF('Grundlage palliativ'!D:D,B75,'Grundlage palliativ'!G:G)&gt;0,SUMIF('Grundlage palliativ'!D:D,B75,'Grundlage palliativ'!G:G),"")</f>
        <v/>
      </c>
      <c r="H75" s="59" t="str">
        <f>IF(SUMIF('Grundlage palliativ'!D:D,B75,'Grundlage palliativ'!H:H)&gt;0,SUMIF('Grundlage palliativ'!D:D,B75,'Grundlage palliativ'!H:H),"")</f>
        <v/>
      </c>
      <c r="I75" s="60" t="str">
        <f>IF(SUMIF('Grundlage palliativ'!D:D,B75,'Grundlage palliativ'!I:I)&gt;0,SUMIF('Grundlage palliativ'!D:D,B75,'Grundlage palliativ'!I:I),"")</f>
        <v/>
      </c>
      <c r="J75" s="60" t="str">
        <f>IF(SUMIF('Grundlage palliativ'!D:D,B75,'Grundlage palliativ'!J:J)&gt;0,SUMIF('Grundlage palliativ'!D:D,B75,'Grundlage palliativ'!J:J),"")</f>
        <v/>
      </c>
      <c r="K75" s="40"/>
      <c r="L75" s="61" t="str">
        <f t="shared" ref="L75:L108" si="5">IF(E75&gt;0,G75,"-")</f>
        <v>-</v>
      </c>
      <c r="M75" s="61" t="str">
        <f t="shared" ref="M75:M108" si="6">IF(F75&gt;0,G75,"-")</f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242</v>
      </c>
      <c r="B76" s="21" t="s">
        <v>243</v>
      </c>
      <c r="C76" s="21" t="s">
        <v>244</v>
      </c>
      <c r="D76" s="21" t="s">
        <v>45</v>
      </c>
      <c r="E76" s="59">
        <f>IF(SUMIF('Grundlage palliativ'!D:D,B76,'Grundlage palliativ'!K:K)&gt;0,SUMIF('Grundlage palliativ'!D:D,B76,'Grundlage palliativ'!K:K),)</f>
        <v>0</v>
      </c>
      <c r="F76" s="59">
        <f>IF(SUMIF('Grundlage palliativ'!D:D,B76,'Grundlage palliativ'!L:L)&gt;0,SUMIF('Grundlage palliativ'!D:D,B76,'Grundlage palliativ'!L:L),)</f>
        <v>0</v>
      </c>
      <c r="G76" s="59" t="str">
        <f>IF(SUMIF('Grundlage palliativ'!D:D,B76,'Grundlage palliativ'!G:G)&gt;0,SUMIF('Grundlage palliativ'!D:D,B76,'Grundlage palliativ'!G:G),"")</f>
        <v/>
      </c>
      <c r="H76" s="59" t="str">
        <f>IF(SUMIF('Grundlage palliativ'!D:D,B76,'Grundlage palliativ'!H:H)&gt;0,SUMIF('Grundlage palliativ'!D:D,B76,'Grundlage palliativ'!H:H),"")</f>
        <v/>
      </c>
      <c r="I76" s="60" t="str">
        <f>IF(SUMIF('Grundlage palliativ'!D:D,B76,'Grundlage palliativ'!I:I)&gt;0,SUMIF('Grundlage palliativ'!D:D,B76,'Grundlage palliativ'!I:I),"")</f>
        <v/>
      </c>
      <c r="J76" s="60" t="str">
        <f>IF(SUMIF('Grundlage palliativ'!D:D,B76,'Grundlage palliativ'!J:J)&gt;0,SUMIF('Grundlage palliativ'!D:D,B76,'Grundlage palliativ'!J:J),"")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59">
        <f>IF(SUMIF('Grundlage palliativ'!D:D,B77,'Grundlage palliativ'!K:K)&gt;0,SUMIF('Grundlage palliativ'!D:D,B77,'Grundlage palliativ'!K:K),)</f>
        <v>0</v>
      </c>
      <c r="F77" s="59">
        <f>IF(SUMIF('Grundlage palliativ'!D:D,B77,'Grundlage palliativ'!L:L)&gt;0,SUMIF('Grundlage palliativ'!D:D,B77,'Grundlage palliativ'!L:L),)</f>
        <v>0</v>
      </c>
      <c r="G77" s="59" t="str">
        <f>IF(SUMIF('Grundlage palliativ'!D:D,B77,'Grundlage palliativ'!G:G)&gt;0,SUMIF('Grundlage palliativ'!D:D,B77,'Grundlage palliativ'!G:G),"")</f>
        <v/>
      </c>
      <c r="H77" s="59" t="str">
        <f>IF(SUMIF('Grundlage palliativ'!D:D,B77,'Grundlage palliativ'!H:H)&gt;0,SUMIF('Grundlage palliativ'!D:D,B77,'Grundlage palliativ'!H:H),"")</f>
        <v/>
      </c>
      <c r="I77" s="60" t="str">
        <f>IF(SUMIF('Grundlage palliativ'!D:D,B77,'Grundlage palliativ'!I:I)&gt;0,SUMIF('Grundlage palliativ'!D:D,B77,'Grundlage palliativ'!I:I),"")</f>
        <v/>
      </c>
      <c r="J77" s="60" t="str">
        <f>IF(SUMIF('Grundlage palliativ'!D:D,B77,'Grundlage palliativ'!J:J)&gt;0,SUMIF('Grundlage palliativ'!D:D,B77,'Grundlage palliativ'!J:J),"")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59">
        <f>IF(SUMIF('Grundlage palliativ'!D:D,B78,'Grundlage palliativ'!K:K)&gt;0,SUMIF('Grundlage palliativ'!D:D,B78,'Grundlage palliativ'!K:K),)</f>
        <v>0</v>
      </c>
      <c r="F78" s="59">
        <f>IF(SUMIF('Grundlage palliativ'!D:D,B78,'Grundlage palliativ'!L:L)&gt;0,SUMIF('Grundlage palliativ'!D:D,B78,'Grundlage palliativ'!L:L),)</f>
        <v>0</v>
      </c>
      <c r="G78" s="59" t="str">
        <f>IF(SUMIF('Grundlage palliativ'!D:D,B78,'Grundlage palliativ'!G:G)&gt;0,SUMIF('Grundlage palliativ'!D:D,B78,'Grundlage palliativ'!G:G),"")</f>
        <v/>
      </c>
      <c r="H78" s="59" t="str">
        <f>IF(SUMIF('Grundlage palliativ'!D:D,B78,'Grundlage palliativ'!H:H)&gt;0,SUMIF('Grundlage palliativ'!D:D,B78,'Grundlage palliativ'!H:H),"")</f>
        <v/>
      </c>
      <c r="I78" s="60" t="str">
        <f>IF(SUMIF('Grundlage palliativ'!D:D,B78,'Grundlage palliativ'!I:I)&gt;0,SUMIF('Grundlage palliativ'!D:D,B78,'Grundlage palliativ'!I:I),"")</f>
        <v/>
      </c>
      <c r="J78" s="60" t="str">
        <f>IF(SUMIF('Grundlage palliativ'!D:D,B78,'Grundlage palliativ'!J:J)&gt;0,SUMIF('Grundlage palliativ'!D:D,B78,'Grundlage palliativ'!J:J),"")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338</v>
      </c>
      <c r="B79" s="21" t="s">
        <v>338</v>
      </c>
      <c r="C79" s="21" t="s">
        <v>228</v>
      </c>
      <c r="D79" s="21" t="s">
        <v>106</v>
      </c>
      <c r="E79" s="59">
        <f>IF(SUMIF('Grundlage palliativ'!D:D,B79,'Grundlage palliativ'!K:K)&gt;0,SUMIF('Grundlage palliativ'!D:D,B79,'Grundlage palliativ'!K:K),)</f>
        <v>0</v>
      </c>
      <c r="F79" s="59">
        <f>IF(SUMIF('Grundlage palliativ'!D:D,B79,'Grundlage palliativ'!L:L)&gt;0,SUMIF('Grundlage palliativ'!D:D,B79,'Grundlage palliativ'!L:L),)</f>
        <v>0</v>
      </c>
      <c r="G79" s="59" t="str">
        <f>IF(SUMIF('Grundlage palliativ'!D:D,B79,'Grundlage palliativ'!G:G)&gt;0,SUMIF('Grundlage palliativ'!D:D,B79,'Grundlage palliativ'!G:G),"")</f>
        <v/>
      </c>
      <c r="H79" s="59" t="str">
        <f>IF(SUMIF('Grundlage palliativ'!D:D,B79,'Grundlage palliativ'!H:H)&gt;0,SUMIF('Grundlage palliativ'!D:D,B79,'Grundlage palliativ'!H:H),"")</f>
        <v/>
      </c>
      <c r="I79" s="60" t="str">
        <f>IF(SUMIF('Grundlage palliativ'!D:D,B79,'Grundlage palliativ'!I:I)&gt;0,SUMIF('Grundlage palliativ'!D:D,B79,'Grundlage palliativ'!I:I),"")</f>
        <v/>
      </c>
      <c r="J79" s="60" t="str">
        <f>IF(SUMIF('Grundlage palliativ'!D:D,B79,'Grundlage palliativ'!J:J)&gt;0,SUMIF('Grundlage palliativ'!D:D,B79,'Grundlage palliativ'!J:J),"")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125</v>
      </c>
      <c r="B80" s="21" t="s">
        <v>126</v>
      </c>
      <c r="C80" s="21" t="s">
        <v>127</v>
      </c>
      <c r="D80" s="21" t="s">
        <v>45</v>
      </c>
      <c r="E80" s="59">
        <f>IF(SUMIF('Grundlage palliativ'!D:D,B80,'Grundlage palliativ'!K:K)&gt;0,SUMIF('Grundlage palliativ'!D:D,B80,'Grundlage palliativ'!K:K),)</f>
        <v>0</v>
      </c>
      <c r="F80" s="59">
        <f>IF(SUMIF('Grundlage palliativ'!D:D,B80,'Grundlage palliativ'!L:L)&gt;0,SUMIF('Grundlage palliativ'!D:D,B80,'Grundlage palliativ'!L:L),)</f>
        <v>0</v>
      </c>
      <c r="G80" s="59" t="str">
        <f>IF(SUMIF('Grundlage palliativ'!D:D,B80,'Grundlage palliativ'!G:G)&gt;0,SUMIF('Grundlage palliativ'!D:D,B80,'Grundlage palliativ'!G:G),"")</f>
        <v/>
      </c>
      <c r="H80" s="59" t="str">
        <f>IF(SUMIF('Grundlage palliativ'!D:D,B80,'Grundlage palliativ'!H:H)&gt;0,SUMIF('Grundlage palliativ'!D:D,B80,'Grundlage palliativ'!H:H),"")</f>
        <v/>
      </c>
      <c r="I80" s="60" t="str">
        <f>IF(SUMIF('Grundlage palliativ'!D:D,B80,'Grundlage palliativ'!I:I)&gt;0,SUMIF('Grundlage palliativ'!D:D,B80,'Grundlage palliativ'!I:I),"")</f>
        <v/>
      </c>
      <c r="J80" s="60" t="str">
        <f>IF(SUMIF('Grundlage palliativ'!D:D,B80,'Grundlage palliativ'!J:J)&gt;0,SUMIF('Grundlage palliativ'!D:D,B80,'Grundlage palliativ'!J:J),"")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136</v>
      </c>
      <c r="B81" s="21" t="s">
        <v>137</v>
      </c>
      <c r="C81" s="21" t="s">
        <v>127</v>
      </c>
      <c r="D81" s="21" t="s">
        <v>45</v>
      </c>
      <c r="E81" s="59">
        <f>IF(SUMIF('Grundlage palliativ'!D:D,B81,'Grundlage palliativ'!K:K)&gt;0,SUMIF('Grundlage palliativ'!D:D,B81,'Grundlage palliativ'!K:K),)</f>
        <v>0</v>
      </c>
      <c r="F81" s="59">
        <f>IF(SUMIF('Grundlage palliativ'!D:D,B81,'Grundlage palliativ'!L:L)&gt;0,SUMIF('Grundlage palliativ'!D:D,B81,'Grundlage palliativ'!L:L),)</f>
        <v>0</v>
      </c>
      <c r="G81" s="59" t="str">
        <f>IF(SUMIF('Grundlage palliativ'!D:D,B81,'Grundlage palliativ'!G:G)&gt;0,SUMIF('Grundlage palliativ'!D:D,B81,'Grundlage palliativ'!G:G),"")</f>
        <v/>
      </c>
      <c r="H81" s="59" t="str">
        <f>IF(SUMIF('Grundlage palliativ'!D:D,B81,'Grundlage palliativ'!H:H)&gt;0,SUMIF('Grundlage palliativ'!D:D,B81,'Grundlage palliativ'!H:H),"")</f>
        <v/>
      </c>
      <c r="I81" s="60" t="str">
        <f>IF(SUMIF('Grundlage palliativ'!D:D,B81,'Grundlage palliativ'!I:I)&gt;0,SUMIF('Grundlage palliativ'!D:D,B81,'Grundlage palliativ'!I:I),"")</f>
        <v/>
      </c>
      <c r="J81" s="60" t="str">
        <f>IF(SUMIF('Grundlage palliativ'!D:D,B81,'Grundlage palliativ'!J:J)&gt;0,SUMIF('Grundlage palliativ'!D:D,B81,'Grundlage palliativ'!J:J),"")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259</v>
      </c>
      <c r="B82" s="21" t="s">
        <v>260</v>
      </c>
      <c r="C82" s="22" t="s">
        <v>127</v>
      </c>
      <c r="D82" s="21" t="s">
        <v>45</v>
      </c>
      <c r="E82" s="59">
        <f>IF(SUMIF('Grundlage palliativ'!D:D,B82,'Grundlage palliativ'!K:K)&gt;0,SUMIF('Grundlage palliativ'!D:D,B82,'Grundlage palliativ'!K:K),)</f>
        <v>0</v>
      </c>
      <c r="F82" s="59">
        <f>IF(SUMIF('Grundlage palliativ'!D:D,B82,'Grundlage palliativ'!L:L)&gt;0,SUMIF('Grundlage palliativ'!D:D,B82,'Grundlage palliativ'!L:L),)</f>
        <v>0</v>
      </c>
      <c r="G82" s="59" t="str">
        <f>IF(SUMIF('Grundlage palliativ'!D:D,B82,'Grundlage palliativ'!G:G)&gt;0,SUMIF('Grundlage palliativ'!D:D,B82,'Grundlage palliativ'!G:G),"")</f>
        <v/>
      </c>
      <c r="H82" s="59" t="str">
        <f>IF(SUMIF('Grundlage palliativ'!D:D,B82,'Grundlage palliativ'!H:H)&gt;0,SUMIF('Grundlage palliativ'!D:D,B82,'Grundlage palliativ'!H:H),"")</f>
        <v/>
      </c>
      <c r="I82" s="60" t="str">
        <f>IF(SUMIF('Grundlage palliativ'!D:D,B82,'Grundlage palliativ'!I:I)&gt;0,SUMIF('Grundlage palliativ'!D:D,B82,'Grundlage palliativ'!I:I),"")</f>
        <v/>
      </c>
      <c r="J82" s="60" t="str">
        <f>IF(SUMIF('Grundlage palliativ'!D:D,B82,'Grundlage palliativ'!J:J)&gt;0,SUMIF('Grundlage palliativ'!D:D,B82,'Grundlage palliativ'!J:J),"")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24</v>
      </c>
      <c r="B83" s="21" t="s">
        <v>25</v>
      </c>
      <c r="C83" s="21" t="s">
        <v>26</v>
      </c>
      <c r="D83" s="21" t="s">
        <v>27</v>
      </c>
      <c r="E83" s="59">
        <f>IF(SUMIF('Grundlage palliativ'!D:D,B83,'Grundlage palliativ'!K:K)&gt;0,SUMIF('Grundlage palliativ'!D:D,B83,'Grundlage palliativ'!K:K),)</f>
        <v>0</v>
      </c>
      <c r="F83" s="59">
        <f>IF(SUMIF('Grundlage palliativ'!D:D,B83,'Grundlage palliativ'!L:L)&gt;0,SUMIF('Grundlage palliativ'!D:D,B83,'Grundlage palliativ'!L:L),)</f>
        <v>0</v>
      </c>
      <c r="G83" s="59" t="str">
        <f>IF(SUMIF('Grundlage palliativ'!D:D,B83,'Grundlage palliativ'!G:G)&gt;0,SUMIF('Grundlage palliativ'!D:D,B83,'Grundlage palliativ'!G:G),"")</f>
        <v/>
      </c>
      <c r="H83" s="59" t="str">
        <f>IF(SUMIF('Grundlage palliativ'!D:D,B83,'Grundlage palliativ'!H:H)&gt;0,SUMIF('Grundlage palliativ'!D:D,B83,'Grundlage palliativ'!H:H),"")</f>
        <v/>
      </c>
      <c r="I83" s="60" t="str">
        <f>IF(SUMIF('Grundlage palliativ'!D:D,B83,'Grundlage palliativ'!I:I)&gt;0,SUMIF('Grundlage palliativ'!D:D,B83,'Grundlage palliativ'!I:I),"")</f>
        <v/>
      </c>
      <c r="J83" s="60" t="str">
        <f>IF(SUMIF('Grundlage palliativ'!D:D,B83,'Grundlage palliativ'!J:J)&gt;0,SUMIF('Grundlage palliativ'!D:D,B83,'Grundlage palliativ'!J:J),"")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29</v>
      </c>
      <c r="B84" s="21" t="s">
        <v>30</v>
      </c>
      <c r="C84" s="21" t="s">
        <v>26</v>
      </c>
      <c r="D84" s="21" t="s">
        <v>17</v>
      </c>
      <c r="E84" s="59">
        <f>IF(SUMIF('Grundlage palliativ'!D:D,B84,'Grundlage palliativ'!K:K)&gt;0,SUMIF('Grundlage palliativ'!D:D,B84,'Grundlage palliativ'!K:K),)</f>
        <v>0</v>
      </c>
      <c r="F84" s="59">
        <f>IF(SUMIF('Grundlage palliativ'!D:D,B84,'Grundlage palliativ'!L:L)&gt;0,SUMIF('Grundlage palliativ'!D:D,B84,'Grundlage palliativ'!L:L),)</f>
        <v>0</v>
      </c>
      <c r="G84" s="59" t="str">
        <f>IF(SUMIF('Grundlage palliativ'!D:D,B84,'Grundlage palliativ'!G:G)&gt;0,SUMIF('Grundlage palliativ'!D:D,B84,'Grundlage palliativ'!G:G),"")</f>
        <v/>
      </c>
      <c r="H84" s="59" t="str">
        <f>IF(SUMIF('Grundlage palliativ'!D:D,B84,'Grundlage palliativ'!H:H)&gt;0,SUMIF('Grundlage palliativ'!D:D,B84,'Grundlage palliativ'!H:H),"")</f>
        <v/>
      </c>
      <c r="I84" s="60" t="str">
        <f>IF(SUMIF('Grundlage palliativ'!D:D,B84,'Grundlage palliativ'!I:I)&gt;0,SUMIF('Grundlage palliativ'!D:D,B84,'Grundlage palliativ'!I:I),"")</f>
        <v/>
      </c>
      <c r="J84" s="60" t="str">
        <f>IF(SUMIF('Grundlage palliativ'!D:D,B84,'Grundlage palliativ'!J:J)&gt;0,SUMIF('Grundlage palliativ'!D:D,B84,'Grundlage palliativ'!J:J),"")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47</v>
      </c>
      <c r="B85" s="21" t="s">
        <v>48</v>
      </c>
      <c r="C85" s="21" t="s">
        <v>26</v>
      </c>
      <c r="D85" s="21" t="s">
        <v>45</v>
      </c>
      <c r="E85" s="59">
        <f>IF(SUMIF('Grundlage palliativ'!D:D,B85,'Grundlage palliativ'!K:K)&gt;0,SUMIF('Grundlage palliativ'!D:D,B85,'Grundlage palliativ'!K:K),)</f>
        <v>0</v>
      </c>
      <c r="F85" s="59">
        <f>IF(SUMIF('Grundlage palliativ'!D:D,B85,'Grundlage palliativ'!L:L)&gt;0,SUMIF('Grundlage palliativ'!D:D,B85,'Grundlage palliativ'!L:L),)</f>
        <v>0</v>
      </c>
      <c r="G85" s="59" t="str">
        <f>IF(SUMIF('Grundlage palliativ'!D:D,B85,'Grundlage palliativ'!G:G)&gt;0,SUMIF('Grundlage palliativ'!D:D,B85,'Grundlage palliativ'!G:G),"")</f>
        <v/>
      </c>
      <c r="H85" s="59" t="str">
        <f>IF(SUMIF('Grundlage palliativ'!D:D,B85,'Grundlage palliativ'!H:H)&gt;0,SUMIF('Grundlage palliativ'!D:D,B85,'Grundlage palliativ'!H:H),"")</f>
        <v/>
      </c>
      <c r="I85" s="60" t="str">
        <f>IF(SUMIF('Grundlage palliativ'!D:D,B85,'Grundlage palliativ'!I:I)&gt;0,SUMIF('Grundlage palliativ'!D:D,B85,'Grundlage palliativ'!I:I),"")</f>
        <v/>
      </c>
      <c r="J85" s="60" t="str">
        <f>IF(SUMIF('Grundlage palliativ'!D:D,B85,'Grundlage palliativ'!J:J)&gt;0,SUMIF('Grundlage palliativ'!D:D,B85,'Grundlage palliativ'!J:J),"")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50</v>
      </c>
      <c r="B86" s="21" t="s">
        <v>51</v>
      </c>
      <c r="C86" s="21" t="s">
        <v>26</v>
      </c>
      <c r="D86" s="21" t="s">
        <v>35</v>
      </c>
      <c r="E86" s="59">
        <f>IF(SUMIF('Grundlage palliativ'!D:D,B86,'Grundlage palliativ'!K:K)&gt;0,SUMIF('Grundlage palliativ'!D:D,B86,'Grundlage palliativ'!K:K),)</f>
        <v>0</v>
      </c>
      <c r="F86" s="59">
        <f>IF(SUMIF('Grundlage palliativ'!D:D,B86,'Grundlage palliativ'!L:L)&gt;0,SUMIF('Grundlage palliativ'!D:D,B86,'Grundlage palliativ'!L:L),)</f>
        <v>0</v>
      </c>
      <c r="G86" s="59" t="str">
        <f>IF(SUMIF('Grundlage palliativ'!D:D,B86,'Grundlage palliativ'!G:G)&gt;0,SUMIF('Grundlage palliativ'!D:D,B86,'Grundlage palliativ'!G:G),"")</f>
        <v/>
      </c>
      <c r="H86" s="59" t="str">
        <f>IF(SUMIF('Grundlage palliativ'!D:D,B86,'Grundlage palliativ'!H:H)&gt;0,SUMIF('Grundlage palliativ'!D:D,B86,'Grundlage palliativ'!H:H),"")</f>
        <v/>
      </c>
      <c r="I86" s="60" t="str">
        <f>IF(SUMIF('Grundlage palliativ'!D:D,B86,'Grundlage palliativ'!I:I)&gt;0,SUMIF('Grundlage palliativ'!D:D,B86,'Grundlage palliativ'!I:I),"")</f>
        <v/>
      </c>
      <c r="J86" s="60" t="str">
        <f>IF(SUMIF('Grundlage palliativ'!D:D,B86,'Grundlage palliativ'!J:J)&gt;0,SUMIF('Grundlage palliativ'!D:D,B86,'Grundlage palliativ'!J:J),"")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59">
        <f>IF(SUMIF('Grundlage palliativ'!D:D,B87,'Grundlage palliativ'!K:K)&gt;0,SUMIF('Grundlage palliativ'!D:D,B87,'Grundlage palliativ'!K:K),)</f>
        <v>0</v>
      </c>
      <c r="F87" s="59">
        <f>IF(SUMIF('Grundlage palliativ'!D:D,B87,'Grundlage palliativ'!L:L)&gt;0,SUMIF('Grundlage palliativ'!D:D,B87,'Grundlage palliativ'!L:L),)</f>
        <v>0</v>
      </c>
      <c r="G87" s="59" t="str">
        <f>IF(SUMIF('Grundlage palliativ'!D:D,B87,'Grundlage palliativ'!G:G)&gt;0,SUMIF('Grundlage palliativ'!D:D,B87,'Grundlage palliativ'!G:G),"")</f>
        <v/>
      </c>
      <c r="H87" s="59" t="str">
        <f>IF(SUMIF('Grundlage palliativ'!D:D,B87,'Grundlage palliativ'!H:H)&gt;0,SUMIF('Grundlage palliativ'!D:D,B87,'Grundlage palliativ'!H:H),"")</f>
        <v/>
      </c>
      <c r="I87" s="60" t="str">
        <f>IF(SUMIF('Grundlage palliativ'!D:D,B87,'Grundlage palliativ'!I:I)&gt;0,SUMIF('Grundlage palliativ'!D:D,B87,'Grundlage palliativ'!I:I),"")</f>
        <v/>
      </c>
      <c r="J87" s="60" t="str">
        <f>IF(SUMIF('Grundlage palliativ'!D:D,B87,'Grundlage palliativ'!J:J)&gt;0,SUMIF('Grundlage palliativ'!D:D,B87,'Grundlage palliativ'!J:J),"")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59">
        <f>IF(SUMIF('Grundlage palliativ'!D:D,B88,'Grundlage palliativ'!K:K)&gt;0,SUMIF('Grundlage palliativ'!D:D,B88,'Grundlage palliativ'!K:K),)</f>
        <v>0</v>
      </c>
      <c r="F88" s="59">
        <f>IF(SUMIF('Grundlage palliativ'!D:D,B88,'Grundlage palliativ'!L:L)&gt;0,SUMIF('Grundlage palliativ'!D:D,B88,'Grundlage palliativ'!L:L),)</f>
        <v>0</v>
      </c>
      <c r="G88" s="59" t="str">
        <f>IF(SUMIF('Grundlage palliativ'!D:D,B88,'Grundlage palliativ'!G:G)&gt;0,SUMIF('Grundlage palliativ'!D:D,B88,'Grundlage palliativ'!G:G),"")</f>
        <v/>
      </c>
      <c r="H88" s="59" t="str">
        <f>IF(SUMIF('Grundlage palliativ'!D:D,B88,'Grundlage palliativ'!H:H)&gt;0,SUMIF('Grundlage palliativ'!D:D,B88,'Grundlage palliativ'!H:H),"")</f>
        <v/>
      </c>
      <c r="I88" s="60" t="str">
        <f>IF(SUMIF('Grundlage palliativ'!D:D,B88,'Grundlage palliativ'!I:I)&gt;0,SUMIF('Grundlage palliativ'!D:D,B88,'Grundlage palliativ'!I:I),"")</f>
        <v/>
      </c>
      <c r="J88" s="60" t="str">
        <f>IF(SUMIF('Grundlage palliativ'!D:D,B88,'Grundlage palliativ'!J:J)&gt;0,SUMIF('Grundlage palliativ'!D:D,B88,'Grundlage palliativ'!J:J),"")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43</v>
      </c>
      <c r="B89" s="21" t="s">
        <v>44</v>
      </c>
      <c r="C89" s="21" t="s">
        <v>21</v>
      </c>
      <c r="D89" s="21" t="s">
        <v>45</v>
      </c>
      <c r="E89" s="59">
        <f>IF(SUMIF('Grundlage palliativ'!D:D,B89,'Grundlage palliativ'!K:K)&gt;0,SUMIF('Grundlage palliativ'!D:D,B89,'Grundlage palliativ'!K:K),)</f>
        <v>0</v>
      </c>
      <c r="F89" s="59">
        <f>IF(SUMIF('Grundlage palliativ'!D:D,B89,'Grundlage palliativ'!L:L)&gt;0,SUMIF('Grundlage palliativ'!D:D,B89,'Grundlage palliativ'!L:L),)</f>
        <v>0</v>
      </c>
      <c r="G89" s="59" t="str">
        <f>IF(SUMIF('Grundlage palliativ'!D:D,B89,'Grundlage palliativ'!G:G)&gt;0,SUMIF('Grundlage palliativ'!D:D,B89,'Grundlage palliativ'!G:G),"")</f>
        <v/>
      </c>
      <c r="H89" s="59" t="str">
        <f>IF(SUMIF('Grundlage palliativ'!D:D,B89,'Grundlage palliativ'!H:H)&gt;0,SUMIF('Grundlage palliativ'!D:D,B89,'Grundlage palliativ'!H:H),"")</f>
        <v/>
      </c>
      <c r="I89" s="60" t="str">
        <f>IF(SUMIF('Grundlage palliativ'!D:D,B89,'Grundlage palliativ'!I:I)&gt;0,SUMIF('Grundlage palliativ'!D:D,B89,'Grundlage palliativ'!I:I),"")</f>
        <v/>
      </c>
      <c r="J89" s="60" t="str">
        <f>IF(SUMIF('Grundlage palliativ'!D:D,B89,'Grundlage palliativ'!J:J)&gt;0,SUMIF('Grundlage palliativ'!D:D,B89,'Grundlage palliativ'!J:J),"")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57</v>
      </c>
      <c r="B90" s="21" t="s">
        <v>58</v>
      </c>
      <c r="C90" s="21" t="s">
        <v>21</v>
      </c>
      <c r="D90" s="21" t="s">
        <v>27</v>
      </c>
      <c r="E90" s="59">
        <f>IF(SUMIF('Grundlage palliativ'!D:D,B90,'Grundlage palliativ'!K:K)&gt;0,SUMIF('Grundlage palliativ'!D:D,B90,'Grundlage palliativ'!K:K),)</f>
        <v>0</v>
      </c>
      <c r="F90" s="59">
        <f>IF(SUMIF('Grundlage palliativ'!D:D,B90,'Grundlage palliativ'!L:L)&gt;0,SUMIF('Grundlage palliativ'!D:D,B90,'Grundlage palliativ'!L:L),)</f>
        <v>0</v>
      </c>
      <c r="G90" s="59" t="str">
        <f>IF(SUMIF('Grundlage palliativ'!D:D,B90,'Grundlage palliativ'!G:G)&gt;0,SUMIF('Grundlage palliativ'!D:D,B90,'Grundlage palliativ'!G:G),"")</f>
        <v/>
      </c>
      <c r="H90" s="59" t="str">
        <f>IF(SUMIF('Grundlage palliativ'!D:D,B90,'Grundlage palliativ'!H:H)&gt;0,SUMIF('Grundlage palliativ'!D:D,B90,'Grundlage palliativ'!H:H),"")</f>
        <v/>
      </c>
      <c r="I90" s="60" t="str">
        <f>IF(SUMIF('Grundlage palliativ'!D:D,B90,'Grundlage palliativ'!I:I)&gt;0,SUMIF('Grundlage palliativ'!D:D,B90,'Grundlage palliativ'!I:I),"")</f>
        <v/>
      </c>
      <c r="J90" s="60" t="str">
        <f>IF(SUMIF('Grundlage palliativ'!D:D,B90,'Grundlage palliativ'!J:J)&gt;0,SUMIF('Grundlage palliativ'!D:D,B90,'Grundlage palliativ'!J:J),"")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79</v>
      </c>
      <c r="B91" s="21" t="s">
        <v>80</v>
      </c>
      <c r="C91" s="21" t="s">
        <v>21</v>
      </c>
      <c r="D91" s="21" t="s">
        <v>27</v>
      </c>
      <c r="E91" s="59">
        <f>IF(SUMIF('Grundlage palliativ'!D:D,B91,'Grundlage palliativ'!K:K)&gt;0,SUMIF('Grundlage palliativ'!D:D,B91,'Grundlage palliativ'!K:K),)</f>
        <v>0</v>
      </c>
      <c r="F91" s="59">
        <f>IF(SUMIF('Grundlage palliativ'!D:D,B91,'Grundlage palliativ'!L:L)&gt;0,SUMIF('Grundlage palliativ'!D:D,B91,'Grundlage palliativ'!L:L),)</f>
        <v>0</v>
      </c>
      <c r="G91" s="59" t="str">
        <f>IF(SUMIF('Grundlage palliativ'!D:D,B91,'Grundlage palliativ'!G:G)&gt;0,SUMIF('Grundlage palliativ'!D:D,B91,'Grundlage palliativ'!G:G),"")</f>
        <v/>
      </c>
      <c r="H91" s="59" t="str">
        <f>IF(SUMIF('Grundlage palliativ'!D:D,B91,'Grundlage palliativ'!H:H)&gt;0,SUMIF('Grundlage palliativ'!D:D,B91,'Grundlage palliativ'!H:H),"")</f>
        <v/>
      </c>
      <c r="I91" s="60" t="str">
        <f>IF(SUMIF('Grundlage palliativ'!D:D,B91,'Grundlage palliativ'!I:I)&gt;0,SUMIF('Grundlage palliativ'!D:D,B91,'Grundlage palliativ'!I:I),"")</f>
        <v/>
      </c>
      <c r="J91" s="60" t="str">
        <f>IF(SUMIF('Grundlage palliativ'!D:D,B91,'Grundlage palliativ'!J:J)&gt;0,SUMIF('Grundlage palliativ'!D:D,B91,'Grundlage palliativ'!J:J),"")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90</v>
      </c>
      <c r="B92" s="21" t="s">
        <v>91</v>
      </c>
      <c r="C92" s="21" t="s">
        <v>21</v>
      </c>
      <c r="D92" s="21" t="s">
        <v>45</v>
      </c>
      <c r="E92" s="59">
        <f>IF(SUMIF('Grundlage palliativ'!D:D,B92,'Grundlage palliativ'!K:K)&gt;0,SUMIF('Grundlage palliativ'!D:D,B92,'Grundlage palliativ'!K:K),)</f>
        <v>0</v>
      </c>
      <c r="F92" s="59">
        <f>IF(SUMIF('Grundlage palliativ'!D:D,B92,'Grundlage palliativ'!L:L)&gt;0,SUMIF('Grundlage palliativ'!D:D,B92,'Grundlage palliativ'!L:L),)</f>
        <v>0</v>
      </c>
      <c r="G92" s="59" t="str">
        <f>IF(SUMIF('Grundlage palliativ'!D:D,B92,'Grundlage palliativ'!G:G)&gt;0,SUMIF('Grundlage palliativ'!D:D,B92,'Grundlage palliativ'!G:G),"")</f>
        <v/>
      </c>
      <c r="H92" s="59" t="str">
        <f>IF(SUMIF('Grundlage palliativ'!D:D,B92,'Grundlage palliativ'!H:H)&gt;0,SUMIF('Grundlage palliativ'!D:D,B92,'Grundlage palliativ'!H:H),"")</f>
        <v/>
      </c>
      <c r="I92" s="60" t="str">
        <f>IF(SUMIF('Grundlage palliativ'!D:D,B92,'Grundlage palliativ'!I:I)&gt;0,SUMIF('Grundlage palliativ'!D:D,B92,'Grundlage palliativ'!I:I),"")</f>
        <v/>
      </c>
      <c r="J92" s="60" t="str">
        <f>IF(SUMIF('Grundlage palliativ'!D:D,B92,'Grundlage palliativ'!J:J)&gt;0,SUMIF('Grundlage palliativ'!D:D,B92,'Grundlage palliativ'!J:J),"")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97</v>
      </c>
      <c r="B93" s="21" t="s">
        <v>98</v>
      </c>
      <c r="C93" s="21" t="s">
        <v>99</v>
      </c>
      <c r="D93" s="21" t="s">
        <v>45</v>
      </c>
      <c r="E93" s="59">
        <f>IF(SUMIF('Grundlage palliativ'!D:D,B93,'Grundlage palliativ'!K:K)&gt;0,SUMIF('Grundlage palliativ'!D:D,B93,'Grundlage palliativ'!K:K),)</f>
        <v>0</v>
      </c>
      <c r="F93" s="59">
        <f>IF(SUMIF('Grundlage palliativ'!D:D,B93,'Grundlage palliativ'!L:L)&gt;0,SUMIF('Grundlage palliativ'!D:D,B93,'Grundlage palliativ'!L:L),)</f>
        <v>0</v>
      </c>
      <c r="G93" s="59" t="str">
        <f>IF(SUMIF('Grundlage palliativ'!D:D,B93,'Grundlage palliativ'!G:G)&gt;0,SUMIF('Grundlage palliativ'!D:D,B93,'Grundlage palliativ'!G:G),"")</f>
        <v/>
      </c>
      <c r="H93" s="59" t="str">
        <f>IF(SUMIF('Grundlage palliativ'!D:D,B93,'Grundlage palliativ'!H:H)&gt;0,SUMIF('Grundlage palliativ'!D:D,B93,'Grundlage palliativ'!H:H),"")</f>
        <v/>
      </c>
      <c r="I93" s="60" t="str">
        <f>IF(SUMIF('Grundlage palliativ'!D:D,B93,'Grundlage palliativ'!I:I)&gt;0,SUMIF('Grundlage palliativ'!D:D,B93,'Grundlage palliativ'!I:I),"")</f>
        <v/>
      </c>
      <c r="J93" s="60" t="str">
        <f>IF(SUMIF('Grundlage palliativ'!D:D,B93,'Grundlage palliativ'!J:J)&gt;0,SUMIF('Grundlage palliativ'!D:D,B93,'Grundlage palliativ'!J:J),"")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59">
        <f>IF(SUMIF('Grundlage palliativ'!D:D,B94,'Grundlage palliativ'!K:K)&gt;0,SUMIF('Grundlage palliativ'!D:D,B94,'Grundlage palliativ'!K:K),)</f>
        <v>0</v>
      </c>
      <c r="F94" s="59">
        <f>IF(SUMIF('Grundlage palliativ'!D:D,B94,'Grundlage palliativ'!L:L)&gt;0,SUMIF('Grundlage palliativ'!D:D,B94,'Grundlage palliativ'!L:L),)</f>
        <v>0</v>
      </c>
      <c r="G94" s="59" t="str">
        <f>IF(SUMIF('Grundlage palliativ'!D:D,B94,'Grundlage palliativ'!G:G)&gt;0,SUMIF('Grundlage palliativ'!D:D,B94,'Grundlage palliativ'!G:G),"")</f>
        <v/>
      </c>
      <c r="H94" s="59" t="str">
        <f>IF(SUMIF('Grundlage palliativ'!D:D,B94,'Grundlage palliativ'!H:H)&gt;0,SUMIF('Grundlage palliativ'!D:D,B94,'Grundlage palliativ'!H:H),"")</f>
        <v/>
      </c>
      <c r="I94" s="60" t="str">
        <f>IF(SUMIF('Grundlage palliativ'!D:D,B94,'Grundlage palliativ'!I:I)&gt;0,SUMIF('Grundlage palliativ'!D:D,B94,'Grundlage palliativ'!I:I),"")</f>
        <v/>
      </c>
      <c r="J94" s="60" t="str">
        <f>IF(SUMIF('Grundlage palliativ'!D:D,B94,'Grundlage palliativ'!J:J)&gt;0,SUMIF('Grundlage palliativ'!D:D,B94,'Grundlage palliativ'!J:J),"")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59">
        <f>IF(SUMIF('Grundlage palliativ'!D:D,B95,'Grundlage palliativ'!K:K)&gt;0,SUMIF('Grundlage palliativ'!D:D,B95,'Grundlage palliativ'!K:K),)</f>
        <v>0</v>
      </c>
      <c r="F95" s="59">
        <f>IF(SUMIF('Grundlage palliativ'!D:D,B95,'Grundlage palliativ'!L:L)&gt;0,SUMIF('Grundlage palliativ'!D:D,B95,'Grundlage palliativ'!L:L),)</f>
        <v>0</v>
      </c>
      <c r="G95" s="59" t="str">
        <f>IF(SUMIF('Grundlage palliativ'!D:D,B95,'Grundlage palliativ'!G:G)&gt;0,SUMIF('Grundlage palliativ'!D:D,B95,'Grundlage palliativ'!G:G),"")</f>
        <v/>
      </c>
      <c r="H95" s="59" t="str">
        <f>IF(SUMIF('Grundlage palliativ'!D:D,B95,'Grundlage palliativ'!H:H)&gt;0,SUMIF('Grundlage palliativ'!D:D,B95,'Grundlage palliativ'!H:H),"")</f>
        <v/>
      </c>
      <c r="I95" s="60" t="str">
        <f>IF(SUMIF('Grundlage palliativ'!D:D,B95,'Grundlage palliativ'!I:I)&gt;0,SUMIF('Grundlage palliativ'!D:D,B95,'Grundlage palliativ'!I:I),"")</f>
        <v/>
      </c>
      <c r="J95" s="60" t="str">
        <f>IF(SUMIF('Grundlage palliativ'!D:D,B95,'Grundlage palliativ'!J:J)&gt;0,SUMIF('Grundlage palliativ'!D:D,B95,'Grundlage palliativ'!J:J),"")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193</v>
      </c>
      <c r="B96" s="21" t="s">
        <v>194</v>
      </c>
      <c r="C96" s="21" t="s">
        <v>114</v>
      </c>
      <c r="D96" s="21" t="s">
        <v>106</v>
      </c>
      <c r="E96" s="59">
        <f>IF(SUMIF('Grundlage palliativ'!D:D,B96,'Grundlage palliativ'!K:K)&gt;0,SUMIF('Grundlage palliativ'!D:D,B96,'Grundlage palliativ'!K:K),)</f>
        <v>0</v>
      </c>
      <c r="F96" s="59">
        <f>IF(SUMIF('Grundlage palliativ'!D:D,B96,'Grundlage palliativ'!L:L)&gt;0,SUMIF('Grundlage palliativ'!D:D,B96,'Grundlage palliativ'!L:L),)</f>
        <v>0</v>
      </c>
      <c r="G96" s="59" t="str">
        <f>IF(SUMIF('Grundlage palliativ'!D:D,B96,'Grundlage palliativ'!G:G)&gt;0,SUMIF('Grundlage palliativ'!D:D,B96,'Grundlage palliativ'!G:G),"")</f>
        <v/>
      </c>
      <c r="H96" s="59" t="str">
        <f>IF(SUMIF('Grundlage palliativ'!D:D,B96,'Grundlage palliativ'!H:H)&gt;0,SUMIF('Grundlage palliativ'!D:D,B96,'Grundlage palliativ'!H:H),"")</f>
        <v/>
      </c>
      <c r="I96" s="60" t="str">
        <f>IF(SUMIF('Grundlage palliativ'!D:D,B96,'Grundlage palliativ'!I:I)&gt;0,SUMIF('Grundlage palliativ'!D:D,B96,'Grundlage palliativ'!I:I),"")</f>
        <v/>
      </c>
      <c r="J96" s="60" t="str">
        <f>IF(SUMIF('Grundlage palliativ'!D:D,B96,'Grundlage palliativ'!J:J)&gt;0,SUMIF('Grundlage palliativ'!D:D,B96,'Grundlage palliativ'!J:J),"")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296</v>
      </c>
      <c r="B97" s="21" t="s">
        <v>297</v>
      </c>
      <c r="C97" s="21" t="s">
        <v>114</v>
      </c>
      <c r="D97" s="21" t="s">
        <v>45</v>
      </c>
      <c r="E97" s="59">
        <f>IF(SUMIF('Grundlage palliativ'!D:D,B97,'Grundlage palliativ'!K:K)&gt;0,SUMIF('Grundlage palliativ'!D:D,B97,'Grundlage palliativ'!K:K),)</f>
        <v>0</v>
      </c>
      <c r="F97" s="59">
        <f>IF(SUMIF('Grundlage palliativ'!D:D,B97,'Grundlage palliativ'!L:L)&gt;0,SUMIF('Grundlage palliativ'!D:D,B97,'Grundlage palliativ'!L:L),)</f>
        <v>0</v>
      </c>
      <c r="G97" s="59" t="str">
        <f>IF(SUMIF('Grundlage palliativ'!D:D,B97,'Grundlage palliativ'!G:G)&gt;0,SUMIF('Grundlage palliativ'!D:D,B97,'Grundlage palliativ'!G:G),"")</f>
        <v/>
      </c>
      <c r="H97" s="59" t="str">
        <f>IF(SUMIF('Grundlage palliativ'!D:D,B97,'Grundlage palliativ'!H:H)&gt;0,SUMIF('Grundlage palliativ'!D:D,B97,'Grundlage palliativ'!H:H),"")</f>
        <v/>
      </c>
      <c r="I97" s="60" t="str">
        <f>IF(SUMIF('Grundlage palliativ'!D:D,B97,'Grundlage palliativ'!I:I)&gt;0,SUMIF('Grundlage palliativ'!D:D,B97,'Grundlage palliativ'!I:I),"")</f>
        <v/>
      </c>
      <c r="J97" s="60" t="str">
        <f>IF(SUMIF('Grundlage palliativ'!D:D,B97,'Grundlage palliativ'!J:J)&gt;0,SUMIF('Grundlage palliativ'!D:D,B97,'Grundlage palliativ'!J:J),"")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68</v>
      </c>
      <c r="B98" s="21" t="s">
        <v>69</v>
      </c>
      <c r="C98" s="21" t="s">
        <v>70</v>
      </c>
      <c r="D98" s="21" t="s">
        <v>45</v>
      </c>
      <c r="E98" s="59">
        <f>IF(SUMIF('Grundlage palliativ'!D:D,B98,'Grundlage palliativ'!K:K)&gt;0,SUMIF('Grundlage palliativ'!D:D,B98,'Grundlage palliativ'!K:K),)</f>
        <v>0</v>
      </c>
      <c r="F98" s="59">
        <f>IF(SUMIF('Grundlage palliativ'!D:D,B98,'Grundlage palliativ'!L:L)&gt;0,SUMIF('Grundlage palliativ'!D:D,B98,'Grundlage palliativ'!L:L),)</f>
        <v>0</v>
      </c>
      <c r="G98" s="59" t="str">
        <f>IF(SUMIF('Grundlage palliativ'!D:D,B98,'Grundlage palliativ'!G:G)&gt;0,SUMIF('Grundlage palliativ'!D:D,B98,'Grundlage palliativ'!G:G),"")</f>
        <v/>
      </c>
      <c r="H98" s="59" t="str">
        <f>IF(SUMIF('Grundlage palliativ'!D:D,B98,'Grundlage palliativ'!H:H)&gt;0,SUMIF('Grundlage palliativ'!D:D,B98,'Grundlage palliativ'!H:H),"")</f>
        <v/>
      </c>
      <c r="I98" s="60" t="str">
        <f>IF(SUMIF('Grundlage palliativ'!D:D,B98,'Grundlage palliativ'!I:I)&gt;0,SUMIF('Grundlage palliativ'!D:D,B98,'Grundlage palliativ'!I:I),"")</f>
        <v/>
      </c>
      <c r="J98" s="60" t="str">
        <f>IF(SUMIF('Grundlage palliativ'!D:D,B98,'Grundlage palliativ'!J:J)&gt;0,SUMIF('Grundlage palliativ'!D:D,B98,'Grundlage palliativ'!J:J),"")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76</v>
      </c>
      <c r="B99" s="21" t="s">
        <v>77</v>
      </c>
      <c r="C99" s="21" t="s">
        <v>70</v>
      </c>
      <c r="D99" s="21" t="s">
        <v>45</v>
      </c>
      <c r="E99" s="59">
        <f>IF(SUMIF('Grundlage palliativ'!D:D,B99,'Grundlage palliativ'!K:K)&gt;0,SUMIF('Grundlage palliativ'!D:D,B99,'Grundlage palliativ'!K:K),)</f>
        <v>0</v>
      </c>
      <c r="F99" s="59">
        <f>IF(SUMIF('Grundlage palliativ'!D:D,B99,'Grundlage palliativ'!L:L)&gt;0,SUMIF('Grundlage palliativ'!D:D,B99,'Grundlage palliativ'!L:L),)</f>
        <v>0</v>
      </c>
      <c r="G99" s="59" t="str">
        <f>IF(SUMIF('Grundlage palliativ'!D:D,B99,'Grundlage palliativ'!G:G)&gt;0,SUMIF('Grundlage palliativ'!D:D,B99,'Grundlage palliativ'!G:G),"")</f>
        <v/>
      </c>
      <c r="H99" s="59" t="str">
        <f>IF(SUMIF('Grundlage palliativ'!D:D,B99,'Grundlage palliativ'!H:H)&gt;0,SUMIF('Grundlage palliativ'!D:D,B99,'Grundlage palliativ'!H:H),"")</f>
        <v/>
      </c>
      <c r="I99" s="60" t="str">
        <f>IF(SUMIF('Grundlage palliativ'!D:D,B99,'Grundlage palliativ'!I:I)&gt;0,SUMIF('Grundlage palliativ'!D:D,B99,'Grundlage palliativ'!I:I),"")</f>
        <v/>
      </c>
      <c r="J99" s="60" t="str">
        <f>IF(SUMIF('Grundlage palliativ'!D:D,B99,'Grundlage palliativ'!J:J)&gt;0,SUMIF('Grundlage palliativ'!D:D,B99,'Grundlage palliativ'!J:J),"")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161</v>
      </c>
      <c r="B100" s="21" t="s">
        <v>162</v>
      </c>
      <c r="C100" s="21" t="s">
        <v>70</v>
      </c>
      <c r="D100" s="21" t="s">
        <v>45</v>
      </c>
      <c r="E100" s="59">
        <f>IF(SUMIF('Grundlage palliativ'!D:D,B100,'Grundlage palliativ'!K:K)&gt;0,SUMIF('Grundlage palliativ'!D:D,B100,'Grundlage palliativ'!K:K),)</f>
        <v>0</v>
      </c>
      <c r="F100" s="59">
        <f>IF(SUMIF('Grundlage palliativ'!D:D,B100,'Grundlage palliativ'!L:L)&gt;0,SUMIF('Grundlage palliativ'!D:D,B100,'Grundlage palliativ'!L:L),)</f>
        <v>0</v>
      </c>
      <c r="G100" s="59" t="str">
        <f>IF(SUMIF('Grundlage palliativ'!D:D,B100,'Grundlage palliativ'!G:G)&gt;0,SUMIF('Grundlage palliativ'!D:D,B100,'Grundlage palliativ'!G:G),"")</f>
        <v/>
      </c>
      <c r="H100" s="59" t="str">
        <f>IF(SUMIF('Grundlage palliativ'!D:D,B100,'Grundlage palliativ'!H:H)&gt;0,SUMIF('Grundlage palliativ'!D:D,B100,'Grundlage palliativ'!H:H),"")</f>
        <v/>
      </c>
      <c r="I100" s="60" t="str">
        <f>IF(SUMIF('Grundlage palliativ'!D:D,B100,'Grundlage palliativ'!I:I)&gt;0,SUMIF('Grundlage palliativ'!D:D,B100,'Grundlage palliativ'!I:I),"")</f>
        <v/>
      </c>
      <c r="J100" s="60" t="str">
        <f>IF(SUMIF('Grundlage palliativ'!D:D,B100,'Grundlage palliativ'!J:J)&gt;0,SUMIF('Grundlage palliativ'!D:D,B100,'Grundlage palliativ'!J:J),"")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223</v>
      </c>
      <c r="B101" s="21" t="s">
        <v>224</v>
      </c>
      <c r="C101" s="21" t="s">
        <v>70</v>
      </c>
      <c r="D101" s="21" t="s">
        <v>45</v>
      </c>
      <c r="E101" s="59">
        <f>IF(SUMIF('Grundlage palliativ'!D:D,B101,'Grundlage palliativ'!K:K)&gt;0,SUMIF('Grundlage palliativ'!D:D,B101,'Grundlage palliativ'!K:K),)</f>
        <v>0</v>
      </c>
      <c r="F101" s="59">
        <f>IF(SUMIF('Grundlage palliativ'!D:D,B101,'Grundlage palliativ'!L:L)&gt;0,SUMIF('Grundlage palliativ'!D:D,B101,'Grundlage palliativ'!L:L),)</f>
        <v>0</v>
      </c>
      <c r="G101" s="59" t="str">
        <f>IF(SUMIF('Grundlage palliativ'!D:D,B101,'Grundlage palliativ'!G:G)&gt;0,SUMIF('Grundlage palliativ'!D:D,B101,'Grundlage palliativ'!G:G),"")</f>
        <v/>
      </c>
      <c r="H101" s="59" t="str">
        <f>IF(SUMIF('Grundlage palliativ'!D:D,B101,'Grundlage palliativ'!H:H)&gt;0,SUMIF('Grundlage palliativ'!D:D,B101,'Grundlage palliativ'!H:H),"")</f>
        <v/>
      </c>
      <c r="I101" s="60" t="str">
        <f>IF(SUMIF('Grundlage palliativ'!D:D,B101,'Grundlage palliativ'!I:I)&gt;0,SUMIF('Grundlage palliativ'!D:D,B101,'Grundlage palliativ'!I:I),"")</f>
        <v/>
      </c>
      <c r="J101" s="60" t="str">
        <f>IF(SUMIF('Grundlage palliativ'!D:D,B101,'Grundlage palliativ'!J:J)&gt;0,SUMIF('Grundlage palliativ'!D:D,B101,'Grundlage palliativ'!J:J),"")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59">
        <f>IF(SUMIF('Grundlage palliativ'!D:D,B102,'Grundlage palliativ'!K:K)&gt;0,SUMIF('Grundlage palliativ'!D:D,B102,'Grundlage palliativ'!K:K),)</f>
        <v>0</v>
      </c>
      <c r="F102" s="59">
        <f>IF(SUMIF('Grundlage palliativ'!D:D,B102,'Grundlage palliativ'!L:L)&gt;0,SUMIF('Grundlage palliativ'!D:D,B102,'Grundlage palliativ'!L:L),)</f>
        <v>0</v>
      </c>
      <c r="G102" s="59" t="str">
        <f>IF(SUMIF('Grundlage palliativ'!D:D,B102,'Grundlage palliativ'!G:G)&gt;0,SUMIF('Grundlage palliativ'!D:D,B102,'Grundlage palliativ'!G:G),"")</f>
        <v/>
      </c>
      <c r="H102" s="59" t="str">
        <f>IF(SUMIF('Grundlage palliativ'!D:D,B102,'Grundlage palliativ'!H:H)&gt;0,SUMIF('Grundlage palliativ'!D:D,B102,'Grundlage palliativ'!H:H),"")</f>
        <v/>
      </c>
      <c r="I102" s="60" t="str">
        <f>IF(SUMIF('Grundlage palliativ'!D:D,B102,'Grundlage palliativ'!I:I)&gt;0,SUMIF('Grundlage palliativ'!D:D,B102,'Grundlage palliativ'!I:I),"")</f>
        <v/>
      </c>
      <c r="J102" s="60" t="str">
        <f>IF(SUMIF('Grundlage palliativ'!D:D,B102,'Grundlage palliativ'!J:J)&gt;0,SUMIF('Grundlage palliativ'!D:D,B102,'Grundlage palliativ'!J:J),"")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246</v>
      </c>
      <c r="B103" s="21" t="s">
        <v>247</v>
      </c>
      <c r="C103" s="21" t="s">
        <v>70</v>
      </c>
      <c r="D103" s="21" t="s">
        <v>45</v>
      </c>
      <c r="E103" s="59">
        <f>IF(SUMIF('Grundlage palliativ'!D:D,B103,'Grundlage palliativ'!K:K)&gt;0,SUMIF('Grundlage palliativ'!D:D,B103,'Grundlage palliativ'!K:K),)</f>
        <v>0</v>
      </c>
      <c r="F103" s="59">
        <f>IF(SUMIF('Grundlage palliativ'!D:D,B103,'Grundlage palliativ'!L:L)&gt;0,SUMIF('Grundlage palliativ'!D:D,B103,'Grundlage palliativ'!L:L),)</f>
        <v>0</v>
      </c>
      <c r="G103" s="59" t="str">
        <f>IF(SUMIF('Grundlage palliativ'!D:D,B103,'Grundlage palliativ'!G:G)&gt;0,SUMIF('Grundlage palliativ'!D:D,B103,'Grundlage palliativ'!G:G),"")</f>
        <v/>
      </c>
      <c r="H103" s="59" t="str">
        <f>IF(SUMIF('Grundlage palliativ'!D:D,B103,'Grundlage palliativ'!H:H)&gt;0,SUMIF('Grundlage palliativ'!D:D,B103,'Grundlage palliativ'!H:H),"")</f>
        <v/>
      </c>
      <c r="I103" s="60" t="str">
        <f>IF(SUMIF('Grundlage palliativ'!D:D,B103,'Grundlage palliativ'!I:I)&gt;0,SUMIF('Grundlage palliativ'!D:D,B103,'Grundlage palliativ'!I:I),"")</f>
        <v/>
      </c>
      <c r="J103" s="60" t="str">
        <f>IF(SUMIF('Grundlage palliativ'!D:D,B103,'Grundlage palliativ'!J:J)&gt;0,SUMIF('Grundlage palliativ'!D:D,B103,'Grundlage palliativ'!J:J),"")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268</v>
      </c>
      <c r="B104" s="21" t="s">
        <v>269</v>
      </c>
      <c r="C104" s="21" t="s">
        <v>70</v>
      </c>
      <c r="D104" s="21" t="s">
        <v>45</v>
      </c>
      <c r="E104" s="59">
        <f>IF(SUMIF('Grundlage palliativ'!D:D,B104,'Grundlage palliativ'!K:K)&gt;0,SUMIF('Grundlage palliativ'!D:D,B104,'Grundlage palliativ'!K:K),)</f>
        <v>0</v>
      </c>
      <c r="F104" s="59">
        <f>IF(SUMIF('Grundlage palliativ'!D:D,B104,'Grundlage palliativ'!L:L)&gt;0,SUMIF('Grundlage palliativ'!D:D,B104,'Grundlage palliativ'!L:L),)</f>
        <v>0</v>
      </c>
      <c r="G104" s="59" t="str">
        <f>IF(SUMIF('Grundlage palliativ'!D:D,B104,'Grundlage palliativ'!G:G)&gt;0,SUMIF('Grundlage palliativ'!D:D,B104,'Grundlage palliativ'!G:G),"")</f>
        <v/>
      </c>
      <c r="H104" s="59" t="str">
        <f>IF(SUMIF('Grundlage palliativ'!D:D,B104,'Grundlage palliativ'!H:H)&gt;0,SUMIF('Grundlage palliativ'!D:D,B104,'Grundlage palliativ'!H:H),"")</f>
        <v/>
      </c>
      <c r="I104" s="60" t="str">
        <f>IF(SUMIF('Grundlage palliativ'!D:D,B104,'Grundlage palliativ'!I:I)&gt;0,SUMIF('Grundlage palliativ'!D:D,B104,'Grundlage palliativ'!I:I),"")</f>
        <v/>
      </c>
      <c r="J104" s="60" t="str">
        <f>IF(SUMIF('Grundlage palliativ'!D:D,B104,'Grundlage palliativ'!J:J)&gt;0,SUMIF('Grundlage palliativ'!D:D,B104,'Grundlage palliativ'!J:J),"")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278</v>
      </c>
      <c r="B105" s="21" t="s">
        <v>279</v>
      </c>
      <c r="C105" s="21" t="s">
        <v>70</v>
      </c>
      <c r="D105" s="21" t="s">
        <v>45</v>
      </c>
      <c r="E105" s="59">
        <f>IF(SUMIF('Grundlage palliativ'!D:D,B105,'Grundlage palliativ'!K:K)&gt;0,SUMIF('Grundlage palliativ'!D:D,B105,'Grundlage palliativ'!K:K),)</f>
        <v>0</v>
      </c>
      <c r="F105" s="59">
        <f>IF(SUMIF('Grundlage palliativ'!D:D,B105,'Grundlage palliativ'!L:L)&gt;0,SUMIF('Grundlage palliativ'!D:D,B105,'Grundlage palliativ'!L:L),)</f>
        <v>0</v>
      </c>
      <c r="G105" s="59" t="str">
        <f>IF(SUMIF('Grundlage palliativ'!D:D,B105,'Grundlage palliativ'!G:G)&gt;0,SUMIF('Grundlage palliativ'!D:D,B105,'Grundlage palliativ'!G:G),"")</f>
        <v/>
      </c>
      <c r="H105" s="59" t="str">
        <f>IF(SUMIF('Grundlage palliativ'!D:D,B105,'Grundlage palliativ'!H:H)&gt;0,SUMIF('Grundlage palliativ'!D:D,B105,'Grundlage palliativ'!H:H),"")</f>
        <v/>
      </c>
      <c r="I105" s="60" t="str">
        <f>IF(SUMIF('Grundlage palliativ'!D:D,B105,'Grundlage palliativ'!I:I)&gt;0,SUMIF('Grundlage palliativ'!D:D,B105,'Grundlage palliativ'!I:I),"")</f>
        <v/>
      </c>
      <c r="J105" s="60" t="str">
        <f>IF(SUMIF('Grundlage palliativ'!D:D,B105,'Grundlage palliativ'!J:J)&gt;0,SUMIF('Grundlage palliativ'!D:D,B105,'Grundlage palliativ'!J:J),"")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281</v>
      </c>
      <c r="B106" s="21" t="s">
        <v>282</v>
      </c>
      <c r="C106" s="21" t="s">
        <v>70</v>
      </c>
      <c r="D106" s="21" t="s">
        <v>62</v>
      </c>
      <c r="E106" s="59">
        <f>IF(SUMIF('Grundlage palliativ'!D:D,B106,'Grundlage palliativ'!K:K)&gt;0,SUMIF('Grundlage palliativ'!D:D,B106,'Grundlage palliativ'!K:K),)</f>
        <v>0</v>
      </c>
      <c r="F106" s="59">
        <f>IF(SUMIF('Grundlage palliativ'!D:D,B106,'Grundlage palliativ'!L:L)&gt;0,SUMIF('Grundlage palliativ'!D:D,B106,'Grundlage palliativ'!L:L),)</f>
        <v>0</v>
      </c>
      <c r="G106" s="59" t="str">
        <f>IF(SUMIF('Grundlage palliativ'!D:D,B106,'Grundlage palliativ'!G:G)&gt;0,SUMIF('Grundlage palliativ'!D:D,B106,'Grundlage palliativ'!G:G),"")</f>
        <v/>
      </c>
      <c r="H106" s="59" t="str">
        <f>IF(SUMIF('Grundlage palliativ'!D:D,B106,'Grundlage palliativ'!H:H)&gt;0,SUMIF('Grundlage palliativ'!D:D,B106,'Grundlage palliativ'!H:H),"")</f>
        <v/>
      </c>
      <c r="I106" s="60" t="str">
        <f>IF(SUMIF('Grundlage palliativ'!D:D,B106,'Grundlage palliativ'!I:I)&gt;0,SUMIF('Grundlage palliativ'!D:D,B106,'Grundlage palliativ'!I:I),"")</f>
        <v/>
      </c>
      <c r="J106" s="60" t="str">
        <f>IF(SUMIF('Grundlage palliativ'!D:D,B106,'Grundlage palliativ'!J:J)&gt;0,SUMIF('Grundlage palliativ'!D:D,B106,'Grundlage palliativ'!J:J),"")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293</v>
      </c>
      <c r="B107" s="21" t="s">
        <v>294</v>
      </c>
      <c r="C107" s="21" t="s">
        <v>70</v>
      </c>
      <c r="D107" s="21" t="s">
        <v>22</v>
      </c>
      <c r="E107" s="59">
        <f>IF(SUMIF('Grundlage palliativ'!D:D,B107,'Grundlage palliativ'!K:K)&gt;0,SUMIF('Grundlage palliativ'!D:D,B107,'Grundlage palliativ'!K:K),)</f>
        <v>0</v>
      </c>
      <c r="F107" s="59">
        <f>IF(SUMIF('Grundlage palliativ'!D:D,B107,'Grundlage palliativ'!L:L)&gt;0,SUMIF('Grundlage palliativ'!D:D,B107,'Grundlage palliativ'!L:L),)</f>
        <v>0</v>
      </c>
      <c r="G107" s="59" t="str">
        <f>IF(SUMIF('Grundlage palliativ'!D:D,B107,'Grundlage palliativ'!G:G)&gt;0,SUMIF('Grundlage palliativ'!D:D,B107,'Grundlage palliativ'!G:G),"")</f>
        <v/>
      </c>
      <c r="H107" s="59" t="str">
        <f>IF(SUMIF('Grundlage palliativ'!D:D,B107,'Grundlage palliativ'!H:H)&gt;0,SUMIF('Grundlage palliativ'!D:D,B107,'Grundlage palliativ'!H:H),"")</f>
        <v/>
      </c>
      <c r="I107" s="60" t="str">
        <f>IF(SUMIF('Grundlage palliativ'!D:D,B107,'Grundlage palliativ'!I:I)&gt;0,SUMIF('Grundlage palliativ'!D:D,B107,'Grundlage palliativ'!I:I),"")</f>
        <v/>
      </c>
      <c r="J107" s="60" t="str">
        <f>IF(SUMIF('Grundlage palliativ'!D:D,B107,'Grundlage palliativ'!J:J)&gt;0,SUMIF('Grundlage palliativ'!D:D,B107,'Grundlage palliativ'!J:J),"")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344</v>
      </c>
      <c r="B108" s="21" t="s">
        <v>344</v>
      </c>
      <c r="C108" s="21" t="s">
        <v>70</v>
      </c>
      <c r="D108" s="21" t="s">
        <v>345</v>
      </c>
      <c r="E108" s="59">
        <f>IF(SUMIF('Grundlage palliativ'!D:D,B108,'Grundlage palliativ'!K:K)&gt;0,SUMIF('Grundlage palliativ'!D:D,B108,'Grundlage palliativ'!K:K),)</f>
        <v>0</v>
      </c>
      <c r="F108" s="59">
        <f>IF(SUMIF('Grundlage palliativ'!D:D,B108,'Grundlage palliativ'!L:L)&gt;0,SUMIF('Grundlage palliativ'!D:D,B108,'Grundlage palliativ'!L:L),)</f>
        <v>0</v>
      </c>
      <c r="G108" s="59" t="str">
        <f>IF(SUMIF('Grundlage palliativ'!D:D,B108,'Grundlage palliativ'!G:G)&gt;0,SUMIF('Grundlage palliativ'!D:D,B108,'Grundlage palliativ'!G:G),"")</f>
        <v/>
      </c>
      <c r="H108" s="59" t="str">
        <f>IF(SUMIF('Grundlage palliativ'!D:D,B108,'Grundlage palliativ'!H:H)&gt;0,SUMIF('Grundlage palliativ'!D:D,B108,'Grundlage palliativ'!H:H),"")</f>
        <v/>
      </c>
      <c r="I108" s="60" t="str">
        <f>IF(SUMIF('Grundlage palliativ'!D:D,B108,'Grundlage palliativ'!I:I)&gt;0,SUMIF('Grundlage palliativ'!D:D,B108,'Grundlage palliativ'!I:I),"")</f>
        <v/>
      </c>
      <c r="J108" s="60" t="str">
        <f>IF(SUMIF('Grundlage palliativ'!D:D,B108,'Grundlage palliativ'!J:J)&gt;0,SUMIF('Grundlage palliativ'!D:D,B108,'Grundlage palliativ'!J:J),"")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24309342.825902272</v>
      </c>
      <c r="F109" s="43">
        <f>SUM(F10:F108)</f>
        <v>26354263.779318471</v>
      </c>
      <c r="G109" s="43">
        <f>SUM(G10:G108)</f>
        <v>34502.484722222202</v>
      </c>
      <c r="H109" s="43">
        <f>SUM(H10:H108)</f>
        <v>1801</v>
      </c>
      <c r="I109" s="63">
        <f>E109/L109</f>
        <v>1110.4981517939873</v>
      </c>
      <c r="J109" s="63">
        <f>F109/M109</f>
        <v>1014.0935731614003</v>
      </c>
      <c r="K109" s="62">
        <f>SUM(K10:K108)</f>
        <v>0</v>
      </c>
      <c r="L109" s="61">
        <f>SUM(L10:L108)</f>
        <v>21890.484722222202</v>
      </c>
      <c r="M109" s="61">
        <f>SUM(M10:M108)</f>
        <v>25988</v>
      </c>
      <c r="N109" s="62">
        <f>F109-'Grundlage palliativ'!L101</f>
        <v>4227833</v>
      </c>
      <c r="O109" s="62">
        <f>G109-'Grundlage palliativ'!G101</f>
        <v>3641</v>
      </c>
      <c r="P109" s="62">
        <f>H109-'Grundlage palliativ'!H101</f>
        <v>158</v>
      </c>
      <c r="Q109" s="39"/>
      <c r="W109" s="124"/>
    </row>
    <row r="110" spans="1:24" ht="33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7</v>
      </c>
      <c r="J111" s="147">
        <f>COUNT(J10:J108)</f>
        <v>11</v>
      </c>
      <c r="K111" s="62">
        <f>I111-'Grundlage palliativ'!I103</f>
        <v>0</v>
      </c>
      <c r="L111" s="62">
        <f>J111-'Grundlage palliativ'!J103</f>
        <v>1</v>
      </c>
      <c r="M111" s="61"/>
      <c r="N111" s="62"/>
      <c r="O111" s="62"/>
      <c r="P111" s="62"/>
    </row>
    <row r="112" spans="1:24" ht="10.5" x14ac:dyDescent="0.25">
      <c r="A112" s="44" t="s">
        <v>713</v>
      </c>
      <c r="B112" s="45"/>
      <c r="C112" s="46"/>
      <c r="D112" s="46"/>
      <c r="E112" s="46"/>
      <c r="F112" s="46"/>
      <c r="G112" s="46"/>
      <c r="H112" s="46"/>
      <c r="I112" s="47">
        <f>L109</f>
        <v>21890.484722222202</v>
      </c>
      <c r="J112" s="47">
        <f>M109</f>
        <v>25988</v>
      </c>
      <c r="K112" s="62"/>
      <c r="L112" s="62"/>
      <c r="M112" s="61"/>
      <c r="N112" s="62"/>
      <c r="O112" s="62"/>
      <c r="P112" s="62"/>
    </row>
    <row r="113" spans="1:16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723.17514297740001</v>
      </c>
      <c r="J113" s="50">
        <f>SMALL(J10:J108,1)</f>
        <v>698.28328840224003</v>
      </c>
      <c r="K113" s="62">
        <f>I113-'Grundlage palliativ'!I104</f>
        <v>0.17514297740001439</v>
      </c>
      <c r="L113" s="62">
        <f>J113-'Grundlage palliativ'!J104</f>
        <v>0.28328840224003216</v>
      </c>
      <c r="M113" s="61"/>
      <c r="N113" s="62"/>
      <c r="O113" s="62"/>
      <c r="P113" s="62"/>
    </row>
    <row r="114" spans="1:16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927.79930163509994</v>
      </c>
      <c r="J114" s="47">
        <f>QUARTILE(J10:J108,1)</f>
        <v>911.31151287588</v>
      </c>
      <c r="K114" s="62">
        <f>I114-'Grundlage palliativ'!I105</f>
        <v>-0.2006983649000631</v>
      </c>
      <c r="L114" s="62">
        <f>J114-'Grundlage palliativ'!J105</f>
        <v>26.311512875879998</v>
      </c>
      <c r="M114" s="61"/>
      <c r="N114" s="62"/>
      <c r="O114" s="62"/>
      <c r="P114" s="62"/>
    </row>
    <row r="115" spans="1:16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1059.0212212140284</v>
      </c>
      <c r="J115" s="50">
        <f>SUM(J10:J108)/J111</f>
        <v>1053.2724823722001</v>
      </c>
      <c r="K115" s="62">
        <f>I115-'Grundlage palliativ'!I106</f>
        <v>2.1221214028400937E-2</v>
      </c>
      <c r="L115" s="62">
        <f>J115-'Grundlage palliativ'!J106</f>
        <v>11.272482372200102</v>
      </c>
      <c r="M115" s="61"/>
      <c r="N115" s="62"/>
      <c r="O115" s="62"/>
      <c r="P115" s="40"/>
    </row>
    <row r="116" spans="1:16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1049.3865927678</v>
      </c>
      <c r="J116" s="47">
        <f>MEDIAN(J10:J108)</f>
        <v>1019.6056563129</v>
      </c>
      <c r="K116" s="62">
        <f>I116-'Grundlage palliativ'!I107</f>
        <v>0.38659276780003893</v>
      </c>
      <c r="L116" s="62">
        <f>J116-'Grundlage palliativ'!J107</f>
        <v>16.60565631290001</v>
      </c>
      <c r="M116" s="61"/>
      <c r="N116" s="62"/>
      <c r="O116" s="62"/>
      <c r="P116" s="40"/>
    </row>
    <row r="117" spans="1:16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1252.77757837125</v>
      </c>
      <c r="J117" s="50">
        <f>QUARTILE(J10:J108,3)</f>
        <v>1195.8522681987999</v>
      </c>
      <c r="K117" s="62">
        <f>I117-'Grundlage palliativ'!I108</f>
        <v>-0.22242162874999849</v>
      </c>
      <c r="L117" s="62">
        <f>J117-'Grundlage palliativ'!J108</f>
        <v>-1.1477318012000524</v>
      </c>
      <c r="M117" s="61"/>
      <c r="N117" s="62"/>
      <c r="O117" s="62"/>
      <c r="P117" s="62"/>
    </row>
    <row r="118" spans="1:16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1279.4330527402999</v>
      </c>
      <c r="J118" s="47">
        <f>LARGE(J10:J108,1)</f>
        <v>1492.5502051328999</v>
      </c>
      <c r="K118" s="62">
        <f>I118-'Grundlage palliativ'!I109</f>
        <v>0.4330527402998996</v>
      </c>
      <c r="L118" s="62">
        <f>J118-'Grundlage palliativ'!J109</f>
        <v>-0.44979486710008132</v>
      </c>
      <c r="M118" s="61"/>
      <c r="N118" s="62"/>
      <c r="O118" s="62"/>
      <c r="P118" s="62"/>
    </row>
    <row r="119" spans="1:16" ht="10.5" x14ac:dyDescent="0.25">
      <c r="A119" s="86" t="s">
        <v>411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1110.4981517939873</v>
      </c>
      <c r="J119" s="64">
        <f>J109</f>
        <v>1014.0935731614003</v>
      </c>
      <c r="K119" s="62">
        <f>I119-'Grundlage palliativ'!I110</f>
        <v>322.49815179398729</v>
      </c>
      <c r="L119" s="62">
        <f>J119-'Grundlage palliativ'!J110</f>
        <v>297.09357316140029</v>
      </c>
      <c r="M119" s="61"/>
      <c r="N119" s="62"/>
      <c r="O119" s="62"/>
      <c r="P119" s="62"/>
    </row>
    <row r="120" spans="1:16" x14ac:dyDescent="0.2">
      <c r="E120" s="28"/>
      <c r="F120" s="28"/>
      <c r="K120" s="23"/>
    </row>
    <row r="121" spans="1:16" x14ac:dyDescent="0.2">
      <c r="A121" s="23" t="s">
        <v>412</v>
      </c>
      <c r="E121" s="28"/>
      <c r="F121" s="28"/>
      <c r="K121" s="23"/>
    </row>
    <row r="122" spans="1:16" x14ac:dyDescent="0.2">
      <c r="E122" s="28"/>
      <c r="F122" s="28"/>
      <c r="K122" s="23"/>
    </row>
    <row r="123" spans="1:16" x14ac:dyDescent="0.2">
      <c r="E123" s="28"/>
      <c r="F123" s="28"/>
      <c r="K123" s="23"/>
    </row>
    <row r="124" spans="1:16" x14ac:dyDescent="0.2">
      <c r="E124" s="28"/>
      <c r="F124" s="28"/>
      <c r="K124" s="23"/>
    </row>
    <row r="125" spans="1:16" x14ac:dyDescent="0.2">
      <c r="E125" s="28"/>
      <c r="F125" s="28"/>
      <c r="K125" s="23"/>
    </row>
    <row r="126" spans="1:16" x14ac:dyDescent="0.2">
      <c r="E126" s="28"/>
      <c r="F126" s="28"/>
      <c r="K126" s="23"/>
    </row>
    <row r="127" spans="1:16" x14ac:dyDescent="0.2">
      <c r="E127" s="28"/>
      <c r="F127" s="28"/>
      <c r="K127" s="23"/>
    </row>
    <row r="128" spans="1:16" x14ac:dyDescent="0.2">
      <c r="E128" s="28"/>
      <c r="F128" s="28"/>
      <c r="K128" s="23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  <c r="W131" s="66"/>
      <c r="X131" s="66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8" width="11.81640625" style="28" customWidth="1"/>
    <col min="9" max="9" width="11.453125" style="28" customWidth="1"/>
    <col min="10" max="10" width="9.81640625" style="28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26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36"/>
      <c r="H5" s="32"/>
      <c r="I5" s="28"/>
      <c r="J5" s="28"/>
      <c r="K5" s="28"/>
      <c r="L5" s="28"/>
      <c r="M5" s="58"/>
    </row>
    <row r="6" spans="1:24" ht="13" x14ac:dyDescent="0.3">
      <c r="A6" s="57" t="s">
        <v>652</v>
      </c>
      <c r="B6" s="33"/>
      <c r="C6" s="34"/>
      <c r="D6" s="32"/>
      <c r="E6" s="35"/>
      <c r="F6" s="32"/>
      <c r="G6" s="36"/>
      <c r="H6" s="54"/>
      <c r="I6" s="55" t="s">
        <v>407</v>
      </c>
      <c r="J6" s="56">
        <f>COUNT(G10:G108)</f>
        <v>18</v>
      </c>
    </row>
    <row r="7" spans="1:24" ht="10.5" x14ac:dyDescent="0.25">
      <c r="A7" s="38"/>
      <c r="B7" s="33"/>
      <c r="C7" s="34"/>
      <c r="D7" s="32"/>
      <c r="E7" s="35"/>
      <c r="F7" s="32"/>
      <c r="G7" s="36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15" t="s">
        <v>720</v>
      </c>
      <c r="F8" s="15" t="s">
        <v>721</v>
      </c>
      <c r="G8" s="15" t="s">
        <v>722</v>
      </c>
      <c r="H8" s="15" t="s">
        <v>723</v>
      </c>
      <c r="I8" s="15" t="s">
        <v>724</v>
      </c>
      <c r="J8" s="15" t="s">
        <v>725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17" t="s">
        <v>8</v>
      </c>
      <c r="F9" s="17" t="s">
        <v>9</v>
      </c>
      <c r="G9" s="17" t="s">
        <v>665</v>
      </c>
      <c r="H9" s="17" t="s">
        <v>11</v>
      </c>
      <c r="I9" s="41" t="s">
        <v>433</v>
      </c>
      <c r="J9" s="41" t="s">
        <v>434</v>
      </c>
      <c r="K9" s="40"/>
      <c r="L9" s="61" t="s">
        <v>726</v>
      </c>
      <c r="M9" s="61" t="s">
        <v>409</v>
      </c>
      <c r="N9" s="40"/>
      <c r="O9" s="40"/>
      <c r="P9" s="40"/>
    </row>
    <row r="10" spans="1:24" x14ac:dyDescent="0.2">
      <c r="A10" s="19" t="s">
        <v>105</v>
      </c>
      <c r="B10" s="19" t="s">
        <v>105</v>
      </c>
      <c r="C10" s="19" t="s">
        <v>66</v>
      </c>
      <c r="D10" s="19" t="s">
        <v>106</v>
      </c>
      <c r="E10" s="59">
        <f>IF(SUMIF('Grundlage Psychiatrie TK (2)'!D:D,B10,'Grundlage Psychiatrie TK (2)'!G:G)&gt;0,SUMIF('Grundlage Psychiatrie TK (2)'!D:D,B10,'Grundlage Psychiatrie TK (2)'!G:G),)</f>
        <v>832701.11539885995</v>
      </c>
      <c r="F10" s="59">
        <f>IF(SUMIF('Grundlage Psychiatrie TK (2)'!D:D,B10,'Grundlage Psychiatrie TK (2)'!H:H)&gt;0,SUMIF('Grundlage Psychiatrie TK (2)'!D:D,B10,'Grundlage Psychiatrie TK (2)'!H:H),)</f>
        <v>832504.72539886006</v>
      </c>
      <c r="G10" s="59">
        <f>IF(SUMIF('Grundlage Psychiatrie TK (2)'!D:D,B10,'Grundlage Psychiatrie TK (2)'!I:I)&gt;0,SUMIF('Grundlage Psychiatrie TK (2)'!D:D,B10,'Grundlage Psychiatrie TK (2)'!I:I),"")</f>
        <v>2054</v>
      </c>
      <c r="H10" s="59">
        <f>IF(SUMIF('Grundlage Psychiatrie TK (2)'!D:D,B10,'Grundlage Psychiatrie TK (2)'!J:J)&gt;0,SUMIF('Grundlage Psychiatrie TK (2)'!D:D,B10,'Grundlage Psychiatrie TK (2)'!J:J),"")</f>
        <v>55</v>
      </c>
      <c r="I10" s="60">
        <f>IF(SUMIF('Grundlage Psychiatrie TK (2)'!D:D,B10,'Grundlage Psychiatrie TK (2)'!K:K)&gt;0,SUMIF('Grundlage Psychiatrie TK (2)'!D:D,B10,'Grundlage Psychiatrie TK (2)'!K:K),"")</f>
        <v>405.40463261871997</v>
      </c>
      <c r="J10" s="60">
        <f>IF(SUMIF('Grundlage Psychiatrie TK (2)'!D:D,B10,'Grundlage Psychiatrie TK (2)'!L:L)&gt;0,SUMIF('Grundlage Psychiatrie TK (2)'!D:D,B10,'Grundlage Psychiatrie TK (2)'!L:L),"")</f>
        <v>405.30901918153</v>
      </c>
      <c r="K10" s="40"/>
      <c r="L10" s="61">
        <f t="shared" ref="L10:L73" si="0">IF(E10&gt;0,G10,"-")</f>
        <v>2054</v>
      </c>
      <c r="M10" s="61">
        <f t="shared" ref="M10:M73" si="1">IF(F10&gt;0,G10,"-")</f>
        <v>2054</v>
      </c>
      <c r="N10" s="40"/>
      <c r="O10" s="40"/>
      <c r="P10" s="40"/>
      <c r="W10" s="124">
        <f>J10</f>
        <v>405.30901918153</v>
      </c>
      <c r="X10" s="23" t="str">
        <f>IF(J10&gt;0,IF(I10&gt;J10,"-",IF(I10=J10,"gleich","Kontrolle")),"")</f>
        <v>-</v>
      </c>
    </row>
    <row r="11" spans="1:24" x14ac:dyDescent="0.2">
      <c r="A11" s="21" t="s">
        <v>148</v>
      </c>
      <c r="B11" s="21" t="s">
        <v>148</v>
      </c>
      <c r="C11" s="21" t="s">
        <v>66</v>
      </c>
      <c r="D11" s="21" t="s">
        <v>106</v>
      </c>
      <c r="E11" s="112">
        <f>IF(SUMIF('Grundlage Psychiatrie TK (2)'!D:D,B11,'Grundlage Psychiatrie TK (2)'!G:G)&gt;0,SUMIF('Grundlage Psychiatrie TK (2)'!D:D,B11,'Grundlage Psychiatrie TK (2)'!G:G),)</f>
        <v>1580467.7467024999</v>
      </c>
      <c r="F11" s="112">
        <f>IF(SUMIF('Grundlage Psychiatrie TK (2)'!D:D,B11,'Grundlage Psychiatrie TK (2)'!H:H)&gt;0,SUMIF('Grundlage Psychiatrie TK (2)'!D:D,B11,'Grundlage Psychiatrie TK (2)'!H:H),)</f>
        <v>1580467.7467024999</v>
      </c>
      <c r="G11" s="112">
        <f>IF(SUMIF('Grundlage Psychiatrie TK (2)'!D:D,B11,'Grundlage Psychiatrie TK (2)'!I:I)&gt;0,SUMIF('Grundlage Psychiatrie TK (2)'!D:D,B11,'Grundlage Psychiatrie TK (2)'!I:I),"")</f>
        <v>4832</v>
      </c>
      <c r="H11" s="112">
        <f>IF(SUMIF('Grundlage Psychiatrie TK (2)'!D:D,B11,'Grundlage Psychiatrie TK (2)'!J:J)&gt;0,SUMIF('Grundlage Psychiatrie TK (2)'!D:D,B11,'Grundlage Psychiatrie TK (2)'!J:J),"")</f>
        <v>107</v>
      </c>
      <c r="I11" s="130">
        <f>IF(SUMIF('Grundlage Psychiatrie TK (2)'!D:D,B11,'Grundlage Psychiatrie TK (2)'!K:K)&gt;0,SUMIF('Grundlage Psychiatrie TK (2)'!D:D,B11,'Grundlage Psychiatrie TK (2)'!K:K),"")</f>
        <v>327.08355685069</v>
      </c>
      <c r="J11" s="130">
        <f>IF(SUMIF('Grundlage Psychiatrie TK (2)'!D:D,B11,'Grundlage Psychiatrie TK (2)'!L:L)&gt;0,SUMIF('Grundlage Psychiatrie TK (2)'!D:D,B11,'Grundlage Psychiatrie TK (2)'!L:L),"")</f>
        <v>327.08355685069</v>
      </c>
      <c r="K11" s="40"/>
      <c r="L11" s="61">
        <f t="shared" si="0"/>
        <v>4832</v>
      </c>
      <c r="M11" s="61">
        <f t="shared" si="1"/>
        <v>4832</v>
      </c>
      <c r="N11" s="40"/>
      <c r="O11" s="40"/>
      <c r="P11" s="40"/>
      <c r="W11" s="124">
        <f t="shared" ref="W11:W69" si="2">J11</f>
        <v>327.08355685069</v>
      </c>
      <c r="X11" s="23" t="str">
        <f t="shared" ref="X11:X74" si="3">IF(J11&gt;0,IF(I11&gt;J11,"-",IF(I11=J11,"gleich","Kontrolle")),"")</f>
        <v>gleich</v>
      </c>
    </row>
    <row r="12" spans="1:24" x14ac:dyDescent="0.2">
      <c r="A12" s="21" t="s">
        <v>184</v>
      </c>
      <c r="B12" s="21" t="s">
        <v>184</v>
      </c>
      <c r="C12" s="21" t="s">
        <v>66</v>
      </c>
      <c r="D12" s="21" t="s">
        <v>106</v>
      </c>
      <c r="E12" s="112">
        <f>IF(SUMIF('Grundlage Psychiatrie TK (2)'!D:D,B12,'Grundlage Psychiatrie TK (2)'!G:G)&gt;0,SUMIF('Grundlage Psychiatrie TK (2)'!D:D,B12,'Grundlage Psychiatrie TK (2)'!G:G),)</f>
        <v>4814745.3840442002</v>
      </c>
      <c r="F12" s="112">
        <f>IF(SUMIF('Grundlage Psychiatrie TK (2)'!D:D,B12,'Grundlage Psychiatrie TK (2)'!H:H)&gt;0,SUMIF('Grundlage Psychiatrie TK (2)'!D:D,B12,'Grundlage Psychiatrie TK (2)'!H:H),)</f>
        <v>4502168.3633564999</v>
      </c>
      <c r="G12" s="112">
        <f>IF(SUMIF('Grundlage Psychiatrie TK (2)'!D:D,B12,'Grundlage Psychiatrie TK (2)'!I:I)&gt;0,SUMIF('Grundlage Psychiatrie TK (2)'!D:D,B12,'Grundlage Psychiatrie TK (2)'!I:I),"")</f>
        <v>20425</v>
      </c>
      <c r="H12" s="112">
        <f>IF(SUMIF('Grundlage Psychiatrie TK (2)'!D:D,B12,'Grundlage Psychiatrie TK (2)'!J:J)&gt;0,SUMIF('Grundlage Psychiatrie TK (2)'!D:D,B12,'Grundlage Psychiatrie TK (2)'!J:J),"")</f>
        <v>745</v>
      </c>
      <c r="I12" s="130">
        <f>IF(SUMIF('Grundlage Psychiatrie TK (2)'!D:D,B12,'Grundlage Psychiatrie TK (2)'!K:K)&gt;0,SUMIF('Grundlage Psychiatrie TK (2)'!D:D,B12,'Grundlage Psychiatrie TK (2)'!K:K),"")</f>
        <v>235.72804817842001</v>
      </c>
      <c r="J12" s="130">
        <f>IF(SUMIF('Grundlage Psychiatrie TK (2)'!D:D,B12,'Grundlage Psychiatrie TK (2)'!L:L)&gt;0,SUMIF('Grundlage Psychiatrie TK (2)'!D:D,B12,'Grundlage Psychiatrie TK (2)'!L:L),"")</f>
        <v>220.42439967473999</v>
      </c>
      <c r="K12" s="40"/>
      <c r="L12" s="61">
        <f t="shared" si="0"/>
        <v>20425</v>
      </c>
      <c r="M12" s="61">
        <f t="shared" si="1"/>
        <v>20425</v>
      </c>
      <c r="N12" s="40"/>
      <c r="O12" s="40"/>
      <c r="P12" s="40"/>
      <c r="W12" s="124">
        <f t="shared" si="2"/>
        <v>220.42439967473999</v>
      </c>
      <c r="X12" s="23" t="str">
        <f>IF(J12&gt;0,IF(I12&gt;J12,"-",IF(I12=J12,"gleich","Kontrolle")),"")</f>
        <v>-</v>
      </c>
    </row>
    <row r="13" spans="1:24" x14ac:dyDescent="0.2">
      <c r="A13" s="21" t="s">
        <v>197</v>
      </c>
      <c r="B13" s="21" t="s">
        <v>197</v>
      </c>
      <c r="C13" s="21" t="s">
        <v>55</v>
      </c>
      <c r="D13" s="21" t="s">
        <v>106</v>
      </c>
      <c r="E13" s="112">
        <f>IF(SUMIF('Grundlage Psychiatrie TK (2)'!D:D,B13,'Grundlage Psychiatrie TK (2)'!G:G)&gt;0,SUMIF('Grundlage Psychiatrie TK (2)'!D:D,B13,'Grundlage Psychiatrie TK (2)'!G:G),)</f>
        <v>467751.70439680002</v>
      </c>
      <c r="F13" s="112">
        <f>IF(SUMIF('Grundlage Psychiatrie TK (2)'!D:D,B13,'Grundlage Psychiatrie TK (2)'!H:H)&gt;0,SUMIF('Grundlage Psychiatrie TK (2)'!D:D,B13,'Grundlage Psychiatrie TK (2)'!H:H),)</f>
        <v>0</v>
      </c>
      <c r="G13" s="112">
        <f>IF(SUMIF('Grundlage Psychiatrie TK (2)'!D:D,B13,'Grundlage Psychiatrie TK (2)'!I:I)&gt;0,SUMIF('Grundlage Psychiatrie TK (2)'!D:D,B13,'Grundlage Psychiatrie TK (2)'!I:I),"")</f>
        <v>1204</v>
      </c>
      <c r="H13" s="112" t="str">
        <f>IF(SUMIF('Grundlage Psychiatrie TK (2)'!D:D,B13,'Grundlage Psychiatrie TK (2)'!J:J)&gt;0,SUMIF('Grundlage Psychiatrie TK (2)'!D:D,B13,'Grundlage Psychiatrie TK (2)'!J:J),"")</f>
        <v/>
      </c>
      <c r="I13" s="130">
        <f>IF(SUMIF('Grundlage Psychiatrie TK (2)'!D:D,B13,'Grundlage Psychiatrie TK (2)'!K:K)&gt;0,SUMIF('Grundlage Psychiatrie TK (2)'!D:D,B13,'Grundlage Psychiatrie TK (2)'!K:K),"")</f>
        <v>388.49809335282998</v>
      </c>
      <c r="J13" s="130" t="str">
        <f>IF(SUMIF('Grundlage Psychiatrie TK (2)'!D:D,B13,'Grundlage Psychiatrie TK (2)'!L:L)&gt;0,SUMIF('Grundlage Psychiatrie TK (2)'!D:D,B13,'Grundlage Psychiatrie TK (2)'!L:L),"")</f>
        <v/>
      </c>
      <c r="K13" s="40"/>
      <c r="L13" s="61">
        <f t="shared" si="0"/>
        <v>1204</v>
      </c>
      <c r="M13" s="61" t="str">
        <f t="shared" si="1"/>
        <v>-</v>
      </c>
      <c r="N13" s="40"/>
      <c r="O13" s="40"/>
      <c r="P13" s="40"/>
      <c r="W13" s="124" t="str">
        <f t="shared" si="2"/>
        <v/>
      </c>
      <c r="X13" s="23" t="str">
        <f t="shared" si="3"/>
        <v>Kontrolle</v>
      </c>
    </row>
    <row r="14" spans="1:24" x14ac:dyDescent="0.2">
      <c r="A14" s="21" t="s">
        <v>191</v>
      </c>
      <c r="B14" s="21" t="s">
        <v>191</v>
      </c>
      <c r="C14" s="21" t="s">
        <v>55</v>
      </c>
      <c r="D14" s="21" t="s">
        <v>106</v>
      </c>
      <c r="E14" s="112">
        <f>IF(SUMIF('Grundlage Psychiatrie TK (2)'!D:D,B14,'Grundlage Psychiatrie TK (2)'!G:G)&gt;0,SUMIF('Grundlage Psychiatrie TK (2)'!D:D,B14,'Grundlage Psychiatrie TK (2)'!G:G),)</f>
        <v>1087911.3381974001</v>
      </c>
      <c r="F14" s="112">
        <f>IF(SUMIF('Grundlage Psychiatrie TK (2)'!D:D,B14,'Grundlage Psychiatrie TK (2)'!H:H)&gt;0,SUMIF('Grundlage Psychiatrie TK (2)'!D:D,B14,'Grundlage Psychiatrie TK (2)'!H:H),)</f>
        <v>0</v>
      </c>
      <c r="G14" s="112">
        <f>IF(SUMIF('Grundlage Psychiatrie TK (2)'!D:D,B14,'Grundlage Psychiatrie TK (2)'!I:I)&gt;0,SUMIF('Grundlage Psychiatrie TK (2)'!D:D,B14,'Grundlage Psychiatrie TK (2)'!I:I),"")</f>
        <v>2526</v>
      </c>
      <c r="H14" s="112">
        <f>IF(SUMIF('Grundlage Psychiatrie TK (2)'!D:D,B14,'Grundlage Psychiatrie TK (2)'!J:J)&gt;0,SUMIF('Grundlage Psychiatrie TK (2)'!D:D,B14,'Grundlage Psychiatrie TK (2)'!J:J),"")</f>
        <v>59</v>
      </c>
      <c r="I14" s="130">
        <f>IF(SUMIF('Grundlage Psychiatrie TK (2)'!D:D,B14,'Grundlage Psychiatrie TK (2)'!K:K)&gt;0,SUMIF('Grundlage Psychiatrie TK (2)'!D:D,B14,'Grundlage Psychiatrie TK (2)'!K:K),"")</f>
        <v>430.6854070457</v>
      </c>
      <c r="J14" s="130" t="str">
        <f>IF(SUMIF('Grundlage Psychiatrie TK (2)'!D:D,B14,'Grundlage Psychiatrie TK (2)'!L:L)&gt;0,SUMIF('Grundlage Psychiatrie TK (2)'!D:D,B14,'Grundlage Psychiatrie TK (2)'!L:L),"")</f>
        <v/>
      </c>
      <c r="K14" s="40"/>
      <c r="L14" s="61">
        <f t="shared" si="0"/>
        <v>2526</v>
      </c>
      <c r="M14" s="61" t="str">
        <f t="shared" si="1"/>
        <v>-</v>
      </c>
      <c r="N14" s="40"/>
      <c r="O14" s="40"/>
      <c r="P14" s="40"/>
      <c r="W14" s="124" t="str">
        <f t="shared" si="2"/>
        <v/>
      </c>
      <c r="X14" s="23" t="str">
        <f t="shared" si="3"/>
        <v>Kontrolle</v>
      </c>
    </row>
    <row r="15" spans="1:24" x14ac:dyDescent="0.2">
      <c r="A15" s="21" t="s">
        <v>203</v>
      </c>
      <c r="B15" s="21" t="s">
        <v>203</v>
      </c>
      <c r="C15" s="21" t="s">
        <v>55</v>
      </c>
      <c r="D15" s="21" t="s">
        <v>45</v>
      </c>
      <c r="E15" s="112">
        <f>IF(SUMIF('Grundlage Psychiatrie TK (2)'!D:D,B15,'Grundlage Psychiatrie TK (2)'!G:G)&gt;0,SUMIF('Grundlage Psychiatrie TK (2)'!D:D,B15,'Grundlage Psychiatrie TK (2)'!G:G),)</f>
        <v>3033944.157683</v>
      </c>
      <c r="F15" s="112">
        <f>IF(SUMIF('Grundlage Psychiatrie TK (2)'!D:D,B15,'Grundlage Psychiatrie TK (2)'!H:H)&gt;0,SUMIF('Grundlage Psychiatrie TK (2)'!D:D,B15,'Grundlage Psychiatrie TK (2)'!H:H),)</f>
        <v>3016029.7076829998</v>
      </c>
      <c r="G15" s="112">
        <f>IF(SUMIF('Grundlage Psychiatrie TK (2)'!D:D,B15,'Grundlage Psychiatrie TK (2)'!I:I)&gt;0,SUMIF('Grundlage Psychiatrie TK (2)'!D:D,B15,'Grundlage Psychiatrie TK (2)'!I:I),"")</f>
        <v>5589.5</v>
      </c>
      <c r="H15" s="112">
        <f>IF(SUMIF('Grundlage Psychiatrie TK (2)'!D:D,B15,'Grundlage Psychiatrie TK (2)'!J:J)&gt;0,SUMIF('Grundlage Psychiatrie TK (2)'!D:D,B15,'Grundlage Psychiatrie TK (2)'!J:J),"")</f>
        <v>153</v>
      </c>
      <c r="I15" s="130">
        <f>IF(SUMIF('Grundlage Psychiatrie TK (2)'!D:D,B15,'Grundlage Psychiatrie TK (2)'!K:K)&gt;0,SUMIF('Grundlage Psychiatrie TK (2)'!D:D,B15,'Grundlage Psychiatrie TK (2)'!K:K),"")</f>
        <v>542.79348021879002</v>
      </c>
      <c r="J15" s="130">
        <f>IF(SUMIF('Grundlage Psychiatrie TK (2)'!D:D,B15,'Grundlage Psychiatrie TK (2)'!L:L)&gt;0,SUMIF('Grundlage Psychiatrie TK (2)'!D:D,B15,'Grundlage Psychiatrie TK (2)'!L:L),"")</f>
        <v>539.58846188083999</v>
      </c>
      <c r="K15" s="40"/>
      <c r="L15" s="61">
        <f t="shared" si="0"/>
        <v>5589.5</v>
      </c>
      <c r="M15" s="61">
        <f t="shared" si="1"/>
        <v>5589.5</v>
      </c>
      <c r="N15" s="40"/>
      <c r="O15" s="40"/>
      <c r="P15" s="40"/>
      <c r="W15" s="124">
        <f t="shared" si="2"/>
        <v>539.58846188083999</v>
      </c>
      <c r="X15" s="23" t="str">
        <f t="shared" si="3"/>
        <v>-</v>
      </c>
    </row>
    <row r="16" spans="1:24" x14ac:dyDescent="0.2">
      <c r="A16" s="21" t="s">
        <v>254</v>
      </c>
      <c r="B16" s="21" t="s">
        <v>254</v>
      </c>
      <c r="C16" s="21" t="s">
        <v>55</v>
      </c>
      <c r="D16" s="21" t="s">
        <v>27</v>
      </c>
      <c r="E16" s="112">
        <f>IF(SUMIF('Grundlage Psychiatrie TK (2)'!D:D,B16,'Grundlage Psychiatrie TK (2)'!G:G)&gt;0,SUMIF('Grundlage Psychiatrie TK (2)'!D:D,B16,'Grundlage Psychiatrie TK (2)'!G:G),)</f>
        <v>2446511.8575714999</v>
      </c>
      <c r="F16" s="112">
        <f>IF(SUMIF('Grundlage Psychiatrie TK (2)'!D:D,B16,'Grundlage Psychiatrie TK (2)'!H:H)&gt;0,SUMIF('Grundlage Psychiatrie TK (2)'!D:D,B16,'Grundlage Psychiatrie TK (2)'!H:H),)</f>
        <v>2307004.8575714999</v>
      </c>
      <c r="G16" s="112">
        <f>IF(SUMIF('Grundlage Psychiatrie TK (2)'!D:D,B16,'Grundlage Psychiatrie TK (2)'!I:I)&gt;0,SUMIF('Grundlage Psychiatrie TK (2)'!D:D,B16,'Grundlage Psychiatrie TK (2)'!I:I),"")</f>
        <v>6263</v>
      </c>
      <c r="H16" s="112">
        <f>IF(SUMIF('Grundlage Psychiatrie TK (2)'!D:D,B16,'Grundlage Psychiatrie TK (2)'!J:J)&gt;0,SUMIF('Grundlage Psychiatrie TK (2)'!D:D,B16,'Grundlage Psychiatrie TK (2)'!J:J),"")</f>
        <v>144</v>
      </c>
      <c r="I16" s="130">
        <f>IF(SUMIF('Grundlage Psychiatrie TK (2)'!D:D,B16,'Grundlage Psychiatrie TK (2)'!K:K)&gt;0,SUMIF('Grundlage Psychiatrie TK (2)'!D:D,B16,'Grundlage Psychiatrie TK (2)'!K:K),"")</f>
        <v>390.62938808422001</v>
      </c>
      <c r="J16" s="130">
        <f>IF(SUMIF('Grundlage Psychiatrie TK (2)'!D:D,B16,'Grundlage Psychiatrie TK (2)'!L:L)&gt;0,SUMIF('Grundlage Psychiatrie TK (2)'!D:D,B16,'Grundlage Psychiatrie TK (2)'!L:L),"")</f>
        <v>368.35459964417998</v>
      </c>
      <c r="K16" s="40"/>
      <c r="L16" s="61">
        <f t="shared" si="0"/>
        <v>6263</v>
      </c>
      <c r="M16" s="61">
        <f t="shared" si="1"/>
        <v>6263</v>
      </c>
      <c r="N16" s="40"/>
      <c r="O16" s="40"/>
      <c r="P16" s="40"/>
      <c r="W16" s="124">
        <f t="shared" si="2"/>
        <v>368.35459964417998</v>
      </c>
      <c r="X16" s="23" t="str">
        <f t="shared" si="3"/>
        <v>-</v>
      </c>
    </row>
    <row r="17" spans="1:24" x14ac:dyDescent="0.2">
      <c r="A17" s="21" t="s">
        <v>266</v>
      </c>
      <c r="B17" s="21" t="s">
        <v>266</v>
      </c>
      <c r="C17" s="21" t="s">
        <v>55</v>
      </c>
      <c r="D17" s="21" t="s">
        <v>45</v>
      </c>
      <c r="E17" s="112">
        <f>IF(SUMIF('Grundlage Psychiatrie TK (2)'!D:D,B17,'Grundlage Psychiatrie TK (2)'!G:G)&gt;0,SUMIF('Grundlage Psychiatrie TK (2)'!D:D,B17,'Grundlage Psychiatrie TK (2)'!G:G),)</f>
        <v>1959694.7814348999</v>
      </c>
      <c r="F17" s="112">
        <f>IF(SUMIF('Grundlage Psychiatrie TK (2)'!D:D,B17,'Grundlage Psychiatrie TK (2)'!H:H)&gt;0,SUMIF('Grundlage Psychiatrie TK (2)'!D:D,B17,'Grundlage Psychiatrie TK (2)'!H:H),)</f>
        <v>0</v>
      </c>
      <c r="G17" s="112">
        <f>IF(SUMIF('Grundlage Psychiatrie TK (2)'!D:D,B17,'Grundlage Psychiatrie TK (2)'!I:I)&gt;0,SUMIF('Grundlage Psychiatrie TK (2)'!D:D,B17,'Grundlage Psychiatrie TK (2)'!I:I),"")</f>
        <v>5862</v>
      </c>
      <c r="H17" s="112" t="str">
        <f>IF(SUMIF('Grundlage Psychiatrie TK (2)'!D:D,B17,'Grundlage Psychiatrie TK (2)'!J:J)&gt;0,SUMIF('Grundlage Psychiatrie TK (2)'!D:D,B17,'Grundlage Psychiatrie TK (2)'!J:J),"")</f>
        <v/>
      </c>
      <c r="I17" s="130">
        <f>IF(SUMIF('Grundlage Psychiatrie TK (2)'!D:D,B17,'Grundlage Psychiatrie TK (2)'!K:K)&gt;0,SUMIF('Grundlage Psychiatrie TK (2)'!D:D,B17,'Grundlage Psychiatrie TK (2)'!K:K),"")</f>
        <v>334.30480747781002</v>
      </c>
      <c r="J17" s="130" t="str">
        <f>IF(SUMIF('Grundlage Psychiatrie TK (2)'!D:D,B17,'Grundlage Psychiatrie TK (2)'!L:L)&gt;0,SUMIF('Grundlage Psychiatrie TK (2)'!D:D,B17,'Grundlage Psychiatrie TK (2)'!L:L),"")</f>
        <v/>
      </c>
      <c r="K17" s="40"/>
      <c r="L17" s="61">
        <f t="shared" si="0"/>
        <v>5862</v>
      </c>
      <c r="M17" s="61" t="str">
        <f t="shared" si="1"/>
        <v>-</v>
      </c>
      <c r="N17" s="40"/>
      <c r="O17" s="40"/>
      <c r="P17" s="40"/>
      <c r="W17" s="124" t="str">
        <f t="shared" si="2"/>
        <v/>
      </c>
      <c r="X17" s="23" t="str">
        <f t="shared" si="3"/>
        <v>Kontrolle</v>
      </c>
    </row>
    <row r="18" spans="1:24" x14ac:dyDescent="0.2">
      <c r="A18" s="21" t="s">
        <v>54</v>
      </c>
      <c r="B18" s="21" t="s">
        <v>54</v>
      </c>
      <c r="C18" s="21" t="s">
        <v>55</v>
      </c>
      <c r="D18" s="21" t="s">
        <v>45</v>
      </c>
      <c r="E18" s="112">
        <f>IF(SUMIF('Grundlage Psychiatrie TK (2)'!D:D,B18,'Grundlage Psychiatrie TK (2)'!G:G)&gt;0,SUMIF('Grundlage Psychiatrie TK (2)'!D:D,B18,'Grundlage Psychiatrie TK (2)'!G:G),)</f>
        <v>1313592.8560315</v>
      </c>
      <c r="F18" s="112">
        <f>IF(SUMIF('Grundlage Psychiatrie TK (2)'!D:D,B18,'Grundlage Psychiatrie TK (2)'!H:H)&gt;0,SUMIF('Grundlage Psychiatrie TK (2)'!D:D,B18,'Grundlage Psychiatrie TK (2)'!H:H),)</f>
        <v>1291778.7095862001</v>
      </c>
      <c r="G18" s="112">
        <f>IF(SUMIF('Grundlage Psychiatrie TK (2)'!D:D,B18,'Grundlage Psychiatrie TK (2)'!I:I)&gt;0,SUMIF('Grundlage Psychiatrie TK (2)'!D:D,B18,'Grundlage Psychiatrie TK (2)'!I:I),"")</f>
        <v>3986</v>
      </c>
      <c r="H18" s="112">
        <f>IF(SUMIF('Grundlage Psychiatrie TK (2)'!D:D,B18,'Grundlage Psychiatrie TK (2)'!J:J)&gt;0,SUMIF('Grundlage Psychiatrie TK (2)'!D:D,B18,'Grundlage Psychiatrie TK (2)'!J:J),"")</f>
        <v>124</v>
      </c>
      <c r="I18" s="130">
        <f>IF(SUMIF('Grundlage Psychiatrie TK (2)'!D:D,B18,'Grundlage Psychiatrie TK (2)'!K:K)&gt;0,SUMIF('Grundlage Psychiatrie TK (2)'!D:D,B18,'Grundlage Psychiatrie TK (2)'!K:K),"")</f>
        <v>329.55164476455002</v>
      </c>
      <c r="J18" s="130">
        <f>IF(SUMIF('Grundlage Psychiatrie TK (2)'!D:D,B18,'Grundlage Psychiatrie TK (2)'!L:L)&gt;0,SUMIF('Grundlage Psychiatrie TK (2)'!D:D,B18,'Grundlage Psychiatrie TK (2)'!L:L),"")</f>
        <v>324.07895373462998</v>
      </c>
      <c r="K18" s="40"/>
      <c r="L18" s="61">
        <f t="shared" si="0"/>
        <v>3986</v>
      </c>
      <c r="M18" s="61">
        <f t="shared" si="1"/>
        <v>3986</v>
      </c>
      <c r="N18" s="40"/>
      <c r="O18" s="40"/>
      <c r="P18" s="40"/>
      <c r="W18" s="124">
        <f t="shared" si="2"/>
        <v>324.07895373462998</v>
      </c>
      <c r="X18" s="23" t="str">
        <f t="shared" si="3"/>
        <v>-</v>
      </c>
    </row>
    <row r="19" spans="1:24" x14ac:dyDescent="0.2">
      <c r="A19" s="21" t="s">
        <v>285</v>
      </c>
      <c r="B19" s="21" t="s">
        <v>285</v>
      </c>
      <c r="C19" s="21" t="s">
        <v>55</v>
      </c>
      <c r="D19" s="21" t="s">
        <v>188</v>
      </c>
      <c r="E19" s="112">
        <f>IF(SUMIF('Grundlage Psychiatrie TK (2)'!D:D,B19,'Grundlage Psychiatrie TK (2)'!G:G)&gt;0,SUMIF('Grundlage Psychiatrie TK (2)'!D:D,B19,'Grundlage Psychiatrie TK (2)'!G:G),)</f>
        <v>10471679.158062</v>
      </c>
      <c r="F19" s="112">
        <f>IF(SUMIF('Grundlage Psychiatrie TK (2)'!D:D,B19,'Grundlage Psychiatrie TK (2)'!H:H)&gt;0,SUMIF('Grundlage Psychiatrie TK (2)'!D:D,B19,'Grundlage Psychiatrie TK (2)'!H:H),)</f>
        <v>0</v>
      </c>
      <c r="G19" s="112">
        <f>IF(SUMIF('Grundlage Psychiatrie TK (2)'!D:D,B19,'Grundlage Psychiatrie TK (2)'!I:I)&gt;0,SUMIF('Grundlage Psychiatrie TK (2)'!D:D,B19,'Grundlage Psychiatrie TK (2)'!I:I),"")</f>
        <v>23834.5</v>
      </c>
      <c r="H19" s="112">
        <f>IF(SUMIF('Grundlage Psychiatrie TK (2)'!D:D,B19,'Grundlage Psychiatrie TK (2)'!J:J)&gt;0,SUMIF('Grundlage Psychiatrie TK (2)'!D:D,B19,'Grundlage Psychiatrie TK (2)'!J:J),"")</f>
        <v>840</v>
      </c>
      <c r="I19" s="130">
        <f>IF(SUMIF('Grundlage Psychiatrie TK (2)'!D:D,B19,'Grundlage Psychiatrie TK (2)'!K:K)&gt;0,SUMIF('Grundlage Psychiatrie TK (2)'!D:D,B19,'Grundlage Psychiatrie TK (2)'!K:K),"")</f>
        <v>439.34964685904998</v>
      </c>
      <c r="J19" s="130" t="str">
        <f>IF(SUMIF('Grundlage Psychiatrie TK (2)'!D:D,B19,'Grundlage Psychiatrie TK (2)'!L:L)&gt;0,SUMIF('Grundlage Psychiatrie TK (2)'!D:D,B19,'Grundlage Psychiatrie TK (2)'!L:L),"")</f>
        <v/>
      </c>
      <c r="K19" s="40"/>
      <c r="L19" s="61">
        <f t="shared" si="0"/>
        <v>23834.5</v>
      </c>
      <c r="M19" s="61" t="str">
        <f t="shared" si="1"/>
        <v>-</v>
      </c>
      <c r="N19" s="40"/>
      <c r="O19" s="40"/>
      <c r="P19" s="40"/>
      <c r="W19" s="124" t="str">
        <f t="shared" si="2"/>
        <v/>
      </c>
      <c r="X19" s="23" t="str">
        <f t="shared" si="3"/>
        <v>Kontrolle</v>
      </c>
    </row>
    <row r="20" spans="1:24" x14ac:dyDescent="0.2">
      <c r="A20" s="21" t="s">
        <v>335</v>
      </c>
      <c r="B20" s="21" t="s">
        <v>335</v>
      </c>
      <c r="C20" s="21" t="s">
        <v>16</v>
      </c>
      <c r="D20" s="21" t="s">
        <v>308</v>
      </c>
      <c r="E20" s="112">
        <f>IF(SUMIF('Grundlage Psychiatrie TK (2)'!D:D,B20,'Grundlage Psychiatrie TK (2)'!G:G)&gt;0,SUMIF('Grundlage Psychiatrie TK (2)'!D:D,B20,'Grundlage Psychiatrie TK (2)'!G:G),)</f>
        <v>969532.03049127001</v>
      </c>
      <c r="F20" s="112">
        <f>IF(SUMIF('Grundlage Psychiatrie TK (2)'!D:D,B20,'Grundlage Psychiatrie TK (2)'!H:H)&gt;0,SUMIF('Grundlage Psychiatrie TK (2)'!D:D,B20,'Grundlage Psychiatrie TK (2)'!H:H),)</f>
        <v>0</v>
      </c>
      <c r="G20" s="112">
        <f>IF(SUMIF('Grundlage Psychiatrie TK (2)'!D:D,B20,'Grundlage Psychiatrie TK (2)'!I:I)&gt;0,SUMIF('Grundlage Psychiatrie TK (2)'!D:D,B20,'Grundlage Psychiatrie TK (2)'!I:I),"")</f>
        <v>2062</v>
      </c>
      <c r="H20" s="112" t="str">
        <f>IF(SUMIF('Grundlage Psychiatrie TK (2)'!D:D,B20,'Grundlage Psychiatrie TK (2)'!J:J)&gt;0,SUMIF('Grundlage Psychiatrie TK (2)'!D:D,B20,'Grundlage Psychiatrie TK (2)'!J:J),"")</f>
        <v/>
      </c>
      <c r="I20" s="130">
        <f>IF(SUMIF('Grundlage Psychiatrie TK (2)'!D:D,B20,'Grundlage Psychiatrie TK (2)'!K:K)&gt;0,SUMIF('Grundlage Psychiatrie TK (2)'!D:D,B20,'Grundlage Psychiatrie TK (2)'!K:K),"")</f>
        <v>470.19012147976002</v>
      </c>
      <c r="J20" s="130" t="str">
        <f>IF(SUMIF('Grundlage Psychiatrie TK (2)'!D:D,B20,'Grundlage Psychiatrie TK (2)'!L:L)&gt;0,SUMIF('Grundlage Psychiatrie TK (2)'!D:D,B20,'Grundlage Psychiatrie TK (2)'!L:L),"")</f>
        <v/>
      </c>
      <c r="K20" s="40"/>
      <c r="L20" s="61">
        <f t="shared" si="0"/>
        <v>2062</v>
      </c>
      <c r="M20" s="61" t="str">
        <f t="shared" si="1"/>
        <v>-</v>
      </c>
      <c r="N20" s="40"/>
      <c r="O20" s="40"/>
      <c r="P20" s="40"/>
      <c r="W20" s="124" t="str">
        <f t="shared" si="2"/>
        <v/>
      </c>
      <c r="X20" s="23" t="str">
        <f t="shared" si="3"/>
        <v>Kontrolle</v>
      </c>
    </row>
    <row r="21" spans="1:24" x14ac:dyDescent="0.2">
      <c r="A21" s="21" t="s">
        <v>288</v>
      </c>
      <c r="B21" s="21" t="s">
        <v>288</v>
      </c>
      <c r="C21" s="21" t="s">
        <v>16</v>
      </c>
      <c r="D21" s="21" t="s">
        <v>188</v>
      </c>
      <c r="E21" s="112">
        <f>IF(SUMIF('Grundlage Psychiatrie TK (2)'!D:D,B21,'Grundlage Psychiatrie TK (2)'!G:G)&gt;0,SUMIF('Grundlage Psychiatrie TK (2)'!D:D,B21,'Grundlage Psychiatrie TK (2)'!G:G),)</f>
        <v>3110401.2111498001</v>
      </c>
      <c r="F21" s="112">
        <f>IF(SUMIF('Grundlage Psychiatrie TK (2)'!D:D,B21,'Grundlage Psychiatrie TK (2)'!H:H)&gt;0,SUMIF('Grundlage Psychiatrie TK (2)'!D:D,B21,'Grundlage Psychiatrie TK (2)'!H:H),)</f>
        <v>3015344.3111498002</v>
      </c>
      <c r="G21" s="112">
        <f>IF(SUMIF('Grundlage Psychiatrie TK (2)'!D:D,B21,'Grundlage Psychiatrie TK (2)'!I:I)&gt;0,SUMIF('Grundlage Psychiatrie TK (2)'!D:D,B21,'Grundlage Psychiatrie TK (2)'!I:I),"")</f>
        <v>6740</v>
      </c>
      <c r="H21" s="112">
        <f>IF(SUMIF('Grundlage Psychiatrie TK (2)'!D:D,B21,'Grundlage Psychiatrie TK (2)'!J:J)&gt;0,SUMIF('Grundlage Psychiatrie TK (2)'!D:D,B21,'Grundlage Psychiatrie TK (2)'!J:J),"")</f>
        <v>182</v>
      </c>
      <c r="I21" s="130">
        <f>IF(SUMIF('Grundlage Psychiatrie TK (2)'!D:D,B21,'Grundlage Psychiatrie TK (2)'!K:K)&gt;0,SUMIF('Grundlage Psychiatrie TK (2)'!D:D,B21,'Grundlage Psychiatrie TK (2)'!K:K),"")</f>
        <v>461.48385922103</v>
      </c>
      <c r="J21" s="130">
        <f>IF(SUMIF('Grundlage Psychiatrie TK (2)'!D:D,B21,'Grundlage Psychiatrie TK (2)'!L:L)&gt;0,SUMIF('Grundlage Psychiatrie TK (2)'!D:D,B21,'Grundlage Psychiatrie TK (2)'!L:L),"")</f>
        <v>447.38046159492001</v>
      </c>
      <c r="K21" s="40"/>
      <c r="L21" s="61">
        <f t="shared" si="0"/>
        <v>6740</v>
      </c>
      <c r="M21" s="61">
        <f t="shared" si="1"/>
        <v>6740</v>
      </c>
      <c r="N21" s="40"/>
      <c r="O21" s="40"/>
      <c r="P21" s="40"/>
      <c r="W21" s="124">
        <f t="shared" si="2"/>
        <v>447.38046159492001</v>
      </c>
      <c r="X21" s="23" t="str">
        <f t="shared" si="3"/>
        <v>-</v>
      </c>
    </row>
    <row r="22" spans="1:24" x14ac:dyDescent="0.2">
      <c r="A22" s="21" t="s">
        <v>187</v>
      </c>
      <c r="B22" s="21" t="s">
        <v>187</v>
      </c>
      <c r="C22" s="21" t="s">
        <v>34</v>
      </c>
      <c r="D22" s="21" t="s">
        <v>188</v>
      </c>
      <c r="E22" s="112">
        <f>IF(SUMIF('Grundlage Psychiatrie TK (2)'!D:D,B22,'Grundlage Psychiatrie TK (2)'!G:G)&gt;0,SUMIF('Grundlage Psychiatrie TK (2)'!D:D,B22,'Grundlage Psychiatrie TK (2)'!G:G),)</f>
        <v>9025524.8780764993</v>
      </c>
      <c r="F22" s="112">
        <f>IF(SUMIF('Grundlage Psychiatrie TK (2)'!D:D,B22,'Grundlage Psychiatrie TK (2)'!H:H)&gt;0,SUMIF('Grundlage Psychiatrie TK (2)'!D:D,B22,'Grundlage Psychiatrie TK (2)'!H:H),)</f>
        <v>8251004.2580348002</v>
      </c>
      <c r="G22" s="112">
        <f>IF(SUMIF('Grundlage Psychiatrie TK (2)'!D:D,B22,'Grundlage Psychiatrie TK (2)'!I:I)&gt;0,SUMIF('Grundlage Psychiatrie TK (2)'!D:D,B22,'Grundlage Psychiatrie TK (2)'!I:I),"")</f>
        <v>23413</v>
      </c>
      <c r="H22" s="112" t="str">
        <f>IF(SUMIF('Grundlage Psychiatrie TK (2)'!D:D,B22,'Grundlage Psychiatrie TK (2)'!J:J)&gt;0,SUMIF('Grundlage Psychiatrie TK (2)'!D:D,B22,'Grundlage Psychiatrie TK (2)'!J:J),"")</f>
        <v/>
      </c>
      <c r="I22" s="130">
        <f>IF(SUMIF('Grundlage Psychiatrie TK (2)'!D:D,B22,'Grundlage Psychiatrie TK (2)'!K:K)&gt;0,SUMIF('Grundlage Psychiatrie TK (2)'!D:D,B22,'Grundlage Psychiatrie TK (2)'!K:K),"")</f>
        <v>385.49202913238003</v>
      </c>
      <c r="J22" s="130">
        <f>IF(SUMIF('Grundlage Psychiatrie TK (2)'!D:D,B22,'Grundlage Psychiatrie TK (2)'!L:L)&gt;0,SUMIF('Grundlage Psychiatrie TK (2)'!D:D,B22,'Grundlage Psychiatrie TK (2)'!L:L),"")</f>
        <v>352.41123555438003</v>
      </c>
      <c r="K22" s="40"/>
      <c r="L22" s="61">
        <f t="shared" si="0"/>
        <v>23413</v>
      </c>
      <c r="M22" s="61">
        <f t="shared" si="1"/>
        <v>23413</v>
      </c>
      <c r="N22" s="40"/>
      <c r="O22" s="40"/>
      <c r="P22" s="40"/>
      <c r="W22" s="124">
        <f t="shared" si="2"/>
        <v>352.41123555438003</v>
      </c>
      <c r="X22" s="23" t="str">
        <f t="shared" si="3"/>
        <v>-</v>
      </c>
    </row>
    <row r="23" spans="1:24" x14ac:dyDescent="0.2">
      <c r="A23" s="21" t="s">
        <v>172</v>
      </c>
      <c r="B23" s="21" t="s">
        <v>172</v>
      </c>
      <c r="C23" s="21" t="s">
        <v>169</v>
      </c>
      <c r="D23" s="21" t="s">
        <v>106</v>
      </c>
      <c r="E23" s="112">
        <f>IF(SUMIF('Grundlage Psychiatrie TK (2)'!D:D,B23,'Grundlage Psychiatrie TK (2)'!G:G)&gt;0,SUMIF('Grundlage Psychiatrie TK (2)'!D:D,B23,'Grundlage Psychiatrie TK (2)'!G:G),)</f>
        <v>2212314.8217420001</v>
      </c>
      <c r="F23" s="112">
        <f>IF(SUMIF('Grundlage Psychiatrie TK (2)'!D:D,B23,'Grundlage Psychiatrie TK (2)'!H:H)&gt;0,SUMIF('Grundlage Psychiatrie TK (2)'!D:D,B23,'Grundlage Psychiatrie TK (2)'!H:H),)</f>
        <v>0</v>
      </c>
      <c r="G23" s="112">
        <f>IF(SUMIF('Grundlage Psychiatrie TK (2)'!D:D,B23,'Grundlage Psychiatrie TK (2)'!I:I)&gt;0,SUMIF('Grundlage Psychiatrie TK (2)'!D:D,B23,'Grundlage Psychiatrie TK (2)'!I:I),"")</f>
        <v>5136</v>
      </c>
      <c r="H23" s="112">
        <f>IF(SUMIF('Grundlage Psychiatrie TK (2)'!D:D,B23,'Grundlage Psychiatrie TK (2)'!J:J)&gt;0,SUMIF('Grundlage Psychiatrie TK (2)'!D:D,B23,'Grundlage Psychiatrie TK (2)'!J:J),"")</f>
        <v>326</v>
      </c>
      <c r="I23" s="130">
        <f>IF(SUMIF('Grundlage Psychiatrie TK (2)'!D:D,B23,'Grundlage Psychiatrie TK (2)'!K:K)&gt;0,SUMIF('Grundlage Psychiatrie TK (2)'!D:D,B23,'Grundlage Psychiatrie TK (2)'!K:K),"")</f>
        <v>430.74665532361001</v>
      </c>
      <c r="J23" s="130" t="str">
        <f>IF(SUMIF('Grundlage Psychiatrie TK (2)'!D:D,B23,'Grundlage Psychiatrie TK (2)'!L:L)&gt;0,SUMIF('Grundlage Psychiatrie TK (2)'!D:D,B23,'Grundlage Psychiatrie TK (2)'!L:L),"")</f>
        <v/>
      </c>
      <c r="K23" s="40"/>
      <c r="L23" s="61">
        <f t="shared" si="0"/>
        <v>5136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1" t="s">
        <v>243</v>
      </c>
      <c r="B24" s="21" t="s">
        <v>243</v>
      </c>
      <c r="C24" s="21" t="s">
        <v>244</v>
      </c>
      <c r="D24" s="21" t="s">
        <v>45</v>
      </c>
      <c r="E24" s="112">
        <f>IF(SUMIF('Grundlage Psychiatrie TK (2)'!D:D,B24,'Grundlage Psychiatrie TK (2)'!G:G)&gt;0,SUMIF('Grundlage Psychiatrie TK (2)'!D:D,B24,'Grundlage Psychiatrie TK (2)'!G:G),)</f>
        <v>4246234.3183733001</v>
      </c>
      <c r="F24" s="112">
        <f>IF(SUMIF('Grundlage Psychiatrie TK (2)'!D:D,B24,'Grundlage Psychiatrie TK (2)'!H:H)&gt;0,SUMIF('Grundlage Psychiatrie TK (2)'!D:D,B24,'Grundlage Psychiatrie TK (2)'!H:H),)</f>
        <v>4246234.3183733001</v>
      </c>
      <c r="G24" s="112">
        <f>IF(SUMIF('Grundlage Psychiatrie TK (2)'!D:D,B24,'Grundlage Psychiatrie TK (2)'!I:I)&gt;0,SUMIF('Grundlage Psychiatrie TK (2)'!D:D,B24,'Grundlage Psychiatrie TK (2)'!I:I),"")</f>
        <v>13706</v>
      </c>
      <c r="H24" s="112">
        <f>IF(SUMIF('Grundlage Psychiatrie TK (2)'!D:D,B24,'Grundlage Psychiatrie TK (2)'!J:J)&gt;0,SUMIF('Grundlage Psychiatrie TK (2)'!D:D,B24,'Grundlage Psychiatrie TK (2)'!J:J),"")</f>
        <v>13706</v>
      </c>
      <c r="I24" s="130">
        <f>IF(SUMIF('Grundlage Psychiatrie TK (2)'!D:D,B24,'Grundlage Psychiatrie TK (2)'!K:K)&gt;0,SUMIF('Grundlage Psychiatrie TK (2)'!D:D,B24,'Grundlage Psychiatrie TK (2)'!K:K),"")</f>
        <v>309.80842830682002</v>
      </c>
      <c r="J24" s="130">
        <f>IF(SUMIF('Grundlage Psychiatrie TK (2)'!D:D,B24,'Grundlage Psychiatrie TK (2)'!L:L)&gt;0,SUMIF('Grundlage Psychiatrie TK (2)'!D:D,B24,'Grundlage Psychiatrie TK (2)'!L:L),"")</f>
        <v>309.80842830682002</v>
      </c>
      <c r="K24" s="40"/>
      <c r="L24" s="61">
        <f t="shared" si="0"/>
        <v>13706</v>
      </c>
      <c r="M24" s="61">
        <f t="shared" si="1"/>
        <v>13706</v>
      </c>
      <c r="N24" s="40"/>
      <c r="O24" s="40"/>
      <c r="P24" s="40"/>
      <c r="W24" s="124">
        <f t="shared" si="2"/>
        <v>309.80842830682002</v>
      </c>
      <c r="X24" s="23" t="str">
        <f t="shared" si="3"/>
        <v>gleich</v>
      </c>
    </row>
    <row r="25" spans="1:24" x14ac:dyDescent="0.2">
      <c r="A25" s="21" t="s">
        <v>260</v>
      </c>
      <c r="B25" s="21" t="s">
        <v>260</v>
      </c>
      <c r="C25" s="22" t="s">
        <v>127</v>
      </c>
      <c r="D25" s="21" t="s">
        <v>45</v>
      </c>
      <c r="E25" s="112">
        <f>IF(SUMIF('Grundlage Psychiatrie TK (2)'!D:D,B25,'Grundlage Psychiatrie TK (2)'!G:G)&gt;0,SUMIF('Grundlage Psychiatrie TK (2)'!D:D,B25,'Grundlage Psychiatrie TK (2)'!G:G),)</f>
        <v>0</v>
      </c>
      <c r="F25" s="112">
        <f>IF(SUMIF('Grundlage Psychiatrie TK (2)'!D:D,B25,'Grundlage Psychiatrie TK (2)'!H:H)&gt;0,SUMIF('Grundlage Psychiatrie TK (2)'!D:D,B25,'Grundlage Psychiatrie TK (2)'!H:H),)</f>
        <v>1966239.3126493001</v>
      </c>
      <c r="G25" s="112">
        <f>IF(SUMIF('Grundlage Psychiatrie TK (2)'!D:D,B25,'Grundlage Psychiatrie TK (2)'!I:I)&gt;0,SUMIF('Grundlage Psychiatrie TK (2)'!D:D,B25,'Grundlage Psychiatrie TK (2)'!I:I),"")</f>
        <v>5080</v>
      </c>
      <c r="H25" s="112">
        <f>IF(SUMIF('Grundlage Psychiatrie TK (2)'!D:D,B25,'Grundlage Psychiatrie TK (2)'!J:J)&gt;0,SUMIF('Grundlage Psychiatrie TK (2)'!D:D,B25,'Grundlage Psychiatrie TK (2)'!J:J),"")</f>
        <v>5080</v>
      </c>
      <c r="I25" s="130" t="str">
        <f>IF(SUMIF('Grundlage Psychiatrie TK (2)'!D:D,B25,'Grundlage Psychiatrie TK (2)'!K:K)&gt;0,SUMIF('Grundlage Psychiatrie TK (2)'!D:D,B25,'Grundlage Psychiatrie TK (2)'!K:K),"")</f>
        <v/>
      </c>
      <c r="J25" s="130">
        <f>IF(SUMIF('Grundlage Psychiatrie TK (2)'!D:D,B25,'Grundlage Psychiatrie TK (2)'!L:L)&gt;0,SUMIF('Grundlage Psychiatrie TK (2)'!D:D,B25,'Grundlage Psychiatrie TK (2)'!L:L),"")</f>
        <v>387.05498280498</v>
      </c>
      <c r="K25" s="40"/>
      <c r="L25" s="61" t="str">
        <f t="shared" si="0"/>
        <v>-</v>
      </c>
      <c r="M25" s="61">
        <f t="shared" si="1"/>
        <v>5080</v>
      </c>
      <c r="N25" s="40"/>
      <c r="O25" s="40"/>
      <c r="P25" s="40"/>
      <c r="W25" s="124">
        <f t="shared" si="2"/>
        <v>387.05498280498</v>
      </c>
      <c r="X25" s="23" t="str">
        <f t="shared" si="3"/>
        <v>-</v>
      </c>
    </row>
    <row r="26" spans="1:24" x14ac:dyDescent="0.2">
      <c r="A26" s="21" t="s">
        <v>98</v>
      </c>
      <c r="B26" s="21" t="s">
        <v>98</v>
      </c>
      <c r="C26" s="21" t="s">
        <v>99</v>
      </c>
      <c r="D26" s="21" t="s">
        <v>45</v>
      </c>
      <c r="E26" s="112">
        <f>IF(SUMIF('Grundlage Psychiatrie TK (2)'!D:D,B26,'Grundlage Psychiatrie TK (2)'!G:G)&gt;0,SUMIF('Grundlage Psychiatrie TK (2)'!D:D,B26,'Grundlage Psychiatrie TK (2)'!G:G),)</f>
        <v>6594804.2062953003</v>
      </c>
      <c r="F26" s="112">
        <f>IF(SUMIF('Grundlage Psychiatrie TK (2)'!D:D,B26,'Grundlage Psychiatrie TK (2)'!H:H)&gt;0,SUMIF('Grundlage Psychiatrie TK (2)'!D:D,B26,'Grundlage Psychiatrie TK (2)'!H:H),)</f>
        <v>6382134.6262953002</v>
      </c>
      <c r="G26" s="112">
        <f>IF(SUMIF('Grundlage Psychiatrie TK (2)'!D:D,B26,'Grundlage Psychiatrie TK (2)'!I:I)&gt;0,SUMIF('Grundlage Psychiatrie TK (2)'!D:D,B26,'Grundlage Psychiatrie TK (2)'!I:I),"")</f>
        <v>14973</v>
      </c>
      <c r="H26" s="112">
        <f>IF(SUMIF('Grundlage Psychiatrie TK (2)'!D:D,B26,'Grundlage Psychiatrie TK (2)'!J:J)&gt;0,SUMIF('Grundlage Psychiatrie TK (2)'!D:D,B26,'Grundlage Psychiatrie TK (2)'!J:J),"")</f>
        <v>398</v>
      </c>
      <c r="I26" s="130">
        <f>IF(SUMIF('Grundlage Psychiatrie TK (2)'!D:D,B26,'Grundlage Psychiatrie TK (2)'!K:K)&gt;0,SUMIF('Grundlage Psychiatrie TK (2)'!D:D,B26,'Grundlage Psychiatrie TK (2)'!K:K),"")</f>
        <v>440.44641730415998</v>
      </c>
      <c r="J26" s="130">
        <f>IF(SUMIF('Grundlage Psychiatrie TK (2)'!D:D,B26,'Grundlage Psychiatrie TK (2)'!L:L)&gt;0,SUMIF('Grundlage Psychiatrie TK (2)'!D:D,B26,'Grundlage Psychiatrie TK (2)'!L:L),"")</f>
        <v>426.24287893510001</v>
      </c>
      <c r="K26" s="40"/>
      <c r="L26" s="61">
        <f t="shared" si="0"/>
        <v>14973</v>
      </c>
      <c r="M26" s="61">
        <f t="shared" si="1"/>
        <v>14973</v>
      </c>
      <c r="N26" s="40"/>
      <c r="O26" s="40"/>
      <c r="P26" s="40"/>
      <c r="W26" s="124">
        <f t="shared" si="2"/>
        <v>426.24287893510001</v>
      </c>
      <c r="X26" s="23" t="str">
        <f t="shared" si="3"/>
        <v>-</v>
      </c>
    </row>
    <row r="27" spans="1:24" x14ac:dyDescent="0.2">
      <c r="A27" s="21" t="s">
        <v>194</v>
      </c>
      <c r="B27" s="21" t="s">
        <v>194</v>
      </c>
      <c r="C27" s="21" t="s">
        <v>114</v>
      </c>
      <c r="D27" s="21" t="s">
        <v>106</v>
      </c>
      <c r="E27" s="112">
        <f>IF(SUMIF('Grundlage Psychiatrie TK (2)'!D:D,B27,'Grundlage Psychiatrie TK (2)'!G:G)&gt;0,SUMIF('Grundlage Psychiatrie TK (2)'!D:D,B27,'Grundlage Psychiatrie TK (2)'!G:G),)</f>
        <v>0</v>
      </c>
      <c r="F27" s="112">
        <f>IF(SUMIF('Grundlage Psychiatrie TK (2)'!D:D,B27,'Grundlage Psychiatrie TK (2)'!H:H)&gt;0,SUMIF('Grundlage Psychiatrie TK (2)'!D:D,B27,'Grundlage Psychiatrie TK (2)'!H:H),)</f>
        <v>811492.53514052997</v>
      </c>
      <c r="G27" s="112">
        <f>IF(SUMIF('Grundlage Psychiatrie TK (2)'!D:D,B27,'Grundlage Psychiatrie TK (2)'!I:I)&gt;0,SUMIF('Grundlage Psychiatrie TK (2)'!D:D,B27,'Grundlage Psychiatrie TK (2)'!I:I),"")</f>
        <v>1071</v>
      </c>
      <c r="H27" s="112">
        <f>IF(SUMIF('Grundlage Psychiatrie TK (2)'!D:D,B27,'Grundlage Psychiatrie TK (2)'!J:J)&gt;0,SUMIF('Grundlage Psychiatrie TK (2)'!D:D,B27,'Grundlage Psychiatrie TK (2)'!J:J),"")</f>
        <v>56</v>
      </c>
      <c r="I27" s="130" t="str">
        <f>IF(SUMIF('Grundlage Psychiatrie TK (2)'!D:D,B27,'Grundlage Psychiatrie TK (2)'!K:K)&gt;0,SUMIF('Grundlage Psychiatrie TK (2)'!D:D,B27,'Grundlage Psychiatrie TK (2)'!K:K),"")</f>
        <v/>
      </c>
      <c r="J27" s="130">
        <f>IF(SUMIF('Grundlage Psychiatrie TK (2)'!D:D,B27,'Grundlage Psychiatrie TK (2)'!L:L)&gt;0,SUMIF('Grundlage Psychiatrie TK (2)'!D:D,B27,'Grundlage Psychiatrie TK (2)'!L:L),"")</f>
        <v>757.69611124231994</v>
      </c>
      <c r="K27" s="40"/>
      <c r="L27" s="61" t="str">
        <f t="shared" si="0"/>
        <v>-</v>
      </c>
      <c r="M27" s="61">
        <f t="shared" si="1"/>
        <v>1071</v>
      </c>
      <c r="N27" s="40"/>
      <c r="O27" s="40"/>
      <c r="P27" s="40"/>
      <c r="W27" s="124">
        <f t="shared" si="2"/>
        <v>757.69611124231994</v>
      </c>
      <c r="X27" s="23" t="str">
        <f t="shared" si="3"/>
        <v>-</v>
      </c>
    </row>
    <row r="28" spans="1:24" hidden="1" x14ac:dyDescent="0.2">
      <c r="A28" s="20" t="s">
        <v>246</v>
      </c>
      <c r="B28" s="21" t="s">
        <v>247</v>
      </c>
      <c r="C28" s="21" t="s">
        <v>70</v>
      </c>
      <c r="D28" s="21" t="s">
        <v>45</v>
      </c>
      <c r="E28" s="112"/>
      <c r="F28" s="112"/>
      <c r="G28" s="112"/>
      <c r="H28" s="112"/>
      <c r="I28" s="130"/>
      <c r="J28" s="130"/>
      <c r="K28" s="40"/>
      <c r="L28" s="61"/>
      <c r="M28" s="61"/>
      <c r="N28" s="40"/>
      <c r="O28" s="40"/>
      <c r="P28" s="40"/>
      <c r="W28" s="124">
        <f t="shared" si="2"/>
        <v>0</v>
      </c>
      <c r="X28" s="23" t="str">
        <f t="shared" si="3"/>
        <v/>
      </c>
    </row>
    <row r="29" spans="1:24" hidden="1" x14ac:dyDescent="0.2">
      <c r="A29" s="20" t="s">
        <v>64</v>
      </c>
      <c r="B29" s="21" t="s">
        <v>65</v>
      </c>
      <c r="C29" s="21" t="s">
        <v>66</v>
      </c>
      <c r="D29" s="21" t="s">
        <v>27</v>
      </c>
      <c r="E29" s="112">
        <f>IF(SUMIF('Grundlage Psychiatrie TK'!D:D,B29,'Grundlage Psychiatrie TK'!G:G)&gt;0,SUMIF('Grundlage Psychiatrie TK'!D:D,B29,'Grundlage Psychiatrie TK'!G:G),)</f>
        <v>0</v>
      </c>
      <c r="F29" s="112">
        <f>IF(SUMIF('Grundlage Psychiatrie TK'!D:D,B29,'Grundlage Psychiatrie TK'!H:H)&gt;0,SUMIF('Grundlage Psychiatrie TK'!D:D,B29,'Grundlage Psychiatrie TK'!H:H),)</f>
        <v>0</v>
      </c>
      <c r="G29" s="112" t="str">
        <f>IF(SUMIF('Grundlage Psychiatrie TK'!D:D,B29,'Grundlage Psychiatrie TK'!I:I)&gt;0,SUMIF('Grundlage Psychiatrie TK'!D:D,B29,'Grundlage Psychiatrie TK'!I:I),"")</f>
        <v/>
      </c>
      <c r="H29" s="112" t="str">
        <f>IF(SUMIF('Grundlage Psychiatrie TK'!D:D,B29,'Grundlage Psychiatrie TK'!J:J)&gt;0,SUMIF('Grundlage Psychiatrie TK'!D:D,B29,'Grundlage Psychiatrie TK'!J:J),"")</f>
        <v/>
      </c>
      <c r="I29" s="130" t="str">
        <f>IF(SUMIF('Grundlage Psychiatrie TK'!D:D,B29,'Grundlage Psychiatrie TK'!K:K)&gt;0,SUMIF('Grundlage Psychiatrie TK'!D:D,B29,'Grundlage Psychiatrie TK'!K:K),"")</f>
        <v/>
      </c>
      <c r="J29" s="130" t="str">
        <f>IF(SUMIF('Grundlage Psychiatrie TK'!D:D,B29,'Grundlage Psychiatrie TK'!L:L)&gt;0,SUMIF('Grundlage Psychiatrie TK'!D:D,B29,'Grundlage Psychiatrie TK'!L:L),"")</f>
        <v/>
      </c>
      <c r="K29" s="40"/>
      <c r="L29" s="61" t="str">
        <f t="shared" si="0"/>
        <v>-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gleich</v>
      </c>
    </row>
    <row r="30" spans="1:24" hidden="1" x14ac:dyDescent="0.2">
      <c r="A30" s="20" t="s">
        <v>116</v>
      </c>
      <c r="B30" s="21" t="s">
        <v>117</v>
      </c>
      <c r="C30" s="21" t="s">
        <v>66</v>
      </c>
      <c r="D30" s="21" t="s">
        <v>45</v>
      </c>
      <c r="E30" s="112">
        <f>IF(SUMIF('Grundlage Psychiatrie TK'!D:D,B30,'Grundlage Psychiatrie TK'!G:G)&gt;0,SUMIF('Grundlage Psychiatrie TK'!D:D,B30,'Grundlage Psychiatrie TK'!G:G),)</f>
        <v>0</v>
      </c>
      <c r="F30" s="112">
        <f>IF(SUMIF('Grundlage Psychiatrie TK'!D:D,B30,'Grundlage Psychiatrie TK'!H:H)&gt;0,SUMIF('Grundlage Psychiatrie TK'!D:D,B30,'Grundlage Psychiatrie TK'!H:H),)</f>
        <v>0</v>
      </c>
      <c r="G30" s="112" t="str">
        <f>IF(SUMIF('Grundlage Psychiatrie TK'!D:D,B30,'Grundlage Psychiatrie TK'!I:I)&gt;0,SUMIF('Grundlage Psychiatrie TK'!D:D,B30,'Grundlage Psychiatrie TK'!I:I),"")</f>
        <v/>
      </c>
      <c r="H30" s="112" t="str">
        <f>IF(SUMIF('Grundlage Psychiatrie TK'!D:D,B30,'Grundlage Psychiatrie TK'!J:J)&gt;0,SUMIF('Grundlage Psychiatrie TK'!D:D,B30,'Grundlage Psychiatrie TK'!J:J),"")</f>
        <v/>
      </c>
      <c r="I30" s="130" t="str">
        <f>IF(SUMIF('Grundlage Psychiatrie TK'!D:D,B30,'Grundlage Psychiatrie TK'!K:K)&gt;0,SUMIF('Grundlage Psychiatrie TK'!D:D,B30,'Grundlage Psychiatrie TK'!K:K),"")</f>
        <v/>
      </c>
      <c r="J30" s="130" t="str">
        <f>IF(SUMIF('Grundlage Psychiatrie TK'!D:D,B30,'Grundlage Psychiatrie TK'!L:L)&gt;0,SUMIF('Grundlage Psychiatrie TK'!D:D,B30,'Grundlage Psychiatrie TK'!L:L),"")</f>
        <v/>
      </c>
      <c r="K30" s="40"/>
      <c r="L30" s="61" t="str">
        <f t="shared" si="0"/>
        <v>-</v>
      </c>
      <c r="M30" s="61" t="str">
        <f t="shared" si="1"/>
        <v>-</v>
      </c>
      <c r="N30" s="40"/>
      <c r="O30" s="40"/>
      <c r="P30" s="40"/>
      <c r="W30" s="124" t="str">
        <f t="shared" si="2"/>
        <v/>
      </c>
      <c r="X30" s="23" t="str">
        <f t="shared" si="3"/>
        <v>gleich</v>
      </c>
    </row>
    <row r="31" spans="1:24" hidden="1" x14ac:dyDescent="0.2">
      <c r="A31" s="20" t="s">
        <v>119</v>
      </c>
      <c r="B31" s="21" t="s">
        <v>120</v>
      </c>
      <c r="C31" s="21" t="s">
        <v>66</v>
      </c>
      <c r="D31" s="21" t="s">
        <v>45</v>
      </c>
      <c r="E31" s="112">
        <f>IF(SUMIF('Grundlage Psychiatrie TK'!D:D,B31,'Grundlage Psychiatrie TK'!G:G)&gt;0,SUMIF('Grundlage Psychiatrie TK'!D:D,B31,'Grundlage Psychiatrie TK'!G:G),)</f>
        <v>0</v>
      </c>
      <c r="F31" s="112">
        <f>IF(SUMIF('Grundlage Psychiatrie TK'!D:D,B31,'Grundlage Psychiatrie TK'!H:H)&gt;0,SUMIF('Grundlage Psychiatrie TK'!D:D,B31,'Grundlage Psychiatrie TK'!H:H),)</f>
        <v>0</v>
      </c>
      <c r="G31" s="112" t="str">
        <f>IF(SUMIF('Grundlage Psychiatrie TK'!D:D,B31,'Grundlage Psychiatrie TK'!I:I)&gt;0,SUMIF('Grundlage Psychiatrie TK'!D:D,B31,'Grundlage Psychiatrie TK'!I:I),"")</f>
        <v/>
      </c>
      <c r="H31" s="112" t="str">
        <f>IF(SUMIF('Grundlage Psychiatrie TK'!D:D,B31,'Grundlage Psychiatrie TK'!J:J)&gt;0,SUMIF('Grundlage Psychiatrie TK'!D:D,B31,'Grundlage Psychiatrie TK'!J:J),"")</f>
        <v/>
      </c>
      <c r="I31" s="130" t="str">
        <f>IF(SUMIF('Grundlage Psychiatrie TK'!D:D,B31,'Grundlage Psychiatrie TK'!K:K)&gt;0,SUMIF('Grundlage Psychiatrie TK'!D:D,B31,'Grundlage Psychiatrie TK'!K:K),"")</f>
        <v/>
      </c>
      <c r="J31" s="130" t="str">
        <f>IF(SUMIF('Grundlage Psychiatrie TK'!D:D,B31,'Grundlage Psychiatrie TK'!L:L)&gt;0,SUMIF('Grundlage Psychiatrie TK'!D:D,B31,'Grundlage Psychiatrie TK'!L:L),"")</f>
        <v/>
      </c>
      <c r="K31" s="40"/>
      <c r="L31" s="61" t="str">
        <f t="shared" si="0"/>
        <v>-</v>
      </c>
      <c r="M31" s="61" t="str">
        <f t="shared" si="1"/>
        <v>-</v>
      </c>
      <c r="N31" s="40"/>
      <c r="O31" s="40"/>
      <c r="P31" s="40"/>
      <c r="W31" s="124" t="str">
        <f t="shared" si="2"/>
        <v/>
      </c>
      <c r="X31" s="23" t="str">
        <f t="shared" si="3"/>
        <v>gleich</v>
      </c>
    </row>
    <row r="32" spans="1:24" hidden="1" x14ac:dyDescent="0.2">
      <c r="A32" s="20" t="s">
        <v>205</v>
      </c>
      <c r="B32" s="21" t="s">
        <v>206</v>
      </c>
      <c r="C32" s="21" t="s">
        <v>66</v>
      </c>
      <c r="D32" s="21" t="s">
        <v>17</v>
      </c>
      <c r="E32" s="112">
        <f>IF(SUMIF('Grundlage Psychiatrie TK'!D:D,B32,'Grundlage Psychiatrie TK'!G:G)&gt;0,SUMIF('Grundlage Psychiatrie TK'!D:D,B32,'Grundlage Psychiatrie TK'!G:G),)</f>
        <v>0</v>
      </c>
      <c r="F32" s="112">
        <f>IF(SUMIF('Grundlage Psychiatrie TK'!D:D,B32,'Grundlage Psychiatrie TK'!H:H)&gt;0,SUMIF('Grundlage Psychiatrie TK'!D:D,B32,'Grundlage Psychiatrie TK'!H:H),)</f>
        <v>0</v>
      </c>
      <c r="G32" s="112" t="str">
        <f>IF(SUMIF('Grundlage Psychiatrie TK'!D:D,B32,'Grundlage Psychiatrie TK'!I:I)&gt;0,SUMIF('Grundlage Psychiatrie TK'!D:D,B32,'Grundlage Psychiatrie TK'!I:I),"")</f>
        <v/>
      </c>
      <c r="H32" s="112" t="str">
        <f>IF(SUMIF('Grundlage Psychiatrie TK'!D:D,B32,'Grundlage Psychiatrie TK'!J:J)&gt;0,SUMIF('Grundlage Psychiatrie TK'!D:D,B32,'Grundlage Psychiatrie TK'!J:J),"")</f>
        <v/>
      </c>
      <c r="I32" s="130" t="str">
        <f>IF(SUMIF('Grundlage Psychiatrie TK'!D:D,B32,'Grundlage Psychiatrie TK'!K:K)&gt;0,SUMIF('Grundlage Psychiatrie TK'!D:D,B32,'Grundlage Psychiatrie TK'!K:K),"")</f>
        <v/>
      </c>
      <c r="J32" s="130" t="str">
        <f>IF(SUMIF('Grundlage Psychiatrie TK'!D:D,B32,'Grundlage Psychiatrie TK'!L:L)&gt;0,SUMIF('Grundlage Psychiatrie TK'!D:D,B32,'Grundlage Psychiatrie TK'!L:L),"")</f>
        <v/>
      </c>
      <c r="K32" s="40"/>
      <c r="L32" s="61" t="str">
        <f t="shared" si="0"/>
        <v>-</v>
      </c>
      <c r="M32" s="61" t="str">
        <f t="shared" si="1"/>
        <v>-</v>
      </c>
      <c r="N32" s="40"/>
      <c r="O32" s="40"/>
      <c r="P32" s="40"/>
      <c r="W32" s="124" t="str">
        <f t="shared" si="2"/>
        <v/>
      </c>
      <c r="X32" s="23" t="str">
        <f t="shared" si="3"/>
        <v>gleich</v>
      </c>
    </row>
    <row r="33" spans="1:24" hidden="1" x14ac:dyDescent="0.2">
      <c r="A33" s="20" t="s">
        <v>236</v>
      </c>
      <c r="B33" s="21" t="s">
        <v>237</v>
      </c>
      <c r="C33" s="21" t="s">
        <v>66</v>
      </c>
      <c r="D33" s="21" t="s">
        <v>17</v>
      </c>
      <c r="E33" s="112">
        <f>IF(SUMIF('Grundlage Psychiatrie TK'!D:D,B33,'Grundlage Psychiatrie TK'!G:G)&gt;0,SUMIF('Grundlage Psychiatrie TK'!D:D,B33,'Grundlage Psychiatrie TK'!G:G),)</f>
        <v>0</v>
      </c>
      <c r="F33" s="112">
        <f>IF(SUMIF('Grundlage Psychiatrie TK'!D:D,B33,'Grundlage Psychiatrie TK'!H:H)&gt;0,SUMIF('Grundlage Psychiatrie TK'!D:D,B33,'Grundlage Psychiatrie TK'!H:H),)</f>
        <v>0</v>
      </c>
      <c r="G33" s="112" t="str">
        <f>IF(SUMIF('Grundlage Psychiatrie TK'!D:D,B33,'Grundlage Psychiatrie TK'!I:I)&gt;0,SUMIF('Grundlage Psychiatrie TK'!D:D,B33,'Grundlage Psychiatrie TK'!I:I),"")</f>
        <v/>
      </c>
      <c r="H33" s="112" t="str">
        <f>IF(SUMIF('Grundlage Psychiatrie TK'!D:D,B33,'Grundlage Psychiatrie TK'!J:J)&gt;0,SUMIF('Grundlage Psychiatrie TK'!D:D,B33,'Grundlage Psychiatrie TK'!J:J),"")</f>
        <v/>
      </c>
      <c r="I33" s="130" t="str">
        <f>IF(SUMIF('Grundlage Psychiatrie TK'!D:D,B33,'Grundlage Psychiatrie TK'!K:K)&gt;0,SUMIF('Grundlage Psychiatrie TK'!D:D,B33,'Grundlage Psychiatrie TK'!K:K),"")</f>
        <v/>
      </c>
      <c r="J33" s="130" t="str">
        <f>IF(SUMIF('Grundlage Psychiatrie TK'!D:D,B33,'Grundlage Psychiatrie TK'!L:L)&gt;0,SUMIF('Grundlage Psychiatrie TK'!D:D,B33,'Grundlage Psychiatrie TK'!L:L),"")</f>
        <v/>
      </c>
      <c r="K33" s="40"/>
      <c r="L33" s="61" t="str">
        <f t="shared" si="0"/>
        <v>-</v>
      </c>
      <c r="M33" s="61" t="str">
        <f t="shared" si="1"/>
        <v>-</v>
      </c>
      <c r="N33" s="40"/>
      <c r="O33" s="40"/>
      <c r="P33" s="40"/>
      <c r="W33" s="124" t="str">
        <f t="shared" si="2"/>
        <v/>
      </c>
      <c r="X33" s="23" t="str">
        <f t="shared" si="3"/>
        <v>gleich</v>
      </c>
    </row>
    <row r="34" spans="1:24" hidden="1" x14ac:dyDescent="0.2">
      <c r="A34" s="20" t="s">
        <v>177</v>
      </c>
      <c r="B34" s="21" t="s">
        <v>178</v>
      </c>
      <c r="C34" s="21" t="s">
        <v>66</v>
      </c>
      <c r="D34" s="21" t="s">
        <v>27</v>
      </c>
      <c r="E34" s="112">
        <f>IF(SUMIF('Grundlage Psychiatrie TK'!D:D,B34,'Grundlage Psychiatrie TK'!G:G)&gt;0,SUMIF('Grundlage Psychiatrie TK'!D:D,B34,'Grundlage Psychiatrie TK'!G:G),)</f>
        <v>0</v>
      </c>
      <c r="F34" s="112">
        <f>IF(SUMIF('Grundlage Psychiatrie TK'!D:D,B34,'Grundlage Psychiatrie TK'!H:H)&gt;0,SUMIF('Grundlage Psychiatrie TK'!D:D,B34,'Grundlage Psychiatrie TK'!H:H),)</f>
        <v>0</v>
      </c>
      <c r="G34" s="112" t="str">
        <f>IF(SUMIF('Grundlage Psychiatrie TK'!D:D,B34,'Grundlage Psychiatrie TK'!I:I)&gt;0,SUMIF('Grundlage Psychiatrie TK'!D:D,B34,'Grundlage Psychiatrie TK'!I:I),"")</f>
        <v/>
      </c>
      <c r="H34" s="112" t="str">
        <f>IF(SUMIF('Grundlage Psychiatrie TK'!D:D,B34,'Grundlage Psychiatrie TK'!J:J)&gt;0,SUMIF('Grundlage Psychiatrie TK'!D:D,B34,'Grundlage Psychiatrie TK'!J:J),"")</f>
        <v/>
      </c>
      <c r="I34" s="130" t="str">
        <f>IF(SUMIF('Grundlage Psychiatrie TK'!D:D,B34,'Grundlage Psychiatrie TK'!K:K)&gt;0,SUMIF('Grundlage Psychiatrie TK'!D:D,B34,'Grundlage Psychiatrie TK'!K:K),"")</f>
        <v/>
      </c>
      <c r="J34" s="130" t="str">
        <f>IF(SUMIF('Grundlage Psychiatrie TK'!D:D,B34,'Grundlage Psychiatrie TK'!L:L)&gt;0,SUMIF('Grundlage Psychiatrie TK'!D:D,B34,'Grundlage Psychiatrie TK'!L:L),"")</f>
        <v/>
      </c>
      <c r="K34" s="40"/>
      <c r="L34" s="61" t="str">
        <f t="shared" si="0"/>
        <v>-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gleich</v>
      </c>
    </row>
    <row r="35" spans="1:24" hidden="1" x14ac:dyDescent="0.2">
      <c r="A35" s="20" t="s">
        <v>299</v>
      </c>
      <c r="B35" s="21" t="s">
        <v>300</v>
      </c>
      <c r="C35" s="21" t="s">
        <v>66</v>
      </c>
      <c r="D35" s="21" t="s">
        <v>27</v>
      </c>
      <c r="E35" s="112">
        <f>IF(SUMIF('Grundlage Psychiatrie TK'!D:D,B35,'Grundlage Psychiatrie TK'!G:G)&gt;0,SUMIF('Grundlage Psychiatrie TK'!D:D,B35,'Grundlage Psychiatrie TK'!G:G),)</f>
        <v>0</v>
      </c>
      <c r="F35" s="112">
        <f>IF(SUMIF('Grundlage Psychiatrie TK'!D:D,B35,'Grundlage Psychiatrie TK'!H:H)&gt;0,SUMIF('Grundlage Psychiatrie TK'!D:D,B35,'Grundlage Psychiatrie TK'!H:H),)</f>
        <v>0</v>
      </c>
      <c r="G35" s="112" t="str">
        <f>IF(SUMIF('Grundlage Psychiatrie TK'!D:D,B35,'Grundlage Psychiatrie TK'!I:I)&gt;0,SUMIF('Grundlage Psychiatrie TK'!D:D,B35,'Grundlage Psychiatrie TK'!I:I),"")</f>
        <v/>
      </c>
      <c r="H35" s="112" t="str">
        <f>IF(SUMIF('Grundlage Psychiatrie TK'!D:D,B35,'Grundlage Psychiatrie TK'!J:J)&gt;0,SUMIF('Grundlage Psychiatrie TK'!D:D,B35,'Grundlage Psychiatrie TK'!J:J),"")</f>
        <v/>
      </c>
      <c r="I35" s="130" t="str">
        <f>IF(SUMIF('Grundlage Psychiatrie TK'!D:D,B35,'Grundlage Psychiatrie TK'!K:K)&gt;0,SUMIF('Grundlage Psychiatrie TK'!D:D,B35,'Grundlage Psychiatrie TK'!K:K),"")</f>
        <v/>
      </c>
      <c r="J35" s="130" t="str">
        <f>IF(SUMIF('Grundlage Psychiatrie TK'!D:D,B35,'Grundlage Psychiatrie TK'!L:L)&gt;0,SUMIF('Grundlage Psychiatrie TK'!D:D,B35,'Grundlage Psychiatrie TK'!L:L),"")</f>
        <v/>
      </c>
      <c r="K35" s="40"/>
      <c r="L35" s="61" t="str">
        <f t="shared" si="0"/>
        <v>-</v>
      </c>
      <c r="M35" s="61" t="str">
        <f t="shared" si="1"/>
        <v>-</v>
      </c>
      <c r="N35" s="40"/>
      <c r="O35" s="40"/>
      <c r="P35" s="40"/>
      <c r="W35" s="124" t="str">
        <f t="shared" si="2"/>
        <v/>
      </c>
      <c r="X35" s="23" t="str">
        <f t="shared" si="3"/>
        <v>gleich</v>
      </c>
    </row>
    <row r="36" spans="1:24" hidden="1" x14ac:dyDescent="0.2">
      <c r="A36" s="20" t="s">
        <v>307</v>
      </c>
      <c r="B36" s="21" t="s">
        <v>307</v>
      </c>
      <c r="C36" s="21" t="s">
        <v>66</v>
      </c>
      <c r="D36" s="21" t="s">
        <v>308</v>
      </c>
      <c r="E36" s="112">
        <f>IF(SUMIF('Grundlage Psychiatrie TK'!D:D,B36,'Grundlage Psychiatrie TK'!G:G)&gt;0,SUMIF('Grundlage Psychiatrie TK'!D:D,B36,'Grundlage Psychiatrie TK'!G:G),)</f>
        <v>0</v>
      </c>
      <c r="F36" s="112">
        <f>IF(SUMIF('Grundlage Psychiatrie TK'!D:D,B36,'Grundlage Psychiatrie TK'!H:H)&gt;0,SUMIF('Grundlage Psychiatrie TK'!D:D,B36,'Grundlage Psychiatrie TK'!H:H),)</f>
        <v>0</v>
      </c>
      <c r="G36" s="112" t="str">
        <f>IF(SUMIF('Grundlage Psychiatrie TK'!D:D,B36,'Grundlage Psychiatrie TK'!I:I)&gt;0,SUMIF('Grundlage Psychiatrie TK'!D:D,B36,'Grundlage Psychiatrie TK'!I:I),"")</f>
        <v/>
      </c>
      <c r="H36" s="112" t="str">
        <f>IF(SUMIF('Grundlage Psychiatrie TK'!D:D,B36,'Grundlage Psychiatrie TK'!J:J)&gt;0,SUMIF('Grundlage Psychiatrie TK'!D:D,B36,'Grundlage Psychiatrie TK'!J:J),"")</f>
        <v/>
      </c>
      <c r="I36" s="130" t="str">
        <f>IF(SUMIF('Grundlage Psychiatrie TK'!D:D,B36,'Grundlage Psychiatrie TK'!K:K)&gt;0,SUMIF('Grundlage Psychiatrie TK'!D:D,B36,'Grundlage Psychiatrie TK'!K:K),"")</f>
        <v/>
      </c>
      <c r="J36" s="130" t="str">
        <f>IF(SUMIF('Grundlage Psychiatrie TK'!D:D,B36,'Grundlage Psychiatrie TK'!L:L)&gt;0,SUMIF('Grundlage Psychiatrie TK'!D:D,B36,'Grundlage Psychiatrie TK'!L:L),"")</f>
        <v/>
      </c>
      <c r="K36" s="40"/>
      <c r="L36" s="61" t="str">
        <f t="shared" si="0"/>
        <v>-</v>
      </c>
      <c r="M36" s="61" t="str">
        <f t="shared" si="1"/>
        <v>-</v>
      </c>
      <c r="N36" s="40"/>
      <c r="O36" s="40"/>
      <c r="P36" s="40"/>
      <c r="W36" s="124" t="str">
        <f t="shared" si="2"/>
        <v/>
      </c>
      <c r="X36" s="23" t="str">
        <f t="shared" si="3"/>
        <v>gleich</v>
      </c>
    </row>
    <row r="37" spans="1:24" hidden="1" x14ac:dyDescent="0.2">
      <c r="A37" s="20" t="s">
        <v>341</v>
      </c>
      <c r="B37" s="21" t="s">
        <v>341</v>
      </c>
      <c r="C37" s="21" t="s">
        <v>66</v>
      </c>
      <c r="D37" s="21" t="s">
        <v>308</v>
      </c>
      <c r="E37" s="112">
        <f>IF(SUMIF('Grundlage Psychiatrie TK'!D:D,B37,'Grundlage Psychiatrie TK'!G:G)&gt;0,SUMIF('Grundlage Psychiatrie TK'!D:D,B37,'Grundlage Psychiatrie TK'!G:G),)</f>
        <v>0</v>
      </c>
      <c r="F37" s="112">
        <f>IF(SUMIF('Grundlage Psychiatrie TK'!D:D,B37,'Grundlage Psychiatrie TK'!H:H)&gt;0,SUMIF('Grundlage Psychiatrie TK'!D:D,B37,'Grundlage Psychiatrie TK'!H:H),)</f>
        <v>0</v>
      </c>
      <c r="G37" s="112" t="str">
        <f>IF(SUMIF('Grundlage Psychiatrie TK'!D:D,B37,'Grundlage Psychiatrie TK'!I:I)&gt;0,SUMIF('Grundlage Psychiatrie TK'!D:D,B37,'Grundlage Psychiatrie TK'!I:I),"")</f>
        <v/>
      </c>
      <c r="H37" s="112" t="str">
        <f>IF(SUMIF('Grundlage Psychiatrie TK'!D:D,B37,'Grundlage Psychiatrie TK'!J:J)&gt;0,SUMIF('Grundlage Psychiatrie TK'!D:D,B37,'Grundlage Psychiatrie TK'!J:J),"")</f>
        <v/>
      </c>
      <c r="I37" s="130" t="str">
        <f>IF(SUMIF('Grundlage Psychiatrie TK'!D:D,B37,'Grundlage Psychiatrie TK'!K:K)&gt;0,SUMIF('Grundlage Psychiatrie TK'!D:D,B37,'Grundlage Psychiatrie TK'!K:K),"")</f>
        <v/>
      </c>
      <c r="J37" s="130" t="str">
        <f>IF(SUMIF('Grundlage Psychiatrie TK'!D:D,B37,'Grundlage Psychiatrie TK'!L:L)&gt;0,SUMIF('Grundlage Psychiatrie TK'!D:D,B37,'Grundlage Psychiatrie TK'!L:L),"")</f>
        <v/>
      </c>
      <c r="K37" s="40" t="s">
        <v>405</v>
      </c>
      <c r="L37" s="61" t="str">
        <f t="shared" si="0"/>
        <v>-</v>
      </c>
      <c r="M37" s="61" t="str">
        <f t="shared" si="1"/>
        <v>-</v>
      </c>
      <c r="N37" s="40"/>
      <c r="O37" s="40"/>
      <c r="P37" s="40"/>
      <c r="W37" s="124" t="str">
        <f t="shared" si="2"/>
        <v/>
      </c>
      <c r="X37" s="23" t="str">
        <f t="shared" si="3"/>
        <v>gleich</v>
      </c>
    </row>
    <row r="38" spans="1:24" hidden="1" x14ac:dyDescent="0.2">
      <c r="A38" s="20" t="s">
        <v>271</v>
      </c>
      <c r="B38" s="21" t="s">
        <v>272</v>
      </c>
      <c r="C38" s="21" t="s">
        <v>273</v>
      </c>
      <c r="D38" s="21" t="s">
        <v>27</v>
      </c>
      <c r="E38" s="112">
        <f>IF(SUMIF('Grundlage Psychiatrie TK'!D:D,B38,'Grundlage Psychiatrie TK'!G:G)&gt;0,SUMIF('Grundlage Psychiatrie TK'!D:D,B38,'Grundlage Psychiatrie TK'!G:G),)</f>
        <v>0</v>
      </c>
      <c r="F38" s="112">
        <f>IF(SUMIF('Grundlage Psychiatrie TK'!D:D,B38,'Grundlage Psychiatrie TK'!H:H)&gt;0,SUMIF('Grundlage Psychiatrie TK'!D:D,B38,'Grundlage Psychiatrie TK'!H:H),)</f>
        <v>0</v>
      </c>
      <c r="G38" s="112" t="str">
        <f>IF(SUMIF('Grundlage Psychiatrie TK'!D:D,B38,'Grundlage Psychiatrie TK'!I:I)&gt;0,SUMIF('Grundlage Psychiatrie TK'!D:D,B38,'Grundlage Psychiatrie TK'!I:I),"")</f>
        <v/>
      </c>
      <c r="H38" s="112" t="str">
        <f>IF(SUMIF('Grundlage Psychiatrie TK'!D:D,B38,'Grundlage Psychiatrie TK'!J:J)&gt;0,SUMIF('Grundlage Psychiatrie TK'!D:D,B38,'Grundlage Psychiatrie TK'!J:J),"")</f>
        <v/>
      </c>
      <c r="I38" s="130" t="str">
        <f>IF(SUMIF('Grundlage Psychiatrie TK'!D:D,B38,'Grundlage Psychiatrie TK'!K:K)&gt;0,SUMIF('Grundlage Psychiatrie TK'!D:D,B38,'Grundlage Psychiatrie TK'!K:K),"")</f>
        <v/>
      </c>
      <c r="J38" s="130" t="str">
        <f>IF(SUMIF('Grundlage Psychiatrie TK'!D:D,B38,'Grundlage Psychiatrie TK'!L:L)&gt;0,SUMIF('Grundlage Psychiatrie TK'!D:D,B38,'Grundlage Psychiatrie TK'!L:L),"")</f>
        <v/>
      </c>
      <c r="K38" s="40"/>
      <c r="L38" s="61" t="str">
        <f t="shared" si="0"/>
        <v>-</v>
      </c>
      <c r="M38" s="61" t="str">
        <f t="shared" si="1"/>
        <v>-</v>
      </c>
      <c r="N38" s="40"/>
      <c r="O38" s="40"/>
      <c r="P38" s="40"/>
      <c r="W38" s="124" t="str">
        <f t="shared" si="2"/>
        <v/>
      </c>
      <c r="X38" s="23" t="str">
        <f t="shared" si="3"/>
        <v>gleich</v>
      </c>
    </row>
    <row r="39" spans="1:24" hidden="1" x14ac:dyDescent="0.2">
      <c r="A39" s="20" t="s">
        <v>101</v>
      </c>
      <c r="B39" s="21" t="s">
        <v>102</v>
      </c>
      <c r="C39" s="21" t="s">
        <v>55</v>
      </c>
      <c r="D39" s="21" t="s">
        <v>22</v>
      </c>
      <c r="E39" s="112">
        <f>IF(SUMIF('Grundlage Psychiatrie TK'!D:D,B39,'Grundlage Psychiatrie TK'!G:G)&gt;0,SUMIF('Grundlage Psychiatrie TK'!D:D,B39,'Grundlage Psychiatrie TK'!G:G),)</f>
        <v>0</v>
      </c>
      <c r="F39" s="112">
        <f>IF(SUMIF('Grundlage Psychiatrie TK'!D:D,B39,'Grundlage Psychiatrie TK'!H:H)&gt;0,SUMIF('Grundlage Psychiatrie TK'!D:D,B39,'Grundlage Psychiatrie TK'!H:H),)</f>
        <v>0</v>
      </c>
      <c r="G39" s="112" t="str">
        <f>IF(SUMIF('Grundlage Psychiatrie TK'!D:D,B39,'Grundlage Psychiatrie TK'!I:I)&gt;0,SUMIF('Grundlage Psychiatrie TK'!D:D,B39,'Grundlage Psychiatrie TK'!I:I),"")</f>
        <v/>
      </c>
      <c r="H39" s="112" t="str">
        <f>IF(SUMIF('Grundlage Psychiatrie TK'!D:D,B39,'Grundlage Psychiatrie TK'!J:J)&gt;0,SUMIF('Grundlage Psychiatrie TK'!D:D,B39,'Grundlage Psychiatrie TK'!J:J),"")</f>
        <v/>
      </c>
      <c r="I39" s="130" t="str">
        <f>IF(SUMIF('Grundlage Psychiatrie TK'!D:D,B39,'Grundlage Psychiatrie TK'!K:K)&gt;0,SUMIF('Grundlage Psychiatrie TK'!D:D,B39,'Grundlage Psychiatrie TK'!K:K),"")</f>
        <v/>
      </c>
      <c r="J39" s="130" t="str">
        <f>IF(SUMIF('Grundlage Psychiatrie TK'!D:D,B39,'Grundlage Psychiatrie TK'!L:L)&gt;0,SUMIF('Grundlage Psychiatrie TK'!D:D,B39,'Grundlage Psychiatrie TK'!L:L),"")</f>
        <v/>
      </c>
      <c r="K39" s="40"/>
      <c r="L39" s="61" t="str">
        <f t="shared" si="0"/>
        <v>-</v>
      </c>
      <c r="M39" s="61" t="str">
        <f t="shared" si="1"/>
        <v>-</v>
      </c>
      <c r="N39" s="40"/>
      <c r="O39" s="40"/>
      <c r="P39" s="40"/>
      <c r="W39" s="124" t="str">
        <f t="shared" si="2"/>
        <v/>
      </c>
      <c r="X39" s="23" t="str">
        <f t="shared" si="3"/>
        <v>gleich</v>
      </c>
    </row>
    <row r="40" spans="1:24" hidden="1" x14ac:dyDescent="0.2">
      <c r="A40" s="20" t="s">
        <v>199</v>
      </c>
      <c r="B40" s="21" t="s">
        <v>200</v>
      </c>
      <c r="C40" s="21" t="s">
        <v>55</v>
      </c>
      <c r="D40" s="21" t="s">
        <v>188</v>
      </c>
      <c r="E40" s="112">
        <f>IF(SUMIF('Grundlage Psychiatrie TK'!D:D,B40,'Grundlage Psychiatrie TK'!G:G)&gt;0,SUMIF('Grundlage Psychiatrie TK'!D:D,B40,'Grundlage Psychiatrie TK'!G:G),)</f>
        <v>0</v>
      </c>
      <c r="F40" s="112">
        <f>IF(SUMIF('Grundlage Psychiatrie TK'!D:D,B40,'Grundlage Psychiatrie TK'!H:H)&gt;0,SUMIF('Grundlage Psychiatrie TK'!D:D,B40,'Grundlage Psychiatrie TK'!H:H),)</f>
        <v>0</v>
      </c>
      <c r="G40" s="112" t="str">
        <f>IF(SUMIF('Grundlage Psychiatrie TK'!D:D,B40,'Grundlage Psychiatrie TK'!I:I)&gt;0,SUMIF('Grundlage Psychiatrie TK'!D:D,B40,'Grundlage Psychiatrie TK'!I:I),"")</f>
        <v/>
      </c>
      <c r="H40" s="112" t="str">
        <f>IF(SUMIF('Grundlage Psychiatrie TK'!D:D,B40,'Grundlage Psychiatrie TK'!J:J)&gt;0,SUMIF('Grundlage Psychiatrie TK'!D:D,B40,'Grundlage Psychiatrie TK'!J:J),"")</f>
        <v/>
      </c>
      <c r="I40" s="130" t="str">
        <f>IF(SUMIF('Grundlage Psychiatrie TK'!D:D,B40,'Grundlage Psychiatrie TK'!K:K)&gt;0,SUMIF('Grundlage Psychiatrie TK'!D:D,B40,'Grundlage Psychiatrie TK'!K:K),"")</f>
        <v/>
      </c>
      <c r="J40" s="130" t="str">
        <f>IF(SUMIF('Grundlage Psychiatrie TK'!D:D,B40,'Grundlage Psychiatrie TK'!L:L)&gt;0,SUMIF('Grundlage Psychiatrie TK'!D:D,B40,'Grundlage Psychiatrie TK'!L:L),"")</f>
        <v/>
      </c>
      <c r="K40" s="40"/>
      <c r="L40" s="61" t="str">
        <f t="shared" si="0"/>
        <v>-</v>
      </c>
      <c r="M40" s="61" t="str">
        <f t="shared" si="1"/>
        <v>-</v>
      </c>
      <c r="N40" s="40"/>
      <c r="O40" s="40"/>
      <c r="P40" s="40"/>
      <c r="W40" s="124" t="str">
        <f t="shared" si="2"/>
        <v/>
      </c>
      <c r="X40" s="23" t="str">
        <f t="shared" si="3"/>
        <v>gleich</v>
      </c>
    </row>
    <row r="41" spans="1:24" hidden="1" x14ac:dyDescent="0.2">
      <c r="A41" s="20" t="s">
        <v>239</v>
      </c>
      <c r="B41" s="21" t="s">
        <v>240</v>
      </c>
      <c r="C41" s="21" t="s">
        <v>55</v>
      </c>
      <c r="D41" s="21" t="s">
        <v>45</v>
      </c>
      <c r="E41" s="112">
        <f>IF(SUMIF('Grundlage Psychiatrie TK'!D:D,B41,'Grundlage Psychiatrie TK'!G:G)&gt;0,SUMIF('Grundlage Psychiatrie TK'!D:D,B41,'Grundlage Psychiatrie TK'!G:G),)</f>
        <v>0</v>
      </c>
      <c r="F41" s="112">
        <f>IF(SUMIF('Grundlage Psychiatrie TK'!D:D,B41,'Grundlage Psychiatrie TK'!H:H)&gt;0,SUMIF('Grundlage Psychiatrie TK'!D:D,B41,'Grundlage Psychiatrie TK'!H:H),)</f>
        <v>0</v>
      </c>
      <c r="G41" s="112" t="str">
        <f>IF(SUMIF('Grundlage Psychiatrie TK'!D:D,B41,'Grundlage Psychiatrie TK'!I:I)&gt;0,SUMIF('Grundlage Psychiatrie TK'!D:D,B41,'Grundlage Psychiatrie TK'!I:I),"")</f>
        <v/>
      </c>
      <c r="H41" s="112" t="str">
        <f>IF(SUMIF('Grundlage Psychiatrie TK'!D:D,B41,'Grundlage Psychiatrie TK'!J:J)&gt;0,SUMIF('Grundlage Psychiatrie TK'!D:D,B41,'Grundlage Psychiatrie TK'!J:J),"")</f>
        <v/>
      </c>
      <c r="I41" s="130" t="str">
        <f>IF(SUMIF('Grundlage Psychiatrie TK'!D:D,B41,'Grundlage Psychiatrie TK'!K:K)&gt;0,SUMIF('Grundlage Psychiatrie TK'!D:D,B41,'Grundlage Psychiatrie TK'!K:K),"")</f>
        <v/>
      </c>
      <c r="J41" s="130" t="str">
        <f>IF(SUMIF('Grundlage Psychiatrie TK'!D:D,B41,'Grundlage Psychiatrie TK'!L:L)&gt;0,SUMIF('Grundlage Psychiatrie TK'!D:D,B41,'Grundlage Psychiatrie TK'!L:L),"")</f>
        <v/>
      </c>
      <c r="K41" s="40"/>
      <c r="L41" s="61" t="str">
        <f t="shared" si="0"/>
        <v>-</v>
      </c>
      <c r="M41" s="61" t="str">
        <f t="shared" si="1"/>
        <v>-</v>
      </c>
      <c r="N41" s="40"/>
      <c r="O41" s="40"/>
      <c r="P41" s="40"/>
      <c r="W41" s="124" t="str">
        <f t="shared" si="2"/>
        <v/>
      </c>
      <c r="X41" s="23" t="str">
        <f t="shared" si="3"/>
        <v>gleich</v>
      </c>
    </row>
    <row r="42" spans="1:24" hidden="1" x14ac:dyDescent="0.2">
      <c r="A42" s="20" t="s">
        <v>275</v>
      </c>
      <c r="B42" s="21" t="s">
        <v>276</v>
      </c>
      <c r="C42" s="21" t="s">
        <v>55</v>
      </c>
      <c r="D42" s="21" t="s">
        <v>45</v>
      </c>
      <c r="E42" s="112">
        <f>IF(SUMIF('Grundlage Psychiatrie TK'!D:D,B42,'Grundlage Psychiatrie TK'!G:G)&gt;0,SUMIF('Grundlage Psychiatrie TK'!D:D,B42,'Grundlage Psychiatrie TK'!G:G),)</f>
        <v>0</v>
      </c>
      <c r="F42" s="112">
        <f>IF(SUMIF('Grundlage Psychiatrie TK'!D:D,B42,'Grundlage Psychiatrie TK'!H:H)&gt;0,SUMIF('Grundlage Psychiatrie TK'!D:D,B42,'Grundlage Psychiatrie TK'!H:H),)</f>
        <v>0</v>
      </c>
      <c r="G42" s="112" t="str">
        <f>IF(SUMIF('Grundlage Psychiatrie TK'!D:D,B42,'Grundlage Psychiatrie TK'!I:I)&gt;0,SUMIF('Grundlage Psychiatrie TK'!D:D,B42,'Grundlage Psychiatrie TK'!I:I),"")</f>
        <v/>
      </c>
      <c r="H42" s="112" t="str">
        <f>IF(SUMIF('Grundlage Psychiatrie TK'!D:D,B42,'Grundlage Psychiatrie TK'!J:J)&gt;0,SUMIF('Grundlage Psychiatrie TK'!D:D,B42,'Grundlage Psychiatrie TK'!J:J),"")</f>
        <v/>
      </c>
      <c r="I42" s="130" t="str">
        <f>IF(SUMIF('Grundlage Psychiatrie TK'!D:D,B42,'Grundlage Psychiatrie TK'!K:K)&gt;0,SUMIF('Grundlage Psychiatrie TK'!D:D,B42,'Grundlage Psychiatrie TK'!K:K),"")</f>
        <v/>
      </c>
      <c r="J42" s="130" t="str">
        <f>IF(SUMIF('Grundlage Psychiatrie TK'!D:D,B42,'Grundlage Psychiatrie TK'!L:L)&gt;0,SUMIF('Grundlage Psychiatrie TK'!D:D,B42,'Grundlage Psychiatrie TK'!L:L),"")</f>
        <v/>
      </c>
      <c r="K42" s="40"/>
      <c r="L42" s="61" t="str">
        <f t="shared" si="0"/>
        <v>-</v>
      </c>
      <c r="M42" s="61" t="str">
        <f t="shared" si="1"/>
        <v>-</v>
      </c>
      <c r="N42" s="40"/>
      <c r="O42" s="40"/>
      <c r="P42" s="40"/>
      <c r="W42" s="124" t="str">
        <f t="shared" si="2"/>
        <v/>
      </c>
      <c r="X42" s="23" t="str">
        <f t="shared" si="3"/>
        <v>gleich</v>
      </c>
    </row>
    <row r="43" spans="1:24" hidden="1" x14ac:dyDescent="0.2">
      <c r="A43" s="20" t="s">
        <v>323</v>
      </c>
      <c r="B43" s="21" t="s">
        <v>323</v>
      </c>
      <c r="C43" s="21" t="s">
        <v>55</v>
      </c>
      <c r="D43" s="21" t="s">
        <v>251</v>
      </c>
      <c r="E43" s="112">
        <f>IF(SUMIF('Grundlage Psychiatrie TK'!D:D,B43,'Grundlage Psychiatrie TK'!G:G)&gt;0,SUMIF('Grundlage Psychiatrie TK'!D:D,B43,'Grundlage Psychiatrie TK'!G:G),)</f>
        <v>0</v>
      </c>
      <c r="F43" s="112">
        <f>IF(SUMIF('Grundlage Psychiatrie TK'!D:D,B43,'Grundlage Psychiatrie TK'!H:H)&gt;0,SUMIF('Grundlage Psychiatrie TK'!D:D,B43,'Grundlage Psychiatrie TK'!H:H),)</f>
        <v>0</v>
      </c>
      <c r="G43" s="112" t="str">
        <f>IF(SUMIF('Grundlage Psychiatrie TK'!D:D,B43,'Grundlage Psychiatrie TK'!I:I)&gt;0,SUMIF('Grundlage Psychiatrie TK'!D:D,B43,'Grundlage Psychiatrie TK'!I:I),"")</f>
        <v/>
      </c>
      <c r="H43" s="112" t="str">
        <f>IF(SUMIF('Grundlage Psychiatrie TK'!D:D,B43,'Grundlage Psychiatrie TK'!J:J)&gt;0,SUMIF('Grundlage Psychiatrie TK'!D:D,B43,'Grundlage Psychiatrie TK'!J:J),"")</f>
        <v/>
      </c>
      <c r="I43" s="130" t="str">
        <f>IF(SUMIF('Grundlage Psychiatrie TK'!D:D,B43,'Grundlage Psychiatrie TK'!K:K)&gt;0,SUMIF('Grundlage Psychiatrie TK'!D:D,B43,'Grundlage Psychiatrie TK'!K:K),"")</f>
        <v/>
      </c>
      <c r="J43" s="130" t="str">
        <f>IF(SUMIF('Grundlage Psychiatrie TK'!D:D,B43,'Grundlage Psychiatrie TK'!L:L)&gt;0,SUMIF('Grundlage Psychiatrie TK'!D:D,B43,'Grundlage Psychiatrie TK'!L:L),"")</f>
        <v/>
      </c>
      <c r="K43" s="40"/>
      <c r="L43" s="61" t="str">
        <f t="shared" si="0"/>
        <v>-</v>
      </c>
      <c r="M43" s="61" t="str">
        <f t="shared" si="1"/>
        <v>-</v>
      </c>
      <c r="N43" s="40"/>
      <c r="O43" s="40"/>
      <c r="P43" s="40"/>
      <c r="W43" s="124" t="str">
        <f t="shared" si="2"/>
        <v/>
      </c>
      <c r="X43" s="23" t="str">
        <f t="shared" si="3"/>
        <v>gleich</v>
      </c>
    </row>
    <row r="44" spans="1:24" hidden="1" x14ac:dyDescent="0.2">
      <c r="A44" s="20" t="s">
        <v>329</v>
      </c>
      <c r="B44" s="21" t="s">
        <v>329</v>
      </c>
      <c r="C44" s="21" t="s">
        <v>55</v>
      </c>
      <c r="D44" s="21" t="s">
        <v>17</v>
      </c>
      <c r="E44" s="112">
        <f>IF(SUMIF('Grundlage Psychiatrie TK'!D:D,B44,'Grundlage Psychiatrie TK'!G:G)&gt;0,SUMIF('Grundlage Psychiatrie TK'!D:D,B44,'Grundlage Psychiatrie TK'!G:G),)</f>
        <v>0</v>
      </c>
      <c r="F44" s="112">
        <f>IF(SUMIF('Grundlage Psychiatrie TK'!D:D,B44,'Grundlage Psychiatrie TK'!H:H)&gt;0,SUMIF('Grundlage Psychiatrie TK'!D:D,B44,'Grundlage Psychiatrie TK'!H:H),)</f>
        <v>0</v>
      </c>
      <c r="G44" s="112" t="str">
        <f>IF(SUMIF('Grundlage Psychiatrie TK'!D:D,B44,'Grundlage Psychiatrie TK'!I:I)&gt;0,SUMIF('Grundlage Psychiatrie TK'!D:D,B44,'Grundlage Psychiatrie TK'!I:I),"")</f>
        <v/>
      </c>
      <c r="H44" s="112" t="str">
        <f>IF(SUMIF('Grundlage Psychiatrie TK'!D:D,B44,'Grundlage Psychiatrie TK'!J:J)&gt;0,SUMIF('Grundlage Psychiatrie TK'!D:D,B44,'Grundlage Psychiatrie TK'!J:J),"")</f>
        <v/>
      </c>
      <c r="I44" s="130" t="str">
        <f>IF(SUMIF('Grundlage Psychiatrie TK'!D:D,B44,'Grundlage Psychiatrie TK'!K:K)&gt;0,SUMIF('Grundlage Psychiatrie TK'!D:D,B44,'Grundlage Psychiatrie TK'!K:K),"")</f>
        <v/>
      </c>
      <c r="J44" s="130" t="str">
        <f>IF(SUMIF('Grundlage Psychiatrie TK'!D:D,B44,'Grundlage Psychiatrie TK'!L:L)&gt;0,SUMIF('Grundlage Psychiatrie TK'!D:D,B44,'Grundlage Psychiatrie TK'!L:L),"")</f>
        <v/>
      </c>
      <c r="K44" s="40"/>
      <c r="L44" s="61" t="str">
        <f t="shared" si="0"/>
        <v>-</v>
      </c>
      <c r="M44" s="61" t="str">
        <f t="shared" si="1"/>
        <v>-</v>
      </c>
      <c r="N44" s="40"/>
      <c r="O44" s="40"/>
      <c r="P44" s="40"/>
      <c r="W44" s="124" t="str">
        <f t="shared" si="2"/>
        <v/>
      </c>
      <c r="X44" s="23" t="str">
        <f t="shared" si="3"/>
        <v>gleich</v>
      </c>
    </row>
    <row r="45" spans="1:24" hidden="1" x14ac:dyDescent="0.2">
      <c r="A45" s="20" t="s">
        <v>122</v>
      </c>
      <c r="B45" s="21" t="s">
        <v>123</v>
      </c>
      <c r="C45" s="21" t="s">
        <v>110</v>
      </c>
      <c r="D45" s="21" t="s">
        <v>45</v>
      </c>
      <c r="E45" s="112">
        <f>IF(SUMIF('Grundlage Psychiatrie TK'!D:D,B45,'Grundlage Psychiatrie TK'!G:G)&gt;0,SUMIF('Grundlage Psychiatrie TK'!D:D,B45,'Grundlage Psychiatrie TK'!G:G),)</f>
        <v>0</v>
      </c>
      <c r="F45" s="112">
        <f>IF(SUMIF('Grundlage Psychiatrie TK'!D:D,B45,'Grundlage Psychiatrie TK'!H:H)&gt;0,SUMIF('Grundlage Psychiatrie TK'!D:D,B45,'Grundlage Psychiatrie TK'!H:H),)</f>
        <v>0</v>
      </c>
      <c r="G45" s="112" t="str">
        <f>IF(SUMIF('Grundlage Psychiatrie TK'!D:D,B45,'Grundlage Psychiatrie TK'!I:I)&gt;0,SUMIF('Grundlage Psychiatrie TK'!D:D,B45,'Grundlage Psychiatrie TK'!I:I),"")</f>
        <v/>
      </c>
      <c r="H45" s="112" t="str">
        <f>IF(SUMIF('Grundlage Psychiatrie TK'!D:D,B45,'Grundlage Psychiatrie TK'!J:J)&gt;0,SUMIF('Grundlage Psychiatrie TK'!D:D,B45,'Grundlage Psychiatrie TK'!J:J),"")</f>
        <v/>
      </c>
      <c r="I45" s="130" t="str">
        <f>IF(SUMIF('Grundlage Psychiatrie TK'!D:D,B45,'Grundlage Psychiatrie TK'!K:K)&gt;0,SUMIF('Grundlage Psychiatrie TK'!D:D,B45,'Grundlage Psychiatrie TK'!K:K),"")</f>
        <v/>
      </c>
      <c r="J45" s="130" t="str">
        <f>IF(SUMIF('Grundlage Psychiatrie TK'!D:D,B45,'Grundlage Psychiatrie TK'!L:L)&gt;0,SUMIF('Grundlage Psychiatrie TK'!D:D,B45,'Grundlage Psychiatrie TK'!L:L),"")</f>
        <v/>
      </c>
      <c r="K45" s="40"/>
      <c r="L45" s="61" t="str">
        <f t="shared" si="0"/>
        <v>-</v>
      </c>
      <c r="M45" s="61" t="str">
        <f t="shared" si="1"/>
        <v>-</v>
      </c>
      <c r="N45" s="40"/>
      <c r="O45" s="40"/>
      <c r="P45" s="40"/>
      <c r="W45" s="124" t="str">
        <f t="shared" si="2"/>
        <v/>
      </c>
      <c r="X45" s="23" t="str">
        <f t="shared" si="3"/>
        <v>gleich</v>
      </c>
    </row>
    <row r="46" spans="1:24" hidden="1" x14ac:dyDescent="0.2">
      <c r="A46" s="20" t="s">
        <v>108</v>
      </c>
      <c r="B46" s="21" t="s">
        <v>109</v>
      </c>
      <c r="C46" s="21" t="s">
        <v>110</v>
      </c>
      <c r="D46" s="21" t="s">
        <v>35</v>
      </c>
      <c r="E46" s="112">
        <f>IF(SUMIF('Grundlage Psychiatrie TK'!D:D,B46,'Grundlage Psychiatrie TK'!G:G)&gt;0,SUMIF('Grundlage Psychiatrie TK'!D:D,B46,'Grundlage Psychiatrie TK'!G:G),)</f>
        <v>0</v>
      </c>
      <c r="F46" s="112">
        <f>IF(SUMIF('Grundlage Psychiatrie TK'!D:D,B46,'Grundlage Psychiatrie TK'!H:H)&gt;0,SUMIF('Grundlage Psychiatrie TK'!D:D,B46,'Grundlage Psychiatrie TK'!H:H),)</f>
        <v>0</v>
      </c>
      <c r="G46" s="112" t="str">
        <f>IF(SUMIF('Grundlage Psychiatrie TK'!D:D,B46,'Grundlage Psychiatrie TK'!I:I)&gt;0,SUMIF('Grundlage Psychiatrie TK'!D:D,B46,'Grundlage Psychiatrie TK'!I:I),"")</f>
        <v/>
      </c>
      <c r="H46" s="112" t="str">
        <f>IF(SUMIF('Grundlage Psychiatrie TK'!D:D,B46,'Grundlage Psychiatrie TK'!J:J)&gt;0,SUMIF('Grundlage Psychiatrie TK'!D:D,B46,'Grundlage Psychiatrie TK'!J:J),"")</f>
        <v/>
      </c>
      <c r="I46" s="130" t="str">
        <f>IF(SUMIF('Grundlage Psychiatrie TK'!D:D,B46,'Grundlage Psychiatrie TK'!K:K)&gt;0,SUMIF('Grundlage Psychiatrie TK'!D:D,B46,'Grundlage Psychiatrie TK'!K:K),"")</f>
        <v/>
      </c>
      <c r="J46" s="130" t="str">
        <f>IF(SUMIF('Grundlage Psychiatrie TK'!D:D,B46,'Grundlage Psychiatrie TK'!L:L)&gt;0,SUMIF('Grundlage Psychiatrie TK'!D:D,B46,'Grundlage Psychiatrie TK'!L:L),"")</f>
        <v/>
      </c>
      <c r="K46" s="40"/>
      <c r="L46" s="61" t="str">
        <f t="shared" si="0"/>
        <v>-</v>
      </c>
      <c r="M46" s="61" t="str">
        <f t="shared" si="1"/>
        <v>-</v>
      </c>
      <c r="N46" s="40"/>
      <c r="O46" s="40"/>
      <c r="P46" s="40"/>
      <c r="W46" s="124" t="str">
        <f t="shared" si="2"/>
        <v/>
      </c>
      <c r="X46" s="23" t="str">
        <f t="shared" si="3"/>
        <v>gleich</v>
      </c>
    </row>
    <row r="47" spans="1:24" hidden="1" x14ac:dyDescent="0.2">
      <c r="A47" s="20" t="s">
        <v>326</v>
      </c>
      <c r="B47" s="21" t="s">
        <v>326</v>
      </c>
      <c r="C47" s="21" t="s">
        <v>110</v>
      </c>
      <c r="D47" s="21" t="s">
        <v>251</v>
      </c>
      <c r="E47" s="112">
        <f>IF(SUMIF('Grundlage Psychiatrie TK'!D:D,B47,'Grundlage Psychiatrie TK'!G:G)&gt;0,SUMIF('Grundlage Psychiatrie TK'!D:D,B47,'Grundlage Psychiatrie TK'!G:G),)</f>
        <v>0</v>
      </c>
      <c r="F47" s="112">
        <f>IF(SUMIF('Grundlage Psychiatrie TK'!D:D,B47,'Grundlage Psychiatrie TK'!H:H)&gt;0,SUMIF('Grundlage Psychiatrie TK'!D:D,B47,'Grundlage Psychiatrie TK'!H:H),)</f>
        <v>0</v>
      </c>
      <c r="G47" s="112" t="str">
        <f>IF(SUMIF('Grundlage Psychiatrie TK'!D:D,B47,'Grundlage Psychiatrie TK'!I:I)&gt;0,SUMIF('Grundlage Psychiatrie TK'!D:D,B47,'Grundlage Psychiatrie TK'!I:I),"")</f>
        <v/>
      </c>
      <c r="H47" s="112" t="str">
        <f>IF(SUMIF('Grundlage Psychiatrie TK'!D:D,B47,'Grundlage Psychiatrie TK'!J:J)&gt;0,SUMIF('Grundlage Psychiatrie TK'!D:D,B47,'Grundlage Psychiatrie TK'!J:J),"")</f>
        <v/>
      </c>
      <c r="I47" s="130" t="str">
        <f>IF(SUMIF('Grundlage Psychiatrie TK'!D:D,B47,'Grundlage Psychiatrie TK'!K:K)&gt;0,SUMIF('Grundlage Psychiatrie TK'!D:D,B47,'Grundlage Psychiatrie TK'!K:K),"")</f>
        <v/>
      </c>
      <c r="J47" s="130" t="str">
        <f>IF(SUMIF('Grundlage Psychiatrie TK'!D:D,B47,'Grundlage Psychiatrie TK'!L:L)&gt;0,SUMIF('Grundlage Psychiatrie TK'!D:D,B47,'Grundlage Psychiatrie TK'!L:L),"")</f>
        <v/>
      </c>
      <c r="K47" s="40"/>
      <c r="L47" s="61" t="str">
        <f t="shared" si="0"/>
        <v>-</v>
      </c>
      <c r="M47" s="61" t="str">
        <f t="shared" si="1"/>
        <v>-</v>
      </c>
      <c r="N47" s="40"/>
      <c r="O47" s="40"/>
      <c r="P47" s="40"/>
      <c r="W47" s="124" t="str">
        <f t="shared" si="2"/>
        <v/>
      </c>
      <c r="X47" s="23" t="str">
        <f t="shared" si="3"/>
        <v>gleich</v>
      </c>
    </row>
    <row r="48" spans="1:24" hidden="1" x14ac:dyDescent="0.2">
      <c r="A48" s="20" t="s">
        <v>14</v>
      </c>
      <c r="B48" s="21" t="s">
        <v>15</v>
      </c>
      <c r="C48" s="21" t="s">
        <v>16</v>
      </c>
      <c r="D48" s="21" t="s">
        <v>17</v>
      </c>
      <c r="E48" s="112">
        <f>IF(SUMIF('Grundlage Psychiatrie TK'!D:D,B48,'Grundlage Psychiatrie TK'!G:G)&gt;0,SUMIF('Grundlage Psychiatrie TK'!D:D,B48,'Grundlage Psychiatrie TK'!G:G),)</f>
        <v>0</v>
      </c>
      <c r="F48" s="112">
        <f>IF(SUMIF('Grundlage Psychiatrie TK'!D:D,B48,'Grundlage Psychiatrie TK'!H:H)&gt;0,SUMIF('Grundlage Psychiatrie TK'!D:D,B48,'Grundlage Psychiatrie TK'!H:H),)</f>
        <v>0</v>
      </c>
      <c r="G48" s="112" t="str">
        <f>IF(SUMIF('Grundlage Psychiatrie TK'!D:D,B48,'Grundlage Psychiatrie TK'!I:I)&gt;0,SUMIF('Grundlage Psychiatrie TK'!D:D,B48,'Grundlage Psychiatrie TK'!I:I),"")</f>
        <v/>
      </c>
      <c r="H48" s="112" t="str">
        <f>IF(SUMIF('Grundlage Psychiatrie TK'!D:D,B48,'Grundlage Psychiatrie TK'!J:J)&gt;0,SUMIF('Grundlage Psychiatrie TK'!D:D,B48,'Grundlage Psychiatrie TK'!J:J),"")</f>
        <v/>
      </c>
      <c r="I48" s="130" t="str">
        <f>IF(SUMIF('Grundlage Psychiatrie TK'!D:D,B48,'Grundlage Psychiatrie TK'!K:K)&gt;0,SUMIF('Grundlage Psychiatrie TK'!D:D,B48,'Grundlage Psychiatrie TK'!K:K),"")</f>
        <v/>
      </c>
      <c r="J48" s="130" t="str">
        <f>IF(SUMIF('Grundlage Psychiatrie TK'!D:D,B48,'Grundlage Psychiatrie TK'!L:L)&gt;0,SUMIF('Grundlage Psychiatrie TK'!D:D,B48,'Grundlage Psychiatrie TK'!L:L),"")</f>
        <v/>
      </c>
      <c r="K48" s="40"/>
      <c r="L48" s="61" t="str">
        <f t="shared" si="0"/>
        <v>-</v>
      </c>
      <c r="M48" s="61" t="str">
        <f t="shared" si="1"/>
        <v>-</v>
      </c>
      <c r="N48" s="40"/>
      <c r="O48" s="40"/>
      <c r="P48" s="40"/>
      <c r="W48" s="124" t="str">
        <f t="shared" si="2"/>
        <v/>
      </c>
      <c r="X48" s="23" t="str">
        <f t="shared" si="3"/>
        <v>gleich</v>
      </c>
    </row>
    <row r="49" spans="1:24" hidden="1" x14ac:dyDescent="0.2">
      <c r="A49" s="20" t="s">
        <v>174</v>
      </c>
      <c r="B49" s="21" t="s">
        <v>175</v>
      </c>
      <c r="C49" s="21" t="s">
        <v>16</v>
      </c>
      <c r="D49" s="21" t="s">
        <v>62</v>
      </c>
      <c r="E49" s="112">
        <f>IF(SUMIF('Grundlage Psychiatrie TK'!D:D,B49,'Grundlage Psychiatrie TK'!G:G)&gt;0,SUMIF('Grundlage Psychiatrie TK'!D:D,B49,'Grundlage Psychiatrie TK'!G:G),)</f>
        <v>0</v>
      </c>
      <c r="F49" s="112">
        <f>IF(SUMIF('Grundlage Psychiatrie TK'!D:D,B49,'Grundlage Psychiatrie TK'!H:H)&gt;0,SUMIF('Grundlage Psychiatrie TK'!D:D,B49,'Grundlage Psychiatrie TK'!H:H),)</f>
        <v>0</v>
      </c>
      <c r="G49" s="112" t="str">
        <f>IF(SUMIF('Grundlage Psychiatrie TK'!D:D,B49,'Grundlage Psychiatrie TK'!I:I)&gt;0,SUMIF('Grundlage Psychiatrie TK'!D:D,B49,'Grundlage Psychiatrie TK'!I:I),"")</f>
        <v/>
      </c>
      <c r="H49" s="112" t="str">
        <f>IF(SUMIF('Grundlage Psychiatrie TK'!D:D,B49,'Grundlage Psychiatrie TK'!J:J)&gt;0,SUMIF('Grundlage Psychiatrie TK'!D:D,B49,'Grundlage Psychiatrie TK'!J:J),"")</f>
        <v/>
      </c>
      <c r="I49" s="130" t="str">
        <f>IF(SUMIF('Grundlage Psychiatrie TK'!D:D,B49,'Grundlage Psychiatrie TK'!K:K)&gt;0,SUMIF('Grundlage Psychiatrie TK'!D:D,B49,'Grundlage Psychiatrie TK'!K:K),"")</f>
        <v/>
      </c>
      <c r="J49" s="130" t="str">
        <f>IF(SUMIF('Grundlage Psychiatrie TK'!D:D,B49,'Grundlage Psychiatrie TK'!L:L)&gt;0,SUMIF('Grundlage Psychiatrie TK'!D:D,B49,'Grundlage Psychiatrie TK'!L:L),"")</f>
        <v/>
      </c>
      <c r="K49" s="40"/>
      <c r="L49" s="61" t="str">
        <f t="shared" si="0"/>
        <v>-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gleich</v>
      </c>
    </row>
    <row r="50" spans="1:24" hidden="1" x14ac:dyDescent="0.2">
      <c r="A50" s="20" t="s">
        <v>220</v>
      </c>
      <c r="B50" s="21" t="s">
        <v>221</v>
      </c>
      <c r="C50" s="21" t="s">
        <v>16</v>
      </c>
      <c r="D50" s="21" t="s">
        <v>45</v>
      </c>
      <c r="E50" s="112">
        <f>IF(SUMIF('Grundlage Psychiatrie TK'!D:D,B50,'Grundlage Psychiatrie TK'!G:G)&gt;0,SUMIF('Grundlage Psychiatrie TK'!D:D,B50,'Grundlage Psychiatrie TK'!G:G),)</f>
        <v>0</v>
      </c>
      <c r="F50" s="112">
        <f>IF(SUMIF('Grundlage Psychiatrie TK'!D:D,B50,'Grundlage Psychiatrie TK'!H:H)&gt;0,SUMIF('Grundlage Psychiatrie TK'!D:D,B50,'Grundlage Psychiatrie TK'!H:H),)</f>
        <v>0</v>
      </c>
      <c r="G50" s="112" t="str">
        <f>IF(SUMIF('Grundlage Psychiatrie TK'!D:D,B50,'Grundlage Psychiatrie TK'!I:I)&gt;0,SUMIF('Grundlage Psychiatrie TK'!D:D,B50,'Grundlage Psychiatrie TK'!I:I),"")</f>
        <v/>
      </c>
      <c r="H50" s="112" t="str">
        <f>IF(SUMIF('Grundlage Psychiatrie TK'!D:D,B50,'Grundlage Psychiatrie TK'!J:J)&gt;0,SUMIF('Grundlage Psychiatrie TK'!D:D,B50,'Grundlage Psychiatrie TK'!J:J),"")</f>
        <v/>
      </c>
      <c r="I50" s="130" t="str">
        <f>IF(SUMIF('Grundlage Psychiatrie TK'!D:D,B50,'Grundlage Psychiatrie TK'!K:K)&gt;0,SUMIF('Grundlage Psychiatrie TK'!D:D,B50,'Grundlage Psychiatrie TK'!K:K),"")</f>
        <v/>
      </c>
      <c r="J50" s="130" t="str">
        <f>IF(SUMIF('Grundlage Psychiatrie TK'!D:D,B50,'Grundlage Psychiatrie TK'!L:L)&gt;0,SUMIF('Grundlage Psychiatrie TK'!D:D,B50,'Grundlage Psychiatrie TK'!L:L),"")</f>
        <v/>
      </c>
      <c r="K50" s="40"/>
      <c r="L50" s="61" t="str">
        <f t="shared" si="0"/>
        <v>-</v>
      </c>
      <c r="M50" s="61" t="str">
        <f t="shared" si="1"/>
        <v>-</v>
      </c>
      <c r="N50" s="40"/>
      <c r="O50" s="40"/>
      <c r="P50" s="40"/>
      <c r="W50" s="124" t="str">
        <f t="shared" si="2"/>
        <v/>
      </c>
      <c r="X50" s="23" t="str">
        <f t="shared" si="3"/>
        <v>gleich</v>
      </c>
    </row>
    <row r="51" spans="1:24" hidden="1" x14ac:dyDescent="0.2">
      <c r="A51" s="20" t="s">
        <v>304</v>
      </c>
      <c r="B51" s="21" t="s">
        <v>304</v>
      </c>
      <c r="C51" s="21" t="s">
        <v>16</v>
      </c>
      <c r="D51" s="21" t="s">
        <v>251</v>
      </c>
      <c r="E51" s="112">
        <f>IF(SUMIF('Grundlage Psychiatrie TK'!D:D,B51,'Grundlage Psychiatrie TK'!G:G)&gt;0,SUMIF('Grundlage Psychiatrie TK'!D:D,B51,'Grundlage Psychiatrie TK'!G:G),)</f>
        <v>0</v>
      </c>
      <c r="F51" s="112">
        <f>IF(SUMIF('Grundlage Psychiatrie TK'!D:D,B51,'Grundlage Psychiatrie TK'!H:H)&gt;0,SUMIF('Grundlage Psychiatrie TK'!D:D,B51,'Grundlage Psychiatrie TK'!H:H),)</f>
        <v>0</v>
      </c>
      <c r="G51" s="112" t="str">
        <f>IF(SUMIF('Grundlage Psychiatrie TK'!D:D,B51,'Grundlage Psychiatrie TK'!I:I)&gt;0,SUMIF('Grundlage Psychiatrie TK'!D:D,B51,'Grundlage Psychiatrie TK'!I:I),"")</f>
        <v/>
      </c>
      <c r="H51" s="112" t="str">
        <f>IF(SUMIF('Grundlage Psychiatrie TK'!D:D,B51,'Grundlage Psychiatrie TK'!J:J)&gt;0,SUMIF('Grundlage Psychiatrie TK'!D:D,B51,'Grundlage Psychiatrie TK'!J:J),"")</f>
        <v/>
      </c>
      <c r="I51" s="130" t="str">
        <f>IF(SUMIF('Grundlage Psychiatrie TK'!D:D,B51,'Grundlage Psychiatrie TK'!K:K)&gt;0,SUMIF('Grundlage Psychiatrie TK'!D:D,B51,'Grundlage Psychiatrie TK'!K:K),"")</f>
        <v/>
      </c>
      <c r="J51" s="130" t="str">
        <f>IF(SUMIF('Grundlage Psychiatrie TK'!D:D,B51,'Grundlage Psychiatrie TK'!L:L)&gt;0,SUMIF('Grundlage Psychiatrie TK'!D:D,B51,'Grundlage Psychiatrie TK'!L:L),"")</f>
        <v/>
      </c>
      <c r="K51" s="40"/>
      <c r="L51" s="61" t="str">
        <f t="shared" si="0"/>
        <v>-</v>
      </c>
      <c r="M51" s="61" t="str">
        <f t="shared" si="1"/>
        <v>-</v>
      </c>
      <c r="N51" s="40"/>
      <c r="O51" s="40"/>
      <c r="P51" s="40"/>
      <c r="W51" s="124" t="str">
        <f t="shared" si="2"/>
        <v/>
      </c>
      <c r="X51" s="23" t="str">
        <f t="shared" si="3"/>
        <v>gleich</v>
      </c>
    </row>
    <row r="52" spans="1:24" hidden="1" x14ac:dyDescent="0.2">
      <c r="A52" s="20" t="s">
        <v>290</v>
      </c>
      <c r="B52" s="21" t="s">
        <v>291</v>
      </c>
      <c r="C52" s="21" t="s">
        <v>16</v>
      </c>
      <c r="D52" s="21" t="s">
        <v>22</v>
      </c>
      <c r="E52" s="112">
        <f>IF(SUMIF('Grundlage Psychiatrie TK'!D:D,B52,'Grundlage Psychiatrie TK'!G:G)&gt;0,SUMIF('Grundlage Psychiatrie TK'!D:D,B52,'Grundlage Psychiatrie TK'!G:G),)</f>
        <v>0</v>
      </c>
      <c r="F52" s="112">
        <f>IF(SUMIF('Grundlage Psychiatrie TK'!D:D,B52,'Grundlage Psychiatrie TK'!H:H)&gt;0,SUMIF('Grundlage Psychiatrie TK'!D:D,B52,'Grundlage Psychiatrie TK'!H:H),)</f>
        <v>0</v>
      </c>
      <c r="G52" s="112" t="str">
        <f>IF(SUMIF('Grundlage Psychiatrie TK'!D:D,B52,'Grundlage Psychiatrie TK'!I:I)&gt;0,SUMIF('Grundlage Psychiatrie TK'!D:D,B52,'Grundlage Psychiatrie TK'!I:I),"")</f>
        <v/>
      </c>
      <c r="H52" s="112" t="str">
        <f>IF(SUMIF('Grundlage Psychiatrie TK'!D:D,B52,'Grundlage Psychiatrie TK'!J:J)&gt;0,SUMIF('Grundlage Psychiatrie TK'!D:D,B52,'Grundlage Psychiatrie TK'!J:J),"")</f>
        <v/>
      </c>
      <c r="I52" s="130" t="str">
        <f>IF(SUMIF('Grundlage Psychiatrie TK'!D:D,B52,'Grundlage Psychiatrie TK'!K:K)&gt;0,SUMIF('Grundlage Psychiatrie TK'!D:D,B52,'Grundlage Psychiatrie TK'!K:K),"")</f>
        <v/>
      </c>
      <c r="J52" s="130" t="str">
        <f>IF(SUMIF('Grundlage Psychiatrie TK'!D:D,B52,'Grundlage Psychiatrie TK'!L:L)&gt;0,SUMIF('Grundlage Psychiatrie TK'!D:D,B52,'Grundlage Psychiatrie TK'!L:L),"")</f>
        <v/>
      </c>
      <c r="K52" s="40"/>
      <c r="L52" s="61" t="str">
        <f t="shared" si="0"/>
        <v>-</v>
      </c>
      <c r="M52" s="61" t="str">
        <f t="shared" si="1"/>
        <v>-</v>
      </c>
      <c r="N52" s="40"/>
      <c r="O52" s="40"/>
      <c r="P52" s="40"/>
      <c r="W52" s="124" t="str">
        <f t="shared" si="2"/>
        <v/>
      </c>
      <c r="X52" s="23" t="str">
        <f t="shared" si="3"/>
        <v>gleich</v>
      </c>
    </row>
    <row r="53" spans="1:24" hidden="1" x14ac:dyDescent="0.2">
      <c r="A53" s="20" t="s">
        <v>72</v>
      </c>
      <c r="B53" s="21" t="s">
        <v>73</v>
      </c>
      <c r="C53" s="21" t="s">
        <v>74</v>
      </c>
      <c r="D53" s="21" t="s">
        <v>45</v>
      </c>
      <c r="E53" s="112">
        <f>IF(SUMIF('Grundlage Psychiatrie TK'!D:D,B53,'Grundlage Psychiatrie TK'!G:G)&gt;0,SUMIF('Grundlage Psychiatrie TK'!D:D,B53,'Grundlage Psychiatrie TK'!G:G),)</f>
        <v>0</v>
      </c>
      <c r="F53" s="112">
        <f>IF(SUMIF('Grundlage Psychiatrie TK'!D:D,B53,'Grundlage Psychiatrie TK'!H:H)&gt;0,SUMIF('Grundlage Psychiatrie TK'!D:D,B53,'Grundlage Psychiatrie TK'!H:H),)</f>
        <v>0</v>
      </c>
      <c r="G53" s="112" t="str">
        <f>IF(SUMIF('Grundlage Psychiatrie TK'!D:D,B53,'Grundlage Psychiatrie TK'!I:I)&gt;0,SUMIF('Grundlage Psychiatrie TK'!D:D,B53,'Grundlage Psychiatrie TK'!I:I),"")</f>
        <v/>
      </c>
      <c r="H53" s="112" t="str">
        <f>IF(SUMIF('Grundlage Psychiatrie TK'!D:D,B53,'Grundlage Psychiatrie TK'!J:J)&gt;0,SUMIF('Grundlage Psychiatrie TK'!D:D,B53,'Grundlage Psychiatrie TK'!J:J),"")</f>
        <v/>
      </c>
      <c r="I53" s="130" t="str">
        <f>IF(SUMIF('Grundlage Psychiatrie TK'!D:D,B53,'Grundlage Psychiatrie TK'!K:K)&gt;0,SUMIF('Grundlage Psychiatrie TK'!D:D,B53,'Grundlage Psychiatrie TK'!K:K),"")</f>
        <v/>
      </c>
      <c r="J53" s="130" t="str">
        <f>IF(SUMIF('Grundlage Psychiatrie TK'!D:D,B53,'Grundlage Psychiatrie TK'!L:L)&gt;0,SUMIF('Grundlage Psychiatrie TK'!D:D,B53,'Grundlage Psychiatrie TK'!L:L),"")</f>
        <v/>
      </c>
      <c r="K53" s="40"/>
      <c r="L53" s="61" t="str">
        <f t="shared" si="0"/>
        <v>-</v>
      </c>
      <c r="M53" s="61" t="str">
        <f t="shared" si="1"/>
        <v>-</v>
      </c>
      <c r="N53" s="40"/>
      <c r="O53" s="40"/>
      <c r="P53" s="40"/>
      <c r="W53" s="124" t="str">
        <f t="shared" si="2"/>
        <v/>
      </c>
      <c r="X53" s="23" t="str">
        <f t="shared" si="3"/>
        <v>gleich</v>
      </c>
    </row>
    <row r="54" spans="1:24" hidden="1" x14ac:dyDescent="0.2">
      <c r="A54" s="20" t="s">
        <v>93</v>
      </c>
      <c r="B54" s="21" t="s">
        <v>94</v>
      </c>
      <c r="C54" s="21" t="s">
        <v>95</v>
      </c>
      <c r="D54" s="21" t="s">
        <v>22</v>
      </c>
      <c r="E54" s="128"/>
      <c r="F54" s="112">
        <f>IF(SUMIF('Grundlage Psychiatrie TK'!D:D,B54,'Grundlage Psychiatrie TK'!H:H)&gt;0,SUMIF('Grundlage Psychiatrie TK'!D:D,B54,'Grundlage Psychiatrie TK'!H:H),)</f>
        <v>0</v>
      </c>
      <c r="G54" s="112" t="str">
        <f>IF(SUMIF('Grundlage Psychiatrie TK'!D:D,B54,'Grundlage Psychiatrie TK'!I:I)&gt;0,SUMIF('Grundlage Psychiatrie TK'!D:D,B54,'Grundlage Psychiatrie TK'!I:I),"")</f>
        <v/>
      </c>
      <c r="H54" s="112" t="str">
        <f>IF(SUMIF('Grundlage Psychiatrie TK'!D:D,B54,'Grundlage Psychiatrie TK'!J:J)&gt;0,SUMIF('Grundlage Psychiatrie TK'!D:D,B54,'Grundlage Psychiatrie TK'!J:J),"")</f>
        <v/>
      </c>
      <c r="I54" s="130" t="str">
        <f>IF(SUMIF('Grundlage Psychiatrie TK'!D:D,B54,'Grundlage Psychiatrie TK'!K:K)&gt;0,SUMIF('Grundlage Psychiatrie TK'!D:D,B54,'Grundlage Psychiatrie TK'!K:K),"")</f>
        <v/>
      </c>
      <c r="J54" s="130" t="str">
        <f>IF(SUMIF('Grundlage Psychiatrie TK'!D:D,B54,'Grundlage Psychiatrie TK'!L:L)&gt;0,SUMIF('Grundlage Psychiatrie TK'!D:D,B54,'Grundlage Psychiatrie TK'!L:L),"")</f>
        <v/>
      </c>
      <c r="K54" s="40"/>
      <c r="L54" s="61" t="str">
        <f t="shared" si="0"/>
        <v>-</v>
      </c>
      <c r="M54" s="61" t="str">
        <f t="shared" si="1"/>
        <v>-</v>
      </c>
      <c r="N54" s="40"/>
      <c r="O54" s="40"/>
      <c r="P54" s="40"/>
      <c r="W54" s="124" t="str">
        <f t="shared" si="2"/>
        <v/>
      </c>
      <c r="X54" s="23" t="str">
        <f t="shared" si="3"/>
        <v>gleich</v>
      </c>
    </row>
    <row r="55" spans="1:24" hidden="1" x14ac:dyDescent="0.2">
      <c r="A55" s="20" t="s">
        <v>164</v>
      </c>
      <c r="B55" s="21" t="s">
        <v>165</v>
      </c>
      <c r="C55" s="21" t="s">
        <v>95</v>
      </c>
      <c r="D55" s="21" t="s">
        <v>27</v>
      </c>
      <c r="E55" s="112">
        <f>IF(SUMIF('Grundlage Psychiatrie TK'!D:D,B55,'Grundlage Psychiatrie TK'!G:G)&gt;0,SUMIF('Grundlage Psychiatrie TK'!D:D,B55,'Grundlage Psychiatrie TK'!G:G),)</f>
        <v>0</v>
      </c>
      <c r="F55" s="112">
        <f>IF(SUMIF('Grundlage Psychiatrie TK'!D:D,B55,'Grundlage Psychiatrie TK'!H:H)&gt;0,SUMIF('Grundlage Psychiatrie TK'!D:D,B55,'Grundlage Psychiatrie TK'!H:H),)</f>
        <v>0</v>
      </c>
      <c r="G55" s="112" t="str">
        <f>IF(SUMIF('Grundlage Psychiatrie TK'!D:D,B55,'Grundlage Psychiatrie TK'!I:I)&gt;0,SUMIF('Grundlage Psychiatrie TK'!D:D,B55,'Grundlage Psychiatrie TK'!I:I),"")</f>
        <v/>
      </c>
      <c r="H55" s="112" t="str">
        <f>IF(SUMIF('Grundlage Psychiatrie TK'!D:D,B55,'Grundlage Psychiatrie TK'!J:J)&gt;0,SUMIF('Grundlage Psychiatrie TK'!D:D,B55,'Grundlage Psychiatrie TK'!J:J),"")</f>
        <v/>
      </c>
      <c r="I55" s="130" t="str">
        <f>IF(SUMIF('Grundlage Psychiatrie TK'!D:D,B55,'Grundlage Psychiatrie TK'!K:K)&gt;0,SUMIF('Grundlage Psychiatrie TK'!D:D,B55,'Grundlage Psychiatrie TK'!K:K),"")</f>
        <v/>
      </c>
      <c r="J55" s="130" t="str">
        <f>IF(SUMIF('Grundlage Psychiatrie TK'!D:D,B55,'Grundlage Psychiatrie TK'!L:L)&gt;0,SUMIF('Grundlage Psychiatrie TK'!D:D,B55,'Grundlage Psychiatrie TK'!L:L),"")</f>
        <v/>
      </c>
      <c r="K55" s="40"/>
      <c r="L55" s="61" t="str">
        <f t="shared" si="0"/>
        <v>-</v>
      </c>
      <c r="M55" s="61" t="str">
        <f t="shared" si="1"/>
        <v>-</v>
      </c>
      <c r="N55" s="40"/>
      <c r="O55" s="40"/>
      <c r="P55" s="40"/>
      <c r="W55" s="124" t="str">
        <f t="shared" si="2"/>
        <v/>
      </c>
      <c r="X55" s="23" t="str">
        <f t="shared" si="3"/>
        <v>gleich</v>
      </c>
    </row>
    <row r="56" spans="1:24" hidden="1" x14ac:dyDescent="0.2">
      <c r="A56" s="20" t="s">
        <v>314</v>
      </c>
      <c r="B56" s="21" t="s">
        <v>314</v>
      </c>
      <c r="C56" s="21" t="s">
        <v>95</v>
      </c>
      <c r="D56" s="21" t="s">
        <v>308</v>
      </c>
      <c r="E56" s="112">
        <f>IF(SUMIF('Grundlage Psychiatrie TK'!D:D,B56,'Grundlage Psychiatrie TK'!G:G)&gt;0,SUMIF('Grundlage Psychiatrie TK'!D:D,B56,'Grundlage Psychiatrie TK'!G:G),)</f>
        <v>0</v>
      </c>
      <c r="F56" s="112">
        <f>IF(SUMIF('Grundlage Psychiatrie TK'!D:D,B56,'Grundlage Psychiatrie TK'!H:H)&gt;0,SUMIF('Grundlage Psychiatrie TK'!D:D,B56,'Grundlage Psychiatrie TK'!H:H),)</f>
        <v>0</v>
      </c>
      <c r="G56" s="112" t="str">
        <f>IF(SUMIF('Grundlage Psychiatrie TK'!D:D,B56,'Grundlage Psychiatrie TK'!I:I)&gt;0,SUMIF('Grundlage Psychiatrie TK'!D:D,B56,'Grundlage Psychiatrie TK'!I:I),"")</f>
        <v/>
      </c>
      <c r="H56" s="112" t="str">
        <f>IF(SUMIF('Grundlage Psychiatrie TK'!D:D,B56,'Grundlage Psychiatrie TK'!J:J)&gt;0,SUMIF('Grundlage Psychiatrie TK'!D:D,B56,'Grundlage Psychiatrie TK'!J:J),"")</f>
        <v/>
      </c>
      <c r="I56" s="130" t="str">
        <f>IF(SUMIF('Grundlage Psychiatrie TK'!D:D,B56,'Grundlage Psychiatrie TK'!K:K)&gt;0,SUMIF('Grundlage Psychiatrie TK'!D:D,B56,'Grundlage Psychiatrie TK'!K:K),"")</f>
        <v/>
      </c>
      <c r="J56" s="130" t="str">
        <f>IF(SUMIF('Grundlage Psychiatrie TK'!D:D,B56,'Grundlage Psychiatrie TK'!L:L)&gt;0,SUMIF('Grundlage Psychiatrie TK'!D:D,B56,'Grundlage Psychiatrie TK'!L:L),"")</f>
        <v/>
      </c>
      <c r="K56" s="40"/>
      <c r="L56" s="61" t="str">
        <f t="shared" si="0"/>
        <v>-</v>
      </c>
      <c r="M56" s="61" t="str">
        <f t="shared" si="1"/>
        <v>-</v>
      </c>
      <c r="N56" s="40"/>
      <c r="O56" s="40"/>
      <c r="P56" s="40"/>
      <c r="W56" s="125" t="str">
        <f t="shared" si="2"/>
        <v/>
      </c>
      <c r="X56" s="23" t="str">
        <f t="shared" si="3"/>
        <v>gleich</v>
      </c>
    </row>
    <row r="57" spans="1:24" hidden="1" x14ac:dyDescent="0.2">
      <c r="A57" s="20" t="s">
        <v>129</v>
      </c>
      <c r="B57" s="21" t="s">
        <v>130</v>
      </c>
      <c r="C57" s="21" t="s">
        <v>131</v>
      </c>
      <c r="D57" s="21" t="s">
        <v>17</v>
      </c>
      <c r="E57" s="112">
        <f>IF(SUMIF('Grundlage Psychiatrie TK'!D:D,B57,'Grundlage Psychiatrie TK'!G:G)&gt;0,SUMIF('Grundlage Psychiatrie TK'!D:D,B57,'Grundlage Psychiatrie TK'!G:G),)</f>
        <v>0</v>
      </c>
      <c r="F57" s="112">
        <f>IF(SUMIF('Grundlage Psychiatrie TK'!D:D,B57,'Grundlage Psychiatrie TK'!H:H)&gt;0,SUMIF('Grundlage Psychiatrie TK'!D:D,B57,'Grundlage Psychiatrie TK'!H:H),)</f>
        <v>0</v>
      </c>
      <c r="G57" s="112" t="str">
        <f>IF(SUMIF('Grundlage Psychiatrie TK'!D:D,B57,'Grundlage Psychiatrie TK'!I:I)&gt;0,SUMIF('Grundlage Psychiatrie TK'!D:D,B57,'Grundlage Psychiatrie TK'!I:I),"")</f>
        <v/>
      </c>
      <c r="H57" s="112" t="str">
        <f>IF(SUMIF('Grundlage Psychiatrie TK'!D:D,B57,'Grundlage Psychiatrie TK'!J:J)&gt;0,SUMIF('Grundlage Psychiatrie TK'!D:D,B57,'Grundlage Psychiatrie TK'!J:J),"")</f>
        <v/>
      </c>
      <c r="I57" s="130" t="str">
        <f>IF(SUMIF('Grundlage Psychiatrie TK'!D:D,B57,'Grundlage Psychiatrie TK'!K:K)&gt;0,SUMIF('Grundlage Psychiatrie TK'!D:D,B57,'Grundlage Psychiatrie TK'!K:K),"")</f>
        <v/>
      </c>
      <c r="J57" s="130" t="str">
        <f>IF(SUMIF('Grundlage Psychiatrie TK'!D:D,B57,'Grundlage Psychiatrie TK'!L:L)&gt;0,SUMIF('Grundlage Psychiatrie TK'!D:D,B57,'Grundlage Psychiatrie TK'!L:L),"")</f>
        <v/>
      </c>
      <c r="K57" s="40"/>
      <c r="L57" s="61" t="str">
        <f t="shared" si="0"/>
        <v>-</v>
      </c>
      <c r="M57" s="61" t="str">
        <f t="shared" si="1"/>
        <v>-</v>
      </c>
      <c r="N57" s="40"/>
      <c r="O57" s="40"/>
      <c r="P57" s="40"/>
      <c r="W57" s="124" t="str">
        <f t="shared" si="2"/>
        <v/>
      </c>
      <c r="X57" s="23" t="str">
        <f t="shared" si="3"/>
        <v>gleich</v>
      </c>
    </row>
    <row r="58" spans="1:24" hidden="1" x14ac:dyDescent="0.2">
      <c r="A58" s="20" t="s">
        <v>32</v>
      </c>
      <c r="B58" s="21" t="s">
        <v>33</v>
      </c>
      <c r="C58" s="21" t="s">
        <v>34</v>
      </c>
      <c r="D58" s="21" t="s">
        <v>35</v>
      </c>
      <c r="E58" s="112">
        <f>IF(SUMIF('Grundlage Psychiatrie TK'!D:D,B58,'Grundlage Psychiatrie TK'!G:G)&gt;0,SUMIF('Grundlage Psychiatrie TK'!D:D,B58,'Grundlage Psychiatrie TK'!G:G),)</f>
        <v>0</v>
      </c>
      <c r="F58" s="112">
        <f>IF(SUMIF('Grundlage Psychiatrie TK'!D:D,B58,'Grundlage Psychiatrie TK'!H:H)&gt;0,SUMIF('Grundlage Psychiatrie TK'!D:D,B58,'Grundlage Psychiatrie TK'!H:H),)</f>
        <v>0</v>
      </c>
      <c r="G58" s="112" t="str">
        <f>IF(SUMIF('Grundlage Psychiatrie TK'!D:D,B58,'Grundlage Psychiatrie TK'!I:I)&gt;0,SUMIF('Grundlage Psychiatrie TK'!D:D,B58,'Grundlage Psychiatrie TK'!I:I),"")</f>
        <v/>
      </c>
      <c r="H58" s="112" t="str">
        <f>IF(SUMIF('Grundlage Psychiatrie TK'!D:D,B58,'Grundlage Psychiatrie TK'!J:J)&gt;0,SUMIF('Grundlage Psychiatrie TK'!D:D,B58,'Grundlage Psychiatrie TK'!J:J),"")</f>
        <v/>
      </c>
      <c r="I58" s="130" t="str">
        <f>IF(SUMIF('Grundlage Psychiatrie TK'!D:D,B58,'Grundlage Psychiatrie TK'!K:K)&gt;0,SUMIF('Grundlage Psychiatrie TK'!D:D,B58,'Grundlage Psychiatrie TK'!K:K),"")</f>
        <v/>
      </c>
      <c r="J58" s="130" t="str">
        <f>IF(SUMIF('Grundlage Psychiatrie TK'!D:D,B58,'Grundlage Psychiatrie TK'!L:L)&gt;0,SUMIF('Grundlage Psychiatrie TK'!D:D,B58,'Grundlage Psychiatrie TK'!L:L),"")</f>
        <v/>
      </c>
      <c r="K58" s="40"/>
      <c r="L58" s="61" t="str">
        <f t="shared" si="0"/>
        <v>-</v>
      </c>
      <c r="M58" s="61" t="str">
        <f t="shared" si="1"/>
        <v>-</v>
      </c>
      <c r="N58" s="40"/>
      <c r="O58" s="40"/>
      <c r="P58" s="40"/>
      <c r="W58" s="124" t="str">
        <f t="shared" si="2"/>
        <v/>
      </c>
      <c r="X58" s="23" t="str">
        <f t="shared" si="3"/>
        <v>gleich</v>
      </c>
    </row>
    <row r="59" spans="1:24" hidden="1" x14ac:dyDescent="0.2">
      <c r="A59" s="20" t="s">
        <v>133</v>
      </c>
      <c r="B59" s="21" t="s">
        <v>134</v>
      </c>
      <c r="C59" s="21" t="s">
        <v>34</v>
      </c>
      <c r="D59" s="21" t="s">
        <v>45</v>
      </c>
      <c r="E59" s="112">
        <f>IF(SUMIF('Grundlage Psychiatrie TK'!D:D,B59,'Grundlage Psychiatrie TK'!G:G)&gt;0,SUMIF('Grundlage Psychiatrie TK'!D:D,B59,'Grundlage Psychiatrie TK'!G:G),)</f>
        <v>0</v>
      </c>
      <c r="F59" s="112">
        <f>IF(SUMIF('Grundlage Psychiatrie TK'!D:D,B59,'Grundlage Psychiatrie TK'!H:H)&gt;0,SUMIF('Grundlage Psychiatrie TK'!D:D,B59,'Grundlage Psychiatrie TK'!H:H),)</f>
        <v>0</v>
      </c>
      <c r="G59" s="112" t="str">
        <f>IF(SUMIF('Grundlage Psychiatrie TK'!D:D,B59,'Grundlage Psychiatrie TK'!I:I)&gt;0,SUMIF('Grundlage Psychiatrie TK'!D:D,B59,'Grundlage Psychiatrie TK'!I:I),"")</f>
        <v/>
      </c>
      <c r="H59" s="112" t="str">
        <f>IF(SUMIF('Grundlage Psychiatrie TK'!D:D,B59,'Grundlage Psychiatrie TK'!J:J)&gt;0,SUMIF('Grundlage Psychiatrie TK'!D:D,B59,'Grundlage Psychiatrie TK'!J:J),"")</f>
        <v/>
      </c>
      <c r="I59" s="130" t="str">
        <f>IF(SUMIF('Grundlage Psychiatrie TK'!D:D,B59,'Grundlage Psychiatrie TK'!K:K)&gt;0,SUMIF('Grundlage Psychiatrie TK'!D:D,B59,'Grundlage Psychiatrie TK'!K:K),"")</f>
        <v/>
      </c>
      <c r="J59" s="130" t="str">
        <f>IF(SUMIF('Grundlage Psychiatrie TK'!D:D,B59,'Grundlage Psychiatrie TK'!L:L)&gt;0,SUMIF('Grundlage Psychiatrie TK'!D:D,B59,'Grundlage Psychiatrie TK'!L:L),"")</f>
        <v/>
      </c>
      <c r="K59" s="40"/>
      <c r="L59" s="61" t="str">
        <f t="shared" si="0"/>
        <v>-</v>
      </c>
      <c r="M59" s="61" t="str">
        <f t="shared" si="1"/>
        <v>-</v>
      </c>
      <c r="N59" s="40"/>
      <c r="O59" s="40"/>
      <c r="P59" s="40"/>
      <c r="W59" s="124" t="str">
        <f t="shared" si="2"/>
        <v/>
      </c>
      <c r="X59" s="23" t="str">
        <f t="shared" si="3"/>
        <v>gleich</v>
      </c>
    </row>
    <row r="60" spans="1:24" hidden="1" x14ac:dyDescent="0.2">
      <c r="A60" s="20" t="s">
        <v>60</v>
      </c>
      <c r="B60" s="21" t="s">
        <v>61</v>
      </c>
      <c r="C60" s="21" t="s">
        <v>34</v>
      </c>
      <c r="D60" s="21" t="s">
        <v>62</v>
      </c>
      <c r="E60" s="112">
        <f>IF(SUMIF('Grundlage Psychiatrie TK'!D:D,B60,'Grundlage Psychiatrie TK'!G:G)&gt;0,SUMIF('Grundlage Psychiatrie TK'!D:D,B60,'Grundlage Psychiatrie TK'!G:G),)</f>
        <v>0</v>
      </c>
      <c r="F60" s="112">
        <f>IF(SUMIF('Grundlage Psychiatrie TK'!D:D,B60,'Grundlage Psychiatrie TK'!H:H)&gt;0,SUMIF('Grundlage Psychiatrie TK'!D:D,B60,'Grundlage Psychiatrie TK'!H:H),)</f>
        <v>0</v>
      </c>
      <c r="G60" s="112" t="str">
        <f>IF(SUMIF('Grundlage Psychiatrie TK'!D:D,B60,'Grundlage Psychiatrie TK'!I:I)&gt;0,SUMIF('Grundlage Psychiatrie TK'!D:D,B60,'Grundlage Psychiatrie TK'!I:I),"")</f>
        <v/>
      </c>
      <c r="H60" s="112" t="str">
        <f>IF(SUMIF('Grundlage Psychiatrie TK'!D:D,B60,'Grundlage Psychiatrie TK'!J:J)&gt;0,SUMIF('Grundlage Psychiatrie TK'!D:D,B60,'Grundlage Psychiatrie TK'!J:J),"")</f>
        <v/>
      </c>
      <c r="I60" s="130" t="str">
        <f>IF(SUMIF('Grundlage Psychiatrie TK'!D:D,B60,'Grundlage Psychiatrie TK'!K:K)&gt;0,SUMIF('Grundlage Psychiatrie TK'!D:D,B60,'Grundlage Psychiatrie TK'!K:K),"")</f>
        <v/>
      </c>
      <c r="J60" s="130" t="str">
        <f>IF(SUMIF('Grundlage Psychiatrie TK'!D:D,B60,'Grundlage Psychiatrie TK'!L:L)&gt;0,SUMIF('Grundlage Psychiatrie TK'!D:D,B60,'Grundlage Psychiatrie TK'!L:L),"")</f>
        <v/>
      </c>
      <c r="K60" s="40"/>
      <c r="L60" s="61" t="str">
        <f t="shared" si="0"/>
        <v>-</v>
      </c>
      <c r="M60" s="61" t="str">
        <f t="shared" si="1"/>
        <v>-</v>
      </c>
      <c r="N60" s="40"/>
      <c r="O60" s="40"/>
      <c r="P60" s="40"/>
      <c r="W60" s="124" t="str">
        <f t="shared" si="2"/>
        <v/>
      </c>
      <c r="X60" s="23" t="str">
        <f t="shared" si="3"/>
        <v>gleich</v>
      </c>
    </row>
    <row r="61" spans="1:24" hidden="1" x14ac:dyDescent="0.2">
      <c r="A61" s="20" t="s">
        <v>180</v>
      </c>
      <c r="B61" s="21" t="s">
        <v>181</v>
      </c>
      <c r="C61" s="21" t="s">
        <v>34</v>
      </c>
      <c r="D61" s="21" t="s">
        <v>35</v>
      </c>
      <c r="E61" s="112">
        <f>IF(SUMIF('Grundlage Psychiatrie TK'!D:D,B61,'Grundlage Psychiatrie TK'!G:G)&gt;0,SUMIF('Grundlage Psychiatrie TK'!D:D,B61,'Grundlage Psychiatrie TK'!G:G),)</f>
        <v>0</v>
      </c>
      <c r="F61" s="112">
        <f>IF(SUMIF('Grundlage Psychiatrie TK'!D:D,B61,'Grundlage Psychiatrie TK'!H:H)&gt;0,SUMIF('Grundlage Psychiatrie TK'!D:D,B61,'Grundlage Psychiatrie TK'!H:H),)</f>
        <v>0</v>
      </c>
      <c r="G61" s="112" t="str">
        <f>IF(SUMIF('Grundlage Psychiatrie TK'!D:D,B61,'Grundlage Psychiatrie TK'!I:I)&gt;0,SUMIF('Grundlage Psychiatrie TK'!D:D,B61,'Grundlage Psychiatrie TK'!I:I),"")</f>
        <v/>
      </c>
      <c r="H61" s="112" t="str">
        <f>IF(SUMIF('Grundlage Psychiatrie TK'!D:D,B61,'Grundlage Psychiatrie TK'!J:J)&gt;0,SUMIF('Grundlage Psychiatrie TK'!D:D,B61,'Grundlage Psychiatrie TK'!J:J),"")</f>
        <v/>
      </c>
      <c r="I61" s="130" t="str">
        <f>IF(SUMIF('Grundlage Psychiatrie TK'!D:D,B61,'Grundlage Psychiatrie TK'!K:K)&gt;0,SUMIF('Grundlage Psychiatrie TK'!D:D,B61,'Grundlage Psychiatrie TK'!K:K),"")</f>
        <v/>
      </c>
      <c r="J61" s="130" t="str">
        <f>IF(SUMIF('Grundlage Psychiatrie TK'!D:D,B61,'Grundlage Psychiatrie TK'!L:L)&gt;0,SUMIF('Grundlage Psychiatrie TK'!D:D,B61,'Grundlage Psychiatrie TK'!L:L),"")</f>
        <v/>
      </c>
      <c r="K61" s="40"/>
      <c r="L61" s="61" t="str">
        <f t="shared" si="0"/>
        <v>-</v>
      </c>
      <c r="M61" s="61" t="str">
        <f t="shared" si="1"/>
        <v>-</v>
      </c>
      <c r="N61" s="40"/>
      <c r="O61" s="40"/>
      <c r="P61" s="40"/>
      <c r="W61" s="124" t="str">
        <f t="shared" si="2"/>
        <v/>
      </c>
      <c r="X61" s="23" t="str">
        <f t="shared" si="3"/>
        <v>gleich</v>
      </c>
    </row>
    <row r="62" spans="1:24" hidden="1" x14ac:dyDescent="0.2">
      <c r="A62" s="20" t="s">
        <v>208</v>
      </c>
      <c r="B62" s="21" t="s">
        <v>209</v>
      </c>
      <c r="C62" s="21" t="s">
        <v>34</v>
      </c>
      <c r="D62" s="21" t="s">
        <v>35</v>
      </c>
      <c r="E62" s="112">
        <f>IF(SUMIF('Grundlage Psychiatrie TK'!D:D,B62,'Grundlage Psychiatrie TK'!G:G)&gt;0,SUMIF('Grundlage Psychiatrie TK'!D:D,B62,'Grundlage Psychiatrie TK'!G:G),)</f>
        <v>0</v>
      </c>
      <c r="F62" s="112">
        <f>IF(SUMIF('Grundlage Psychiatrie TK'!D:D,B62,'Grundlage Psychiatrie TK'!H:H)&gt;0,SUMIF('Grundlage Psychiatrie TK'!D:D,B62,'Grundlage Psychiatrie TK'!H:H),)</f>
        <v>0</v>
      </c>
      <c r="G62" s="112" t="str">
        <f>IF(SUMIF('Grundlage Psychiatrie TK'!D:D,B62,'Grundlage Psychiatrie TK'!I:I)&gt;0,SUMIF('Grundlage Psychiatrie TK'!D:D,B62,'Grundlage Psychiatrie TK'!I:I),"")</f>
        <v/>
      </c>
      <c r="H62" s="112" t="str">
        <f>IF(SUMIF('Grundlage Psychiatrie TK'!D:D,B62,'Grundlage Psychiatrie TK'!J:J)&gt;0,SUMIF('Grundlage Psychiatrie TK'!D:D,B62,'Grundlage Psychiatrie TK'!J:J),"")</f>
        <v/>
      </c>
      <c r="I62" s="130" t="str">
        <f>IF(SUMIF('Grundlage Psychiatrie TK'!D:D,B62,'Grundlage Psychiatrie TK'!K:K)&gt;0,SUMIF('Grundlage Psychiatrie TK'!D:D,B62,'Grundlage Psychiatrie TK'!K:K),"")</f>
        <v/>
      </c>
      <c r="J62" s="130" t="str">
        <f>IF(SUMIF('Grundlage Psychiatrie TK'!D:D,B62,'Grundlage Psychiatrie TK'!L:L)&gt;0,SUMIF('Grundlage Psychiatrie TK'!D:D,B62,'Grundlage Psychiatrie TK'!L:L),"")</f>
        <v/>
      </c>
      <c r="K62" s="40"/>
      <c r="L62" s="61" t="str">
        <f t="shared" si="0"/>
        <v>-</v>
      </c>
      <c r="M62" s="61" t="str">
        <f t="shared" si="1"/>
        <v>-</v>
      </c>
      <c r="N62" s="40"/>
      <c r="O62" s="40"/>
      <c r="P62" s="40"/>
      <c r="W62" s="124" t="str">
        <f t="shared" si="2"/>
        <v/>
      </c>
      <c r="X62" s="23" t="str">
        <f t="shared" si="3"/>
        <v>gleich</v>
      </c>
    </row>
    <row r="63" spans="1:24" hidden="1" x14ac:dyDescent="0.2">
      <c r="A63" s="20" t="s">
        <v>211</v>
      </c>
      <c r="B63" s="21" t="s">
        <v>212</v>
      </c>
      <c r="C63" s="21" t="s">
        <v>34</v>
      </c>
      <c r="D63" s="21" t="s">
        <v>35</v>
      </c>
      <c r="E63" s="112">
        <f>IF(SUMIF('Grundlage Psychiatrie TK'!D:D,B63,'Grundlage Psychiatrie TK'!G:G)&gt;0,SUMIF('Grundlage Psychiatrie TK'!D:D,B63,'Grundlage Psychiatrie TK'!G:G),)</f>
        <v>0</v>
      </c>
      <c r="F63" s="112">
        <f>IF(SUMIF('Grundlage Psychiatrie TK'!D:D,B63,'Grundlage Psychiatrie TK'!H:H)&gt;0,SUMIF('Grundlage Psychiatrie TK'!D:D,B63,'Grundlage Psychiatrie TK'!H:H),)</f>
        <v>0</v>
      </c>
      <c r="G63" s="112" t="str">
        <f>IF(SUMIF('Grundlage Psychiatrie TK'!D:D,B63,'Grundlage Psychiatrie TK'!I:I)&gt;0,SUMIF('Grundlage Psychiatrie TK'!D:D,B63,'Grundlage Psychiatrie TK'!I:I),"")</f>
        <v/>
      </c>
      <c r="H63" s="112" t="str">
        <f>IF(SUMIF('Grundlage Psychiatrie TK'!D:D,B63,'Grundlage Psychiatrie TK'!J:J)&gt;0,SUMIF('Grundlage Psychiatrie TK'!D:D,B63,'Grundlage Psychiatrie TK'!J:J),"")</f>
        <v/>
      </c>
      <c r="I63" s="130" t="str">
        <f>IF(SUMIF('Grundlage Psychiatrie TK'!D:D,B63,'Grundlage Psychiatrie TK'!K:K)&gt;0,SUMIF('Grundlage Psychiatrie TK'!D:D,B63,'Grundlage Psychiatrie TK'!K:K),"")</f>
        <v/>
      </c>
      <c r="J63" s="130" t="str">
        <f>IF(SUMIF('Grundlage Psychiatrie TK'!D:D,B63,'Grundlage Psychiatrie TK'!L:L)&gt;0,SUMIF('Grundlage Psychiatrie TK'!D:D,B63,'Grundlage Psychiatrie TK'!L:L),"")</f>
        <v/>
      </c>
      <c r="K63" s="40"/>
      <c r="L63" s="61" t="str">
        <f t="shared" si="0"/>
        <v>-</v>
      </c>
      <c r="M63" s="61" t="str">
        <f t="shared" si="1"/>
        <v>-</v>
      </c>
      <c r="N63" s="40"/>
      <c r="O63" s="40"/>
      <c r="P63" s="40"/>
      <c r="W63" s="124" t="str">
        <f t="shared" si="2"/>
        <v/>
      </c>
      <c r="X63" s="23" t="str">
        <f t="shared" si="3"/>
        <v>gleich</v>
      </c>
    </row>
    <row r="64" spans="1:24" hidden="1" x14ac:dyDescent="0.2">
      <c r="A64" s="20" t="s">
        <v>37</v>
      </c>
      <c r="B64" s="21" t="s">
        <v>38</v>
      </c>
      <c r="C64" s="21" t="s">
        <v>34</v>
      </c>
      <c r="D64" s="21" t="s">
        <v>35</v>
      </c>
      <c r="E64" s="112">
        <f>IF(SUMIF('Grundlage Psychiatrie TK'!D:D,B64,'Grundlage Psychiatrie TK'!G:G)&gt;0,SUMIF('Grundlage Psychiatrie TK'!D:D,B64,'Grundlage Psychiatrie TK'!G:G),)</f>
        <v>0</v>
      </c>
      <c r="F64" s="112">
        <f>IF(SUMIF('Grundlage Psychiatrie TK'!D:D,B64,'Grundlage Psychiatrie TK'!H:H)&gt;0,SUMIF('Grundlage Psychiatrie TK'!D:D,B64,'Grundlage Psychiatrie TK'!H:H),)</f>
        <v>0</v>
      </c>
      <c r="G64" s="112" t="str">
        <f>IF(SUMIF('Grundlage Psychiatrie TK'!D:D,B64,'Grundlage Psychiatrie TK'!I:I)&gt;0,SUMIF('Grundlage Psychiatrie TK'!D:D,B64,'Grundlage Psychiatrie TK'!I:I),"")</f>
        <v/>
      </c>
      <c r="H64" s="112" t="str">
        <f>IF(SUMIF('Grundlage Psychiatrie TK'!D:D,B64,'Grundlage Psychiatrie TK'!J:J)&gt;0,SUMIF('Grundlage Psychiatrie TK'!D:D,B64,'Grundlage Psychiatrie TK'!J:J),"")</f>
        <v/>
      </c>
      <c r="I64" s="130" t="str">
        <f>IF(SUMIF('Grundlage Psychiatrie TK'!D:D,B64,'Grundlage Psychiatrie TK'!K:K)&gt;0,SUMIF('Grundlage Psychiatrie TK'!D:D,B64,'Grundlage Psychiatrie TK'!K:K),"")</f>
        <v/>
      </c>
      <c r="J64" s="130" t="str">
        <f>IF(SUMIF('Grundlage Psychiatrie TK'!D:D,B64,'Grundlage Psychiatrie TK'!L:L)&gt;0,SUMIF('Grundlage Psychiatrie TK'!D:D,B64,'Grundlage Psychiatrie TK'!L:L),"")</f>
        <v/>
      </c>
      <c r="K64" s="40"/>
      <c r="L64" s="61" t="str">
        <f t="shared" si="0"/>
        <v>-</v>
      </c>
      <c r="M64" s="61" t="str">
        <f t="shared" si="1"/>
        <v>-</v>
      </c>
      <c r="N64" s="40"/>
      <c r="O64" s="40"/>
      <c r="P64" s="40"/>
      <c r="W64" s="124" t="str">
        <f t="shared" si="2"/>
        <v/>
      </c>
      <c r="X64" s="23" t="str">
        <f t="shared" si="3"/>
        <v>gleich</v>
      </c>
    </row>
    <row r="65" spans="1:24" hidden="1" x14ac:dyDescent="0.2">
      <c r="A65" s="20" t="s">
        <v>214</v>
      </c>
      <c r="B65" s="21" t="s">
        <v>215</v>
      </c>
      <c r="C65" s="21" t="s">
        <v>34</v>
      </c>
      <c r="D65" s="21" t="s">
        <v>17</v>
      </c>
      <c r="E65" s="112">
        <f>IF(SUMIF('Grundlage Psychiatrie TK'!D:D,B65,'Grundlage Psychiatrie TK'!G:G)&gt;0,SUMIF('Grundlage Psychiatrie TK'!D:D,B65,'Grundlage Psychiatrie TK'!G:G),)</f>
        <v>0</v>
      </c>
      <c r="F65" s="112">
        <f>IF(SUMIF('Grundlage Psychiatrie TK'!D:D,B65,'Grundlage Psychiatrie TK'!H:H)&gt;0,SUMIF('Grundlage Psychiatrie TK'!D:D,B65,'Grundlage Psychiatrie TK'!H:H),)</f>
        <v>0</v>
      </c>
      <c r="G65" s="112" t="str">
        <f>IF(SUMIF('Grundlage Psychiatrie TK'!D:D,B65,'Grundlage Psychiatrie TK'!I:I)&gt;0,SUMIF('Grundlage Psychiatrie TK'!D:D,B65,'Grundlage Psychiatrie TK'!I:I),"")</f>
        <v/>
      </c>
      <c r="H65" s="112" t="str">
        <f>IF(SUMIF('Grundlage Psychiatrie TK'!D:D,B65,'Grundlage Psychiatrie TK'!J:J)&gt;0,SUMIF('Grundlage Psychiatrie TK'!D:D,B65,'Grundlage Psychiatrie TK'!J:J),"")</f>
        <v/>
      </c>
      <c r="I65" s="130" t="str">
        <f>IF(SUMIF('Grundlage Psychiatrie TK'!D:D,B65,'Grundlage Psychiatrie TK'!K:K)&gt;0,SUMIF('Grundlage Psychiatrie TK'!D:D,B65,'Grundlage Psychiatrie TK'!K:K),"")</f>
        <v/>
      </c>
      <c r="J65" s="130" t="str">
        <f>IF(SUMIF('Grundlage Psychiatrie TK'!D:D,B65,'Grundlage Psychiatrie TK'!L:L)&gt;0,SUMIF('Grundlage Psychiatrie TK'!D:D,B65,'Grundlage Psychiatrie TK'!L:L),"")</f>
        <v/>
      </c>
      <c r="K65" s="40"/>
      <c r="L65" s="61" t="str">
        <f t="shared" si="0"/>
        <v>-</v>
      </c>
      <c r="M65" s="61" t="str">
        <f t="shared" si="1"/>
        <v>-</v>
      </c>
      <c r="N65" s="40"/>
      <c r="O65" s="40"/>
      <c r="P65" s="40"/>
      <c r="W65" s="124" t="str">
        <f t="shared" si="2"/>
        <v/>
      </c>
      <c r="X65" s="23" t="str">
        <f t="shared" si="3"/>
        <v>gleich</v>
      </c>
    </row>
    <row r="66" spans="1:24" hidden="1" x14ac:dyDescent="0.2">
      <c r="A66" s="20" t="s">
        <v>262</v>
      </c>
      <c r="B66" s="21" t="s">
        <v>263</v>
      </c>
      <c r="C66" s="21" t="s">
        <v>34</v>
      </c>
      <c r="D66" s="21" t="s">
        <v>35</v>
      </c>
      <c r="E66" s="112">
        <f>IF(SUMIF('Grundlage Psychiatrie TK'!D:D,B66,'Grundlage Psychiatrie TK'!G:G)&gt;0,SUMIF('Grundlage Psychiatrie TK'!D:D,B66,'Grundlage Psychiatrie TK'!G:G),)</f>
        <v>0</v>
      </c>
      <c r="F66" s="112">
        <f>IF(SUMIF('Grundlage Psychiatrie TK'!D:D,B66,'Grundlage Psychiatrie TK'!H:H)&gt;0,SUMIF('Grundlage Psychiatrie TK'!D:D,B66,'Grundlage Psychiatrie TK'!H:H),)</f>
        <v>0</v>
      </c>
      <c r="G66" s="112" t="str">
        <f>IF(SUMIF('Grundlage Psychiatrie TK'!D:D,B66,'Grundlage Psychiatrie TK'!I:I)&gt;0,SUMIF('Grundlage Psychiatrie TK'!D:D,B66,'Grundlage Psychiatrie TK'!I:I),"")</f>
        <v/>
      </c>
      <c r="H66" s="112" t="str">
        <f>IF(SUMIF('Grundlage Psychiatrie TK'!D:D,B66,'Grundlage Psychiatrie TK'!J:J)&gt;0,SUMIF('Grundlage Psychiatrie TK'!D:D,B66,'Grundlage Psychiatrie TK'!J:J),"")</f>
        <v/>
      </c>
      <c r="I66" s="130" t="str">
        <f>IF(SUMIF('Grundlage Psychiatrie TK'!D:D,B66,'Grundlage Psychiatrie TK'!K:K)&gt;0,SUMIF('Grundlage Psychiatrie TK'!D:D,B66,'Grundlage Psychiatrie TK'!K:K),"")</f>
        <v/>
      </c>
      <c r="J66" s="130" t="str">
        <f>IF(SUMIF('Grundlage Psychiatrie TK'!D:D,B66,'Grundlage Psychiatrie TK'!L:L)&gt;0,SUMIF('Grundlage Psychiatrie TK'!D:D,B66,'Grundlage Psychiatrie TK'!L:L),"")</f>
        <v/>
      </c>
      <c r="K66" s="40"/>
      <c r="L66" s="61" t="str">
        <f t="shared" si="0"/>
        <v>-</v>
      </c>
      <c r="M66" s="61" t="str">
        <f t="shared" si="1"/>
        <v>-</v>
      </c>
      <c r="N66" s="40"/>
      <c r="O66" s="40"/>
      <c r="P66" s="40"/>
      <c r="W66" s="124" t="str">
        <f t="shared" si="2"/>
        <v/>
      </c>
      <c r="X66" s="23" t="str">
        <f t="shared" si="3"/>
        <v>gleich</v>
      </c>
    </row>
    <row r="67" spans="1:24" hidden="1" x14ac:dyDescent="0.2">
      <c r="A67" s="20" t="s">
        <v>317</v>
      </c>
      <c r="B67" s="21" t="s">
        <v>317</v>
      </c>
      <c r="C67" s="21" t="s">
        <v>34</v>
      </c>
      <c r="D67" s="21" t="s">
        <v>35</v>
      </c>
      <c r="E67" s="112">
        <f>IF(SUMIF('Grundlage Psychiatrie TK'!D:D,B67,'Grundlage Psychiatrie TK'!G:G)&gt;0,SUMIF('Grundlage Psychiatrie TK'!D:D,B67,'Grundlage Psychiatrie TK'!G:G),)</f>
        <v>0</v>
      </c>
      <c r="F67" s="112">
        <f>IF(SUMIF('Grundlage Psychiatrie TK'!D:D,B67,'Grundlage Psychiatrie TK'!H:H)&gt;0,SUMIF('Grundlage Psychiatrie TK'!D:D,B67,'Grundlage Psychiatrie TK'!H:H),)</f>
        <v>0</v>
      </c>
      <c r="G67" s="112" t="str">
        <f>IF(SUMIF('Grundlage Psychiatrie TK'!D:D,B67,'Grundlage Psychiatrie TK'!I:I)&gt;0,SUMIF('Grundlage Psychiatrie TK'!D:D,B67,'Grundlage Psychiatrie TK'!I:I),"")</f>
        <v/>
      </c>
      <c r="H67" s="112" t="str">
        <f>IF(SUMIF('Grundlage Psychiatrie TK'!D:D,B67,'Grundlage Psychiatrie TK'!J:J)&gt;0,SUMIF('Grundlage Psychiatrie TK'!D:D,B67,'Grundlage Psychiatrie TK'!J:J),"")</f>
        <v/>
      </c>
      <c r="I67" s="130" t="str">
        <f>IF(SUMIF('Grundlage Psychiatrie TK'!D:D,B67,'Grundlage Psychiatrie TK'!K:K)&gt;0,SUMIF('Grundlage Psychiatrie TK'!D:D,B67,'Grundlage Psychiatrie TK'!K:K),"")</f>
        <v/>
      </c>
      <c r="J67" s="130" t="str">
        <f>IF(SUMIF('Grundlage Psychiatrie TK'!D:D,B67,'Grundlage Psychiatrie TK'!L:L)&gt;0,SUMIF('Grundlage Psychiatrie TK'!D:D,B67,'Grundlage Psychiatrie TK'!L:L),"")</f>
        <v/>
      </c>
      <c r="K67" s="40"/>
      <c r="L67" s="61" t="str">
        <f t="shared" si="0"/>
        <v>-</v>
      </c>
      <c r="M67" s="61" t="str">
        <f t="shared" si="1"/>
        <v>-</v>
      </c>
      <c r="N67" s="40"/>
      <c r="O67" s="40"/>
      <c r="P67" s="40"/>
      <c r="W67" s="124" t="str">
        <f t="shared" si="2"/>
        <v/>
      </c>
      <c r="X67" s="23" t="str">
        <f t="shared" si="3"/>
        <v>gleich</v>
      </c>
    </row>
    <row r="68" spans="1:24" hidden="1" x14ac:dyDescent="0.2">
      <c r="A68" s="20" t="s">
        <v>320</v>
      </c>
      <c r="B68" s="21" t="s">
        <v>320</v>
      </c>
      <c r="C68" s="21" t="s">
        <v>34</v>
      </c>
      <c r="D68" s="21" t="s">
        <v>35</v>
      </c>
      <c r="E68" s="112">
        <f>IF(SUMIF('Grundlage Psychiatrie TK'!D:D,B68,'Grundlage Psychiatrie TK'!G:G)&gt;0,SUMIF('Grundlage Psychiatrie TK'!D:D,B68,'Grundlage Psychiatrie TK'!G:G),)</f>
        <v>0</v>
      </c>
      <c r="F68" s="112">
        <f>IF(SUMIF('Grundlage Psychiatrie TK'!D:D,B68,'Grundlage Psychiatrie TK'!H:H)&gt;0,SUMIF('Grundlage Psychiatrie TK'!D:D,B68,'Grundlage Psychiatrie TK'!H:H),)</f>
        <v>0</v>
      </c>
      <c r="G68" s="112" t="str">
        <f>IF(SUMIF('Grundlage Psychiatrie TK'!D:D,B68,'Grundlage Psychiatrie TK'!I:I)&gt;0,SUMIF('Grundlage Psychiatrie TK'!D:D,B68,'Grundlage Psychiatrie TK'!I:I),"")</f>
        <v/>
      </c>
      <c r="H68" s="112" t="str">
        <f>IF(SUMIF('Grundlage Psychiatrie TK'!D:D,B68,'Grundlage Psychiatrie TK'!J:J)&gt;0,SUMIF('Grundlage Psychiatrie TK'!D:D,B68,'Grundlage Psychiatrie TK'!J:J),"")</f>
        <v/>
      </c>
      <c r="I68" s="130" t="str">
        <f>IF(SUMIF('Grundlage Psychiatrie TK'!D:D,B68,'Grundlage Psychiatrie TK'!K:K)&gt;0,SUMIF('Grundlage Psychiatrie TK'!D:D,B68,'Grundlage Psychiatrie TK'!K:K),"")</f>
        <v/>
      </c>
      <c r="J68" s="130" t="str">
        <f>IF(SUMIF('Grundlage Psychiatrie TK'!D:D,B68,'Grundlage Psychiatrie TK'!L:L)&gt;0,SUMIF('Grundlage Psychiatrie TK'!D:D,B68,'Grundlage Psychiatrie TK'!L:L),"")</f>
        <v/>
      </c>
      <c r="K68" s="40"/>
      <c r="L68" s="61" t="str">
        <f t="shared" si="0"/>
        <v>-</v>
      </c>
      <c r="M68" s="61" t="str">
        <f t="shared" si="1"/>
        <v>-</v>
      </c>
      <c r="N68" s="40"/>
      <c r="O68" s="40"/>
      <c r="P68" s="40"/>
      <c r="W68" s="124" t="str">
        <f t="shared" si="2"/>
        <v/>
      </c>
      <c r="X68" s="23" t="str">
        <f t="shared" si="3"/>
        <v>gleich</v>
      </c>
    </row>
    <row r="69" spans="1:24" hidden="1" x14ac:dyDescent="0.2">
      <c r="A69" s="20" t="s">
        <v>332</v>
      </c>
      <c r="B69" s="21" t="s">
        <v>332</v>
      </c>
      <c r="C69" s="21" t="s">
        <v>34</v>
      </c>
      <c r="D69" s="21" t="s">
        <v>35</v>
      </c>
      <c r="E69" s="112">
        <f>IF(SUMIF('Grundlage Psychiatrie TK'!D:D,B69,'Grundlage Psychiatrie TK'!G:G)&gt;0,SUMIF('Grundlage Psychiatrie TK'!D:D,B69,'Grundlage Psychiatrie TK'!G:G),)</f>
        <v>0</v>
      </c>
      <c r="F69" s="112">
        <f>IF(SUMIF('Grundlage Psychiatrie TK'!D:D,B69,'Grundlage Psychiatrie TK'!H:H)&gt;0,SUMIF('Grundlage Psychiatrie TK'!D:D,B69,'Grundlage Psychiatrie TK'!H:H),)</f>
        <v>0</v>
      </c>
      <c r="G69" s="112" t="str">
        <f>IF(SUMIF('Grundlage Psychiatrie TK'!D:D,B69,'Grundlage Psychiatrie TK'!I:I)&gt;0,SUMIF('Grundlage Psychiatrie TK'!D:D,B69,'Grundlage Psychiatrie TK'!I:I),"")</f>
        <v/>
      </c>
      <c r="H69" s="112" t="str">
        <f>IF(SUMIF('Grundlage Psychiatrie TK'!D:D,B69,'Grundlage Psychiatrie TK'!J:J)&gt;0,SUMIF('Grundlage Psychiatrie TK'!D:D,B69,'Grundlage Psychiatrie TK'!J:J),"")</f>
        <v/>
      </c>
      <c r="I69" s="130" t="str">
        <f>IF(SUMIF('Grundlage Psychiatrie TK'!D:D,B69,'Grundlage Psychiatrie TK'!K:K)&gt;0,SUMIF('Grundlage Psychiatrie TK'!D:D,B69,'Grundlage Psychiatrie TK'!K:K),"")</f>
        <v/>
      </c>
      <c r="J69" s="130" t="str">
        <f>IF(SUMIF('Grundlage Psychiatrie TK'!D:D,B69,'Grundlage Psychiatrie TK'!L:L)&gt;0,SUMIF('Grundlage Psychiatrie TK'!D:D,B69,'Grundlage Psychiatrie TK'!L:L),"")</f>
        <v/>
      </c>
      <c r="K69" s="40"/>
      <c r="L69" s="61" t="str">
        <f t="shared" si="0"/>
        <v>-</v>
      </c>
      <c r="M69" s="61" t="str">
        <f t="shared" si="1"/>
        <v>-</v>
      </c>
      <c r="N69" s="40"/>
      <c r="O69" s="40"/>
      <c r="P69" s="40"/>
      <c r="W69" s="124" t="str">
        <f t="shared" si="2"/>
        <v/>
      </c>
      <c r="X69" s="23" t="str">
        <f t="shared" si="3"/>
        <v>gleich</v>
      </c>
    </row>
    <row r="70" spans="1:24" hidden="1" x14ac:dyDescent="0.2">
      <c r="A70" s="20" t="s">
        <v>82</v>
      </c>
      <c r="B70" s="21" t="s">
        <v>83</v>
      </c>
      <c r="C70" s="21" t="s">
        <v>84</v>
      </c>
      <c r="D70" s="21" t="s">
        <v>27</v>
      </c>
      <c r="E70" s="112">
        <f>IF(SUMIF('Grundlage Psychiatrie TK'!D:D,B70,'Grundlage Psychiatrie TK'!G:G)&gt;0,SUMIF('Grundlage Psychiatrie TK'!D:D,B70,'Grundlage Psychiatrie TK'!G:G),)</f>
        <v>0</v>
      </c>
      <c r="F70" s="112">
        <f>IF(SUMIF('Grundlage Psychiatrie TK'!D:D,B70,'Grundlage Psychiatrie TK'!H:H)&gt;0,SUMIF('Grundlage Psychiatrie TK'!D:D,B70,'Grundlage Psychiatrie TK'!H:H),)</f>
        <v>0</v>
      </c>
      <c r="G70" s="112" t="str">
        <f>IF(SUMIF('Grundlage Psychiatrie TK'!D:D,B70,'Grundlage Psychiatrie TK'!I:I)&gt;0,SUMIF('Grundlage Psychiatrie TK'!D:D,B70,'Grundlage Psychiatrie TK'!I:I),"")</f>
        <v/>
      </c>
      <c r="H70" s="112" t="str">
        <f>IF(SUMIF('Grundlage Psychiatrie TK'!D:D,B70,'Grundlage Psychiatrie TK'!J:J)&gt;0,SUMIF('Grundlage Psychiatrie TK'!D:D,B70,'Grundlage Psychiatrie TK'!J:J),"")</f>
        <v/>
      </c>
      <c r="I70" s="130" t="str">
        <f>IF(SUMIF('Grundlage Psychiatrie TK'!D:D,B70,'Grundlage Psychiatrie TK'!K:K)&gt;0,SUMIF('Grundlage Psychiatrie TK'!D:D,B70,'Grundlage Psychiatrie TK'!K:K),"")</f>
        <v/>
      </c>
      <c r="J70" s="130" t="str">
        <f>IF(SUMIF('Grundlage Psychiatrie TK'!D:D,B70,'Grundlage Psychiatrie TK'!L:L)&gt;0,SUMIF('Grundlage Psychiatrie TK'!D:D,B70,'Grundlage Psychiatrie TK'!L:L),"")</f>
        <v/>
      </c>
      <c r="K70" s="40"/>
      <c r="L70" s="61" t="str">
        <f t="shared" si="0"/>
        <v>-</v>
      </c>
      <c r="M70" s="61" t="str">
        <f t="shared" si="1"/>
        <v>-</v>
      </c>
      <c r="N70" s="40"/>
      <c r="O70" s="40"/>
      <c r="P70" s="40"/>
      <c r="W70" s="124" t="str">
        <f>J70</f>
        <v/>
      </c>
      <c r="X70" s="23" t="str">
        <f t="shared" si="3"/>
        <v>gleich</v>
      </c>
    </row>
    <row r="71" spans="1:24" hidden="1" x14ac:dyDescent="0.2">
      <c r="A71" s="20" t="s">
        <v>167</v>
      </c>
      <c r="B71" s="21" t="s">
        <v>168</v>
      </c>
      <c r="C71" s="21" t="s">
        <v>169</v>
      </c>
      <c r="D71" s="21" t="s">
        <v>45</v>
      </c>
      <c r="E71" s="112">
        <f>IF(SUMIF('Grundlage Psychiatrie TK'!D:D,B71,'Grundlage Psychiatrie TK'!G:G)&gt;0,SUMIF('Grundlage Psychiatrie TK'!D:D,B71,'Grundlage Psychiatrie TK'!G:G),)</f>
        <v>0</v>
      </c>
      <c r="F71" s="112">
        <f>IF(SUMIF('Grundlage Psychiatrie TK'!D:D,B71,'Grundlage Psychiatrie TK'!H:H)&gt;0,SUMIF('Grundlage Psychiatrie TK'!D:D,B71,'Grundlage Psychiatrie TK'!H:H),)</f>
        <v>0</v>
      </c>
      <c r="G71" s="112" t="str">
        <f>IF(SUMIF('Grundlage Psychiatrie TK'!D:D,B71,'Grundlage Psychiatrie TK'!I:I)&gt;0,SUMIF('Grundlage Psychiatrie TK'!D:D,B71,'Grundlage Psychiatrie TK'!I:I),"")</f>
        <v/>
      </c>
      <c r="H71" s="112" t="str">
        <f>IF(SUMIF('Grundlage Psychiatrie TK'!D:D,B71,'Grundlage Psychiatrie TK'!J:J)&gt;0,SUMIF('Grundlage Psychiatrie TK'!D:D,B71,'Grundlage Psychiatrie TK'!J:J),"")</f>
        <v/>
      </c>
      <c r="I71" s="130" t="str">
        <f>IF(SUMIF('Grundlage Psychiatrie TK'!D:D,B71,'Grundlage Psychiatrie TK'!K:K)&gt;0,SUMIF('Grundlage Psychiatrie TK'!D:D,B71,'Grundlage Psychiatrie TK'!K:K),"")</f>
        <v/>
      </c>
      <c r="J71" s="130" t="str">
        <f>IF(SUMIF('Grundlage Psychiatrie TK'!D:D,B71,'Grundlage Psychiatrie TK'!L:L)&gt;0,SUMIF('Grundlage Psychiatrie TK'!D:D,B71,'Grundlage Psychiatrie TK'!L:L),"")</f>
        <v/>
      </c>
      <c r="K71" s="40"/>
      <c r="L71" s="61" t="str">
        <f t="shared" si="0"/>
        <v>-</v>
      </c>
      <c r="M71" s="61" t="str">
        <f t="shared" si="1"/>
        <v>-</v>
      </c>
      <c r="N71" s="40"/>
      <c r="O71" s="40"/>
      <c r="P71" s="40"/>
      <c r="W71" s="124" t="str">
        <f t="shared" ref="W71:W108" si="4">J71</f>
        <v/>
      </c>
      <c r="X71" s="23" t="str">
        <f t="shared" si="3"/>
        <v>gleich</v>
      </c>
    </row>
    <row r="72" spans="1:24" hidden="1" x14ac:dyDescent="0.2">
      <c r="A72" s="20" t="s">
        <v>249</v>
      </c>
      <c r="B72" s="21" t="s">
        <v>250</v>
      </c>
      <c r="C72" s="21" t="s">
        <v>169</v>
      </c>
      <c r="D72" s="21" t="s">
        <v>251</v>
      </c>
      <c r="E72" s="112">
        <f>IF(SUMIF('Grundlage Psychiatrie TK'!D:D,B72,'Grundlage Psychiatrie TK'!G:G)&gt;0,SUMIF('Grundlage Psychiatrie TK'!D:D,B72,'Grundlage Psychiatrie TK'!G:G),)</f>
        <v>0</v>
      </c>
      <c r="F72" s="112">
        <f>IF(SUMIF('Grundlage Psychiatrie TK'!D:D,B72,'Grundlage Psychiatrie TK'!H:H)&gt;0,SUMIF('Grundlage Psychiatrie TK'!D:D,B72,'Grundlage Psychiatrie TK'!H:H),)</f>
        <v>0</v>
      </c>
      <c r="G72" s="112" t="str">
        <f>IF(SUMIF('Grundlage Psychiatrie TK'!D:D,B72,'Grundlage Psychiatrie TK'!I:I)&gt;0,SUMIF('Grundlage Psychiatrie TK'!D:D,B72,'Grundlage Psychiatrie TK'!I:I),"")</f>
        <v/>
      </c>
      <c r="H72" s="112" t="str">
        <f>IF(SUMIF('Grundlage Psychiatrie TK'!D:D,B72,'Grundlage Psychiatrie TK'!J:J)&gt;0,SUMIF('Grundlage Psychiatrie TK'!D:D,B72,'Grundlage Psychiatrie TK'!J:J),"")</f>
        <v/>
      </c>
      <c r="I72" s="130" t="str">
        <f>IF(SUMIF('Grundlage Psychiatrie TK'!D:D,B72,'Grundlage Psychiatrie TK'!K:K)&gt;0,SUMIF('Grundlage Psychiatrie TK'!D:D,B72,'Grundlage Psychiatrie TK'!K:K),"")</f>
        <v/>
      </c>
      <c r="J72" s="130" t="str">
        <f>IF(SUMIF('Grundlage Psychiatrie TK'!D:D,B72,'Grundlage Psychiatrie TK'!L:L)&gt;0,SUMIF('Grundlage Psychiatrie TK'!D:D,B72,'Grundlage Psychiatrie TK'!L:L),"")</f>
        <v/>
      </c>
      <c r="K72" s="40"/>
      <c r="L72" s="61" t="str">
        <f t="shared" si="0"/>
        <v>-</v>
      </c>
      <c r="M72" s="61" t="str">
        <f t="shared" si="1"/>
        <v>-</v>
      </c>
      <c r="N72" s="40"/>
      <c r="O72" s="40"/>
      <c r="P72" s="40"/>
      <c r="W72" s="124" t="str">
        <f t="shared" si="4"/>
        <v/>
      </c>
      <c r="X72" s="23" t="str">
        <f t="shared" si="3"/>
        <v>gleich</v>
      </c>
    </row>
    <row r="73" spans="1:24" hidden="1" x14ac:dyDescent="0.2">
      <c r="A73" s="20" t="s">
        <v>86</v>
      </c>
      <c r="B73" s="21" t="s">
        <v>87</v>
      </c>
      <c r="C73" s="21" t="s">
        <v>88</v>
      </c>
      <c r="D73" s="21" t="s">
        <v>45</v>
      </c>
      <c r="E73" s="112">
        <f>IF(SUMIF('Grundlage Psychiatrie TK'!D:D,B73,'Grundlage Psychiatrie TK'!G:G)&gt;0,SUMIF('Grundlage Psychiatrie TK'!D:D,B73,'Grundlage Psychiatrie TK'!G:G),)</f>
        <v>0</v>
      </c>
      <c r="F73" s="112">
        <f>IF(SUMIF('Grundlage Psychiatrie TK'!D:D,B73,'Grundlage Psychiatrie TK'!H:H)&gt;0,SUMIF('Grundlage Psychiatrie TK'!D:D,B73,'Grundlage Psychiatrie TK'!H:H),)</f>
        <v>0</v>
      </c>
      <c r="G73" s="112" t="str">
        <f>IF(SUMIF('Grundlage Psychiatrie TK'!D:D,B73,'Grundlage Psychiatrie TK'!I:I)&gt;0,SUMIF('Grundlage Psychiatrie TK'!D:D,B73,'Grundlage Psychiatrie TK'!I:I),"")</f>
        <v/>
      </c>
      <c r="H73" s="112" t="str">
        <f>IF(SUMIF('Grundlage Psychiatrie TK'!D:D,B73,'Grundlage Psychiatrie TK'!J:J)&gt;0,SUMIF('Grundlage Psychiatrie TK'!D:D,B73,'Grundlage Psychiatrie TK'!J:J),"")</f>
        <v/>
      </c>
      <c r="I73" s="130" t="str">
        <f>IF(SUMIF('Grundlage Psychiatrie TK'!D:D,B73,'Grundlage Psychiatrie TK'!K:K)&gt;0,SUMIF('Grundlage Psychiatrie TK'!D:D,B73,'Grundlage Psychiatrie TK'!K:K),"")</f>
        <v/>
      </c>
      <c r="J73" s="130" t="str">
        <f>IF(SUMIF('Grundlage Psychiatrie TK'!D:D,B73,'Grundlage Psychiatrie TK'!L:L)&gt;0,SUMIF('Grundlage Psychiatrie TK'!D:D,B73,'Grundlage Psychiatrie TK'!L:L),"")</f>
        <v/>
      </c>
      <c r="K73" s="40"/>
      <c r="L73" s="61" t="str">
        <f t="shared" si="0"/>
        <v>-</v>
      </c>
      <c r="M73" s="61" t="str">
        <f t="shared" si="1"/>
        <v>-</v>
      </c>
      <c r="N73" s="40"/>
      <c r="O73" s="40"/>
      <c r="P73" s="40"/>
      <c r="W73" s="124" t="str">
        <f t="shared" si="4"/>
        <v/>
      </c>
      <c r="X73" s="23" t="str">
        <f t="shared" si="3"/>
        <v>gleich</v>
      </c>
    </row>
    <row r="74" spans="1:24" hidden="1" x14ac:dyDescent="0.2">
      <c r="A74" s="20" t="s">
        <v>139</v>
      </c>
      <c r="B74" s="21" t="s">
        <v>140</v>
      </c>
      <c r="C74" s="21" t="s">
        <v>141</v>
      </c>
      <c r="D74" s="21" t="s">
        <v>17</v>
      </c>
      <c r="E74" s="112">
        <f>IF(SUMIF('Grundlage Psychiatrie TK'!D:D,B74,'Grundlage Psychiatrie TK'!G:G)&gt;0,SUMIF('Grundlage Psychiatrie TK'!D:D,B74,'Grundlage Psychiatrie TK'!G:G),)</f>
        <v>0</v>
      </c>
      <c r="F74" s="112">
        <f>IF(SUMIF('Grundlage Psychiatrie TK'!D:D,B74,'Grundlage Psychiatrie TK'!H:H)&gt;0,SUMIF('Grundlage Psychiatrie TK'!D:D,B74,'Grundlage Psychiatrie TK'!H:H),)</f>
        <v>0</v>
      </c>
      <c r="G74" s="112" t="str">
        <f>IF(SUMIF('Grundlage Psychiatrie TK'!D:D,B74,'Grundlage Psychiatrie TK'!I:I)&gt;0,SUMIF('Grundlage Psychiatrie TK'!D:D,B74,'Grundlage Psychiatrie TK'!I:I),"")</f>
        <v/>
      </c>
      <c r="H74" s="112" t="str">
        <f>IF(SUMIF('Grundlage Psychiatrie TK'!D:D,B74,'Grundlage Psychiatrie TK'!J:J)&gt;0,SUMIF('Grundlage Psychiatrie TK'!D:D,B74,'Grundlage Psychiatrie TK'!J:J),"")</f>
        <v/>
      </c>
      <c r="I74" s="130" t="str">
        <f>IF(SUMIF('Grundlage Psychiatrie TK'!D:D,B74,'Grundlage Psychiatrie TK'!K:K)&gt;0,SUMIF('Grundlage Psychiatrie TK'!D:D,B74,'Grundlage Psychiatrie TK'!K:K),"")</f>
        <v/>
      </c>
      <c r="J74" s="130" t="str">
        <f>IF(SUMIF('Grundlage Psychiatrie TK'!D:D,B74,'Grundlage Psychiatrie TK'!L:L)&gt;0,SUMIF('Grundlage Psychiatrie TK'!D:D,B74,'Grundlage Psychiatrie TK'!L:L),"")</f>
        <v/>
      </c>
      <c r="K74" s="40"/>
      <c r="L74" s="61" t="str">
        <f t="shared" ref="L74:L108" si="5">IF(E74&gt;0,G74,"-")</f>
        <v>-</v>
      </c>
      <c r="M74" s="61" t="str">
        <f t="shared" ref="M74:M108" si="6">IF(F74&gt;0,G74,"-")</f>
        <v>-</v>
      </c>
      <c r="N74" s="40"/>
      <c r="O74" s="40"/>
      <c r="P74" s="40"/>
      <c r="W74" s="124" t="str">
        <f t="shared" si="4"/>
        <v/>
      </c>
      <c r="X74" s="23" t="str">
        <f t="shared" si="3"/>
        <v>gleich</v>
      </c>
    </row>
    <row r="75" spans="1:24" hidden="1" x14ac:dyDescent="0.2">
      <c r="A75" s="20" t="s">
        <v>143</v>
      </c>
      <c r="B75" s="21" t="s">
        <v>144</v>
      </c>
      <c r="C75" s="21" t="s">
        <v>145</v>
      </c>
      <c r="D75" s="21" t="s">
        <v>17</v>
      </c>
      <c r="E75" s="112">
        <f>IF(SUMIF('Grundlage Psychiatrie TK'!D:D,B75,'Grundlage Psychiatrie TK'!G:G)&gt;0,SUMIF('Grundlage Psychiatrie TK'!D:D,B75,'Grundlage Psychiatrie TK'!G:G),)</f>
        <v>0</v>
      </c>
      <c r="F75" s="112">
        <f>IF(SUMIF('Grundlage Psychiatrie TK'!D:D,B75,'Grundlage Psychiatrie TK'!H:H)&gt;0,SUMIF('Grundlage Psychiatrie TK'!D:D,B75,'Grundlage Psychiatrie TK'!H:H),)</f>
        <v>0</v>
      </c>
      <c r="G75" s="112" t="str">
        <f>IF(SUMIF('Grundlage Psychiatrie TK'!D:D,B75,'Grundlage Psychiatrie TK'!I:I)&gt;0,SUMIF('Grundlage Psychiatrie TK'!D:D,B75,'Grundlage Psychiatrie TK'!I:I),"")</f>
        <v/>
      </c>
      <c r="H75" s="112" t="str">
        <f>IF(SUMIF('Grundlage Psychiatrie TK'!D:D,B75,'Grundlage Psychiatrie TK'!J:J)&gt;0,SUMIF('Grundlage Psychiatrie TK'!D:D,B75,'Grundlage Psychiatrie TK'!J:J),"")</f>
        <v/>
      </c>
      <c r="I75" s="130" t="str">
        <f>IF(SUMIF('Grundlage Psychiatrie TK'!D:D,B75,'Grundlage Psychiatrie TK'!K:K)&gt;0,SUMIF('Grundlage Psychiatrie TK'!D:D,B75,'Grundlage Psychiatrie TK'!K:K),"")</f>
        <v/>
      </c>
      <c r="J75" s="130" t="str">
        <f>IF(SUMIF('Grundlage Psychiatrie TK'!D:D,B75,'Grundlage Psychiatrie TK'!L:L)&gt;0,SUMIF('Grundlage Psychiatrie TK'!D:D,B75,'Grundlage Psychiatrie TK'!L:L),"")</f>
        <v/>
      </c>
      <c r="K75" s="40"/>
      <c r="L75" s="61" t="str">
        <f t="shared" si="5"/>
        <v>-</v>
      </c>
      <c r="M75" s="61" t="str">
        <f t="shared" si="6"/>
        <v>-</v>
      </c>
      <c r="N75" s="40"/>
      <c r="O75" s="40"/>
      <c r="P75" s="40"/>
      <c r="W75" s="124" t="str">
        <f t="shared" si="4"/>
        <v/>
      </c>
      <c r="X75" s="23" t="str">
        <f t="shared" ref="X75:X108" si="7">IF(J75&gt;0,IF(I75&gt;J75,"-",IF(I75=J75,"gleich","Kontrolle")),"")</f>
        <v>gleich</v>
      </c>
    </row>
    <row r="76" spans="1:24" hidden="1" x14ac:dyDescent="0.2">
      <c r="A76" s="20" t="s">
        <v>150</v>
      </c>
      <c r="B76" s="21" t="s">
        <v>151</v>
      </c>
      <c r="C76" s="21" t="s">
        <v>152</v>
      </c>
      <c r="D76" s="21" t="s">
        <v>27</v>
      </c>
      <c r="E76" s="128"/>
      <c r="F76" s="112">
        <f>IF(SUMIF('Grundlage Psychiatrie TK'!D:D,B76,'Grundlage Psychiatrie TK'!H:H)&gt;0,SUMIF('Grundlage Psychiatrie TK'!D:D,B76,'Grundlage Psychiatrie TK'!H:H),)</f>
        <v>0</v>
      </c>
      <c r="G76" s="112" t="str">
        <f>IF(SUMIF('Grundlage Psychiatrie TK'!D:D,B76,'Grundlage Psychiatrie TK'!I:I)&gt;0,SUMIF('Grundlage Psychiatrie TK'!D:D,B76,'Grundlage Psychiatrie TK'!I:I),"")</f>
        <v/>
      </c>
      <c r="H76" s="112" t="str">
        <f>IF(SUMIF('Grundlage Psychiatrie TK'!D:D,B76,'Grundlage Psychiatrie TK'!J:J)&gt;0,SUMIF('Grundlage Psychiatrie TK'!D:D,B76,'Grundlage Psychiatrie TK'!J:J),"")</f>
        <v/>
      </c>
      <c r="I76" s="130" t="str">
        <f>IF(SUMIF('Grundlage Psychiatrie TK'!D:D,B76,'Grundlage Psychiatrie TK'!K:K)&gt;0,SUMIF('Grundlage Psychiatrie TK'!D:D,B76,'Grundlage Psychiatrie TK'!K:K),"")</f>
        <v/>
      </c>
      <c r="J76" s="130" t="str">
        <f>IF(SUMIF('Grundlage Psychiatrie TK'!D:D,B76,'Grundlage Psychiatrie TK'!L:L)&gt;0,SUMIF('Grundlage Psychiatrie TK'!D:D,B76,'Grundlage Psychiatrie TK'!L:L),"")</f>
        <v/>
      </c>
      <c r="K76" s="40"/>
      <c r="L76" s="61" t="str">
        <f t="shared" si="5"/>
        <v>-</v>
      </c>
      <c r="M76" s="61" t="str">
        <f t="shared" si="6"/>
        <v>-</v>
      </c>
      <c r="N76" s="40"/>
      <c r="O76" s="40"/>
      <c r="P76" s="40"/>
      <c r="W76" s="125" t="str">
        <f t="shared" si="4"/>
        <v/>
      </c>
      <c r="X76" s="23" t="str">
        <f t="shared" si="7"/>
        <v>gleich</v>
      </c>
    </row>
    <row r="77" spans="1:24" hidden="1" x14ac:dyDescent="0.2">
      <c r="A77" s="20" t="s">
        <v>226</v>
      </c>
      <c r="B77" s="21" t="s">
        <v>227</v>
      </c>
      <c r="C77" s="21" t="s">
        <v>228</v>
      </c>
      <c r="D77" s="21" t="s">
        <v>17</v>
      </c>
      <c r="E77" s="112">
        <f>IF(SUMIF('Grundlage Psychiatrie TK'!D:D,B77,'Grundlage Psychiatrie TK'!G:G)&gt;0,SUMIF('Grundlage Psychiatrie TK'!D:D,B77,'Grundlage Psychiatrie TK'!G:G),)</f>
        <v>0</v>
      </c>
      <c r="F77" s="112">
        <f>IF(SUMIF('Grundlage Psychiatrie TK'!D:D,B77,'Grundlage Psychiatrie TK'!H:H)&gt;0,SUMIF('Grundlage Psychiatrie TK'!D:D,B77,'Grundlage Psychiatrie TK'!H:H),)</f>
        <v>0</v>
      </c>
      <c r="G77" s="112" t="str">
        <f>IF(SUMIF('Grundlage Psychiatrie TK'!D:D,B77,'Grundlage Psychiatrie TK'!I:I)&gt;0,SUMIF('Grundlage Psychiatrie TK'!D:D,B77,'Grundlage Psychiatrie TK'!I:I),"")</f>
        <v/>
      </c>
      <c r="H77" s="112" t="str">
        <f>IF(SUMIF('Grundlage Psychiatrie TK'!D:D,B77,'Grundlage Psychiatrie TK'!J:J)&gt;0,SUMIF('Grundlage Psychiatrie TK'!D:D,B77,'Grundlage Psychiatrie TK'!J:J),"")</f>
        <v/>
      </c>
      <c r="I77" s="130" t="str">
        <f>IF(SUMIF('Grundlage Psychiatrie TK'!D:D,B77,'Grundlage Psychiatrie TK'!K:K)&gt;0,SUMIF('Grundlage Psychiatrie TK'!D:D,B77,'Grundlage Psychiatrie TK'!K:K),"")</f>
        <v/>
      </c>
      <c r="J77" s="130" t="str">
        <f>IF(SUMIF('Grundlage Psychiatrie TK'!D:D,B77,'Grundlage Psychiatrie TK'!L:L)&gt;0,SUMIF('Grundlage Psychiatrie TK'!D:D,B77,'Grundlage Psychiatrie TK'!L:L),"")</f>
        <v/>
      </c>
      <c r="K77" s="40"/>
      <c r="L77" s="61" t="str">
        <f t="shared" si="5"/>
        <v>-</v>
      </c>
      <c r="M77" s="61" t="str">
        <f t="shared" si="6"/>
        <v>-</v>
      </c>
      <c r="N77" s="40"/>
      <c r="O77" s="40"/>
      <c r="P77" s="40"/>
      <c r="W77" s="124" t="str">
        <f t="shared" si="4"/>
        <v/>
      </c>
      <c r="X77" s="23" t="str">
        <f t="shared" si="7"/>
        <v>gleich</v>
      </c>
    </row>
    <row r="78" spans="1:24" hidden="1" x14ac:dyDescent="0.2">
      <c r="A78" s="20" t="s">
        <v>230</v>
      </c>
      <c r="B78" s="21" t="s">
        <v>231</v>
      </c>
      <c r="C78" s="21" t="s">
        <v>228</v>
      </c>
      <c r="D78" s="21" t="s">
        <v>17</v>
      </c>
      <c r="E78" s="112">
        <f>IF(SUMIF('Grundlage Psychiatrie TK'!D:D,B78,'Grundlage Psychiatrie TK'!G:G)&gt;0,SUMIF('Grundlage Psychiatrie TK'!D:D,B78,'Grundlage Psychiatrie TK'!G:G),)</f>
        <v>0</v>
      </c>
      <c r="F78" s="112">
        <f>IF(SUMIF('Grundlage Psychiatrie TK'!D:D,B78,'Grundlage Psychiatrie TK'!H:H)&gt;0,SUMIF('Grundlage Psychiatrie TK'!D:D,B78,'Grundlage Psychiatrie TK'!H:H),)</f>
        <v>0</v>
      </c>
      <c r="G78" s="112" t="str">
        <f>IF(SUMIF('Grundlage Psychiatrie TK'!D:D,B78,'Grundlage Psychiatrie TK'!I:I)&gt;0,SUMIF('Grundlage Psychiatrie TK'!D:D,B78,'Grundlage Psychiatrie TK'!I:I),"")</f>
        <v/>
      </c>
      <c r="H78" s="112" t="str">
        <f>IF(SUMIF('Grundlage Psychiatrie TK'!D:D,B78,'Grundlage Psychiatrie TK'!J:J)&gt;0,SUMIF('Grundlage Psychiatrie TK'!D:D,B78,'Grundlage Psychiatrie TK'!J:J),"")</f>
        <v/>
      </c>
      <c r="I78" s="130" t="str">
        <f>IF(SUMIF('Grundlage Psychiatrie TK'!D:D,B78,'Grundlage Psychiatrie TK'!K:K)&gt;0,SUMIF('Grundlage Psychiatrie TK'!D:D,B78,'Grundlage Psychiatrie TK'!K:K),"")</f>
        <v/>
      </c>
      <c r="J78" s="130" t="str">
        <f>IF(SUMIF('Grundlage Psychiatrie TK'!D:D,B78,'Grundlage Psychiatrie TK'!L:L)&gt;0,SUMIF('Grundlage Psychiatrie TK'!D:D,B78,'Grundlage Psychiatrie TK'!L:L),"")</f>
        <v/>
      </c>
      <c r="K78" s="40"/>
      <c r="L78" s="61" t="str">
        <f t="shared" si="5"/>
        <v>-</v>
      </c>
      <c r="M78" s="61" t="str">
        <f t="shared" si="6"/>
        <v>-</v>
      </c>
      <c r="N78" s="40"/>
      <c r="O78" s="40"/>
      <c r="P78" s="40"/>
      <c r="W78" s="124" t="str">
        <f t="shared" si="4"/>
        <v/>
      </c>
      <c r="X78" s="23" t="str">
        <f t="shared" si="7"/>
        <v>gleich</v>
      </c>
    </row>
    <row r="79" spans="1:24" hidden="1" x14ac:dyDescent="0.2">
      <c r="A79" s="20" t="s">
        <v>256</v>
      </c>
      <c r="B79" s="21" t="s">
        <v>257</v>
      </c>
      <c r="C79" s="21" t="s">
        <v>228</v>
      </c>
      <c r="D79" s="21" t="s">
        <v>27</v>
      </c>
      <c r="E79" s="112">
        <f>IF(SUMIF('Grundlage Psychiatrie TK'!D:D,B79,'Grundlage Psychiatrie TK'!G:G)&gt;0,SUMIF('Grundlage Psychiatrie TK'!D:D,B79,'Grundlage Psychiatrie TK'!G:G),)</f>
        <v>0</v>
      </c>
      <c r="F79" s="112">
        <f>IF(SUMIF('Grundlage Psychiatrie TK'!D:D,B79,'Grundlage Psychiatrie TK'!H:H)&gt;0,SUMIF('Grundlage Psychiatrie TK'!D:D,B79,'Grundlage Psychiatrie TK'!H:H),)</f>
        <v>0</v>
      </c>
      <c r="G79" s="112" t="str">
        <f>IF(SUMIF('Grundlage Psychiatrie TK'!D:D,B79,'Grundlage Psychiatrie TK'!I:I)&gt;0,SUMIF('Grundlage Psychiatrie TK'!D:D,B79,'Grundlage Psychiatrie TK'!I:I),"")</f>
        <v/>
      </c>
      <c r="H79" s="112" t="str">
        <f>IF(SUMIF('Grundlage Psychiatrie TK'!D:D,B79,'Grundlage Psychiatrie TK'!J:J)&gt;0,SUMIF('Grundlage Psychiatrie TK'!D:D,B79,'Grundlage Psychiatrie TK'!J:J),"")</f>
        <v/>
      </c>
      <c r="I79" s="130" t="str">
        <f>IF(SUMIF('Grundlage Psychiatrie TK'!D:D,B79,'Grundlage Psychiatrie TK'!K:K)&gt;0,SUMIF('Grundlage Psychiatrie TK'!D:D,B79,'Grundlage Psychiatrie TK'!K:K),"")</f>
        <v/>
      </c>
      <c r="J79" s="130" t="str">
        <f>IF(SUMIF('Grundlage Psychiatrie TK'!D:D,B79,'Grundlage Psychiatrie TK'!L:L)&gt;0,SUMIF('Grundlage Psychiatrie TK'!D:D,B79,'Grundlage Psychiatrie TK'!L:L),"")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idden="1" x14ac:dyDescent="0.2">
      <c r="A80" s="20" t="s">
        <v>338</v>
      </c>
      <c r="B80" s="21" t="s">
        <v>338</v>
      </c>
      <c r="C80" s="21" t="s">
        <v>228</v>
      </c>
      <c r="D80" s="21" t="s">
        <v>106</v>
      </c>
      <c r="E80" s="112">
        <f>IF(SUMIF('Grundlage Psychiatrie TK'!D:D,B80,'Grundlage Psychiatrie TK'!G:G)&gt;0,SUMIF('Grundlage Psychiatrie TK'!D:D,B80,'Grundlage Psychiatrie TK'!G:G),)</f>
        <v>0</v>
      </c>
      <c r="F80" s="112">
        <f>IF(SUMIF('Grundlage Psychiatrie TK'!D:D,B80,'Grundlage Psychiatrie TK'!H:H)&gt;0,SUMIF('Grundlage Psychiatrie TK'!D:D,B80,'Grundlage Psychiatrie TK'!H:H),)</f>
        <v>0</v>
      </c>
      <c r="G80" s="112" t="str">
        <f>IF(SUMIF('Grundlage Psychiatrie TK'!D:D,B80,'Grundlage Psychiatrie TK'!I:I)&gt;0,SUMIF('Grundlage Psychiatrie TK'!D:D,B80,'Grundlage Psychiatrie TK'!I:I),"")</f>
        <v/>
      </c>
      <c r="H80" s="112" t="str">
        <f>IF(SUMIF('Grundlage Psychiatrie TK'!D:D,B80,'Grundlage Psychiatrie TK'!J:J)&gt;0,SUMIF('Grundlage Psychiatrie TK'!D:D,B80,'Grundlage Psychiatrie TK'!J:J),"")</f>
        <v/>
      </c>
      <c r="I80" s="130" t="str">
        <f>IF(SUMIF('Grundlage Psychiatrie TK'!D:D,B80,'Grundlage Psychiatrie TK'!K:K)&gt;0,SUMIF('Grundlage Psychiatrie TK'!D:D,B80,'Grundlage Psychiatrie TK'!K:K),"")</f>
        <v/>
      </c>
      <c r="J80" s="130" t="str">
        <f>IF(SUMIF('Grundlage Psychiatrie TK'!D:D,B80,'Grundlage Psychiatrie TK'!L:L)&gt;0,SUMIF('Grundlage Psychiatrie TK'!D:D,B80,'Grundlage Psychiatrie TK'!L:L),"")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idden="1" x14ac:dyDescent="0.2">
      <c r="A81" s="20" t="s">
        <v>125</v>
      </c>
      <c r="B81" s="21" t="s">
        <v>126</v>
      </c>
      <c r="C81" s="21" t="s">
        <v>127</v>
      </c>
      <c r="D81" s="21" t="s">
        <v>45</v>
      </c>
      <c r="E81" s="112">
        <f>IF(SUMIF('Grundlage Psychiatrie TK'!D:D,B81,'Grundlage Psychiatrie TK'!G:G)&gt;0,SUMIF('Grundlage Psychiatrie TK'!D:D,B81,'Grundlage Psychiatrie TK'!G:G),)</f>
        <v>0</v>
      </c>
      <c r="F81" s="112">
        <f>IF(SUMIF('Grundlage Psychiatrie TK'!D:D,B81,'Grundlage Psychiatrie TK'!H:H)&gt;0,SUMIF('Grundlage Psychiatrie TK'!D:D,B81,'Grundlage Psychiatrie TK'!H:H),)</f>
        <v>0</v>
      </c>
      <c r="G81" s="112" t="str">
        <f>IF(SUMIF('Grundlage Psychiatrie TK'!D:D,B81,'Grundlage Psychiatrie TK'!I:I)&gt;0,SUMIF('Grundlage Psychiatrie TK'!D:D,B81,'Grundlage Psychiatrie TK'!I:I),"")</f>
        <v/>
      </c>
      <c r="H81" s="112" t="str">
        <f>IF(SUMIF('Grundlage Psychiatrie TK'!D:D,B81,'Grundlage Psychiatrie TK'!J:J)&gt;0,SUMIF('Grundlage Psychiatrie TK'!D:D,B81,'Grundlage Psychiatrie TK'!J:J),"")</f>
        <v/>
      </c>
      <c r="I81" s="130" t="str">
        <f>IF(SUMIF('Grundlage Psychiatrie TK'!D:D,B81,'Grundlage Psychiatrie TK'!K:K)&gt;0,SUMIF('Grundlage Psychiatrie TK'!D:D,B81,'Grundlage Psychiatrie TK'!K:K),"")</f>
        <v/>
      </c>
      <c r="J81" s="130" t="str">
        <f>IF(SUMIF('Grundlage Psychiatrie TK'!D:D,B81,'Grundlage Psychiatrie TK'!L:L)&gt;0,SUMIF('Grundlage Psychiatrie TK'!D:D,B81,'Grundlage Psychiatrie TK'!L:L),"")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idden="1" x14ac:dyDescent="0.2">
      <c r="A82" s="20" t="s">
        <v>136</v>
      </c>
      <c r="B82" s="21" t="s">
        <v>137</v>
      </c>
      <c r="C82" s="21" t="s">
        <v>127</v>
      </c>
      <c r="D82" s="21" t="s">
        <v>45</v>
      </c>
      <c r="E82" s="112">
        <f>IF(SUMIF('Grundlage Psychiatrie TK'!D:D,B82,'Grundlage Psychiatrie TK'!G:G)&gt;0,SUMIF('Grundlage Psychiatrie TK'!D:D,B82,'Grundlage Psychiatrie TK'!G:G),)</f>
        <v>0</v>
      </c>
      <c r="F82" s="112">
        <f>IF(SUMIF('Grundlage Psychiatrie TK'!D:D,B82,'Grundlage Psychiatrie TK'!H:H)&gt;0,SUMIF('Grundlage Psychiatrie TK'!D:D,B82,'Grundlage Psychiatrie TK'!H:H),)</f>
        <v>0</v>
      </c>
      <c r="G82" s="112" t="str">
        <f>IF(SUMIF('Grundlage Psychiatrie TK'!D:D,B82,'Grundlage Psychiatrie TK'!I:I)&gt;0,SUMIF('Grundlage Psychiatrie TK'!D:D,B82,'Grundlage Psychiatrie TK'!I:I),"")</f>
        <v/>
      </c>
      <c r="H82" s="112" t="str">
        <f>IF(SUMIF('Grundlage Psychiatrie TK'!D:D,B82,'Grundlage Psychiatrie TK'!J:J)&gt;0,SUMIF('Grundlage Psychiatrie TK'!D:D,B82,'Grundlage Psychiatrie TK'!J:J),"")</f>
        <v/>
      </c>
      <c r="I82" s="130" t="str">
        <f>IF(SUMIF('Grundlage Psychiatrie TK'!D:D,B82,'Grundlage Psychiatrie TK'!K:K)&gt;0,SUMIF('Grundlage Psychiatrie TK'!D:D,B82,'Grundlage Psychiatrie TK'!K:K),"")</f>
        <v/>
      </c>
      <c r="J82" s="130" t="str">
        <f>IF(SUMIF('Grundlage Psychiatrie TK'!D:D,B82,'Grundlage Psychiatrie TK'!L:L)&gt;0,SUMIF('Grundlage Psychiatrie TK'!D:D,B82,'Grundlage Psychiatrie TK'!L:L),"")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idden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112">
        <f>IF(SUMIF('Grundlage Psychiatrie TK'!D:D,B83,'Grundlage Psychiatrie TK'!G:G)&gt;0,SUMIF('Grundlage Psychiatrie TK'!D:D,B83,'Grundlage Psychiatrie TK'!G:G),)</f>
        <v>0</v>
      </c>
      <c r="F83" s="112">
        <f>IF(SUMIF('Grundlage Psychiatrie TK'!D:D,B83,'Grundlage Psychiatrie TK'!H:H)&gt;0,SUMIF('Grundlage Psychiatrie TK'!D:D,B83,'Grundlage Psychiatrie TK'!H:H),)</f>
        <v>0</v>
      </c>
      <c r="G83" s="128"/>
      <c r="H83" s="128"/>
      <c r="I83" s="130" t="str">
        <f>IF(SUMIF('Grundlage Psychiatrie TK'!D:D,B83,'Grundlage Psychiatrie TK'!K:K)&gt;0,SUMIF('Grundlage Psychiatrie TK'!D:D,B83,'Grundlage Psychiatrie TK'!K:K),"")</f>
        <v/>
      </c>
      <c r="J83" s="130" t="str">
        <f>IF(SUMIF('Grundlage Psychiatrie TK'!D:D,B83,'Grundlage Psychiatrie TK'!L:L)&gt;0,SUMIF('Grundlage Psychiatrie TK'!D:D,B83,'Grundlage Psychiatrie TK'!L:L),"")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idden="1" x14ac:dyDescent="0.2">
      <c r="A84" s="20" t="s">
        <v>24</v>
      </c>
      <c r="B84" s="21" t="s">
        <v>25</v>
      </c>
      <c r="C84" s="21" t="s">
        <v>26</v>
      </c>
      <c r="D84" s="21" t="s">
        <v>27</v>
      </c>
      <c r="E84" s="112">
        <f>IF(SUMIF('Grundlage Psychiatrie TK'!D:D,B84,'Grundlage Psychiatrie TK'!G:G)&gt;0,SUMIF('Grundlage Psychiatrie TK'!D:D,B84,'Grundlage Psychiatrie TK'!G:G),)</f>
        <v>0</v>
      </c>
      <c r="F84" s="112">
        <f>IF(SUMIF('Grundlage Psychiatrie TK'!D:D,B84,'Grundlage Psychiatrie TK'!H:H)&gt;0,SUMIF('Grundlage Psychiatrie TK'!D:D,B84,'Grundlage Psychiatrie TK'!H:H),)</f>
        <v>0</v>
      </c>
      <c r="G84" s="128"/>
      <c r="H84" s="128"/>
      <c r="I84" s="130" t="str">
        <f>IF(SUMIF('Grundlage Psychiatrie TK'!D:D,B84,'Grundlage Psychiatrie TK'!K:K)&gt;0,SUMIF('Grundlage Psychiatrie TK'!D:D,B84,'Grundlage Psychiatrie TK'!K:K),"")</f>
        <v/>
      </c>
      <c r="J84" s="130" t="str">
        <f>IF(SUMIF('Grundlage Psychiatrie TK'!D:D,B84,'Grundlage Psychiatrie TK'!L:L)&gt;0,SUMIF('Grundlage Psychiatrie TK'!D:D,B84,'Grundlage Psychiatrie TK'!L:L),"")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idden="1" x14ac:dyDescent="0.2">
      <c r="A85" s="20" t="s">
        <v>29</v>
      </c>
      <c r="B85" s="21" t="s">
        <v>30</v>
      </c>
      <c r="C85" s="21" t="s">
        <v>26</v>
      </c>
      <c r="D85" s="21" t="s">
        <v>17</v>
      </c>
      <c r="E85" s="112">
        <f>IF(SUMIF('Grundlage Psychiatrie TK'!D:D,B85,'Grundlage Psychiatrie TK'!G:G)&gt;0,SUMIF('Grundlage Psychiatrie TK'!D:D,B85,'Grundlage Psychiatrie TK'!G:G),)</f>
        <v>0</v>
      </c>
      <c r="F85" s="112">
        <f>IF(SUMIF('Grundlage Psychiatrie TK'!D:D,B85,'Grundlage Psychiatrie TK'!H:H)&gt;0,SUMIF('Grundlage Psychiatrie TK'!D:D,B85,'Grundlage Psychiatrie TK'!H:H),)</f>
        <v>0</v>
      </c>
      <c r="G85" s="128"/>
      <c r="H85" s="128"/>
      <c r="I85" s="130" t="str">
        <f>IF(SUMIF('Grundlage Psychiatrie TK'!D:D,B85,'Grundlage Psychiatrie TK'!K:K)&gt;0,SUMIF('Grundlage Psychiatrie TK'!D:D,B85,'Grundlage Psychiatrie TK'!K:K),"")</f>
        <v/>
      </c>
      <c r="J85" s="130" t="str">
        <f>IF(SUMIF('Grundlage Psychiatrie TK'!D:D,B85,'Grundlage Psychiatrie TK'!L:L)&gt;0,SUMIF('Grundlage Psychiatrie TK'!D:D,B85,'Grundlage Psychiatrie TK'!L:L),"")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idden="1" x14ac:dyDescent="0.2">
      <c r="A86" s="20" t="s">
        <v>47</v>
      </c>
      <c r="B86" s="21" t="s">
        <v>48</v>
      </c>
      <c r="C86" s="21" t="s">
        <v>26</v>
      </c>
      <c r="D86" s="21" t="s">
        <v>45</v>
      </c>
      <c r="E86" s="112">
        <f>IF(SUMIF('Grundlage Psychiatrie TK'!D:D,B86,'Grundlage Psychiatrie TK'!G:G)&gt;0,SUMIF('Grundlage Psychiatrie TK'!D:D,B86,'Grundlage Psychiatrie TK'!G:G),)</f>
        <v>0</v>
      </c>
      <c r="F86" s="112">
        <f>IF(SUMIF('Grundlage Psychiatrie TK'!D:D,B86,'Grundlage Psychiatrie TK'!H:H)&gt;0,SUMIF('Grundlage Psychiatrie TK'!D:D,B86,'Grundlage Psychiatrie TK'!H:H),)</f>
        <v>0</v>
      </c>
      <c r="G86" s="128"/>
      <c r="H86" s="128"/>
      <c r="I86" s="130" t="str">
        <f>IF(SUMIF('Grundlage Psychiatrie TK'!D:D,B86,'Grundlage Psychiatrie TK'!K:K)&gt;0,SUMIF('Grundlage Psychiatrie TK'!D:D,B86,'Grundlage Psychiatrie TK'!K:K),"")</f>
        <v/>
      </c>
      <c r="J86" s="130" t="str">
        <f>IF(SUMIF('Grundlage Psychiatrie TK'!D:D,B86,'Grundlage Psychiatrie TK'!L:L)&gt;0,SUMIF('Grundlage Psychiatrie TK'!D:D,B86,'Grundlage Psychiatrie TK'!L:L),"")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idden="1" x14ac:dyDescent="0.2">
      <c r="A87" s="20" t="s">
        <v>154</v>
      </c>
      <c r="B87" s="21" t="s">
        <v>155</v>
      </c>
      <c r="C87" s="21" t="s">
        <v>156</v>
      </c>
      <c r="D87" s="21" t="s">
        <v>17</v>
      </c>
      <c r="E87" s="112">
        <f>IF(SUMIF('Grundlage Psychiatrie TK'!D:D,B87,'Grundlage Psychiatrie TK'!G:G)&gt;0,SUMIF('Grundlage Psychiatrie TK'!D:D,B87,'Grundlage Psychiatrie TK'!G:G),)</f>
        <v>0</v>
      </c>
      <c r="F87" s="112">
        <f>IF(SUMIF('Grundlage Psychiatrie TK'!D:D,B87,'Grundlage Psychiatrie TK'!H:H)&gt;0,SUMIF('Grundlage Psychiatrie TK'!D:D,B87,'Grundlage Psychiatrie TK'!H:H),)</f>
        <v>0</v>
      </c>
      <c r="G87" s="112" t="str">
        <f>IF(SUMIF('Grundlage Psychiatrie TK'!D:D,B87,'Grundlage Psychiatrie TK'!I:I)&gt;0,SUMIF('Grundlage Psychiatrie TK'!D:D,B87,'Grundlage Psychiatrie TK'!I:I),"")</f>
        <v/>
      </c>
      <c r="H87" s="112" t="str">
        <f>IF(SUMIF('Grundlage Psychiatrie TK'!D:D,B87,'Grundlage Psychiatrie TK'!J:J)&gt;0,SUMIF('Grundlage Psychiatrie TK'!D:D,B87,'Grundlage Psychiatrie TK'!J:J),"")</f>
        <v/>
      </c>
      <c r="I87" s="130" t="str">
        <f>IF(SUMIF('Grundlage Psychiatrie TK'!D:D,B87,'Grundlage Psychiatrie TK'!K:K)&gt;0,SUMIF('Grundlage Psychiatrie TK'!D:D,B87,'Grundlage Psychiatrie TK'!K:K),"")</f>
        <v/>
      </c>
      <c r="J87" s="130" t="str">
        <f>IF(SUMIF('Grundlage Psychiatrie TK'!D:D,B87,'Grundlage Psychiatrie TK'!L:L)&gt;0,SUMIF('Grundlage Psychiatrie TK'!D:D,B87,'Grundlage Psychiatrie TK'!L:L),"")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idden="1" x14ac:dyDescent="0.2">
      <c r="A88" s="20" t="s">
        <v>19</v>
      </c>
      <c r="B88" s="21" t="s">
        <v>20</v>
      </c>
      <c r="C88" s="21" t="s">
        <v>21</v>
      </c>
      <c r="D88" s="21" t="s">
        <v>22</v>
      </c>
      <c r="E88" s="112">
        <f>IF(SUMIF('Grundlage Psychiatrie TK'!D:D,B88,'Grundlage Psychiatrie TK'!G:G)&gt;0,SUMIF('Grundlage Psychiatrie TK'!D:D,B88,'Grundlage Psychiatrie TK'!G:G),)</f>
        <v>0</v>
      </c>
      <c r="F88" s="112">
        <f>IF(SUMIF('Grundlage Psychiatrie TK'!D:D,B88,'Grundlage Psychiatrie TK'!H:H)&gt;0,SUMIF('Grundlage Psychiatrie TK'!D:D,B88,'Grundlage Psychiatrie TK'!H:H),)</f>
        <v>0</v>
      </c>
      <c r="G88" s="112" t="str">
        <f>IF(SUMIF('Grundlage Psychiatrie TK'!D:D,B88,'Grundlage Psychiatrie TK'!I:I)&gt;0,SUMIF('Grundlage Psychiatrie TK'!D:D,B88,'Grundlage Psychiatrie TK'!I:I),"")</f>
        <v/>
      </c>
      <c r="H88" s="112" t="str">
        <f>IF(SUMIF('Grundlage Psychiatrie TK'!D:D,B88,'Grundlage Psychiatrie TK'!J:J)&gt;0,SUMIF('Grundlage Psychiatrie TK'!D:D,B88,'Grundlage Psychiatrie TK'!J:J),"")</f>
        <v/>
      </c>
      <c r="I88" s="130" t="str">
        <f>IF(SUMIF('Grundlage Psychiatrie TK'!D:D,B88,'Grundlage Psychiatrie TK'!K:K)&gt;0,SUMIF('Grundlage Psychiatrie TK'!D:D,B88,'Grundlage Psychiatrie TK'!K:K),"")</f>
        <v/>
      </c>
      <c r="J88" s="130" t="str">
        <f>IF(SUMIF('Grundlage Psychiatrie TK'!D:D,B88,'Grundlage Psychiatrie TK'!L:L)&gt;0,SUMIF('Grundlage Psychiatrie TK'!D:D,B88,'Grundlage Psychiatrie TK'!L:L),"")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idden="1" x14ac:dyDescent="0.2">
      <c r="A89" s="20" t="s">
        <v>40</v>
      </c>
      <c r="B89" s="21" t="s">
        <v>41</v>
      </c>
      <c r="C89" s="21" t="s">
        <v>21</v>
      </c>
      <c r="D89" s="21" t="s">
        <v>27</v>
      </c>
      <c r="E89" s="112">
        <f>IF(SUMIF('Grundlage Psychiatrie TK'!D:D,B89,'Grundlage Psychiatrie TK'!G:G)&gt;0,SUMIF('Grundlage Psychiatrie TK'!D:D,B89,'Grundlage Psychiatrie TK'!G:G),)</f>
        <v>0</v>
      </c>
      <c r="F89" s="112">
        <f>IF(SUMIF('Grundlage Psychiatrie TK'!D:D,B89,'Grundlage Psychiatrie TK'!H:H)&gt;0,SUMIF('Grundlage Psychiatrie TK'!D:D,B89,'Grundlage Psychiatrie TK'!H:H),)</f>
        <v>0</v>
      </c>
      <c r="G89" s="112" t="str">
        <f>IF(SUMIF('Grundlage Psychiatrie TK'!D:D,B89,'Grundlage Psychiatrie TK'!I:I)&gt;0,SUMIF('Grundlage Psychiatrie TK'!D:D,B89,'Grundlage Psychiatrie TK'!I:I),"")</f>
        <v/>
      </c>
      <c r="H89" s="112" t="str">
        <f>IF(SUMIF('Grundlage Psychiatrie TK'!D:D,B89,'Grundlage Psychiatrie TK'!J:J)&gt;0,SUMIF('Grundlage Psychiatrie TK'!D:D,B89,'Grundlage Psychiatrie TK'!J:J),"")</f>
        <v/>
      </c>
      <c r="I89" s="130" t="str">
        <f>IF(SUMIF('Grundlage Psychiatrie TK'!D:D,B89,'Grundlage Psychiatrie TK'!K:K)&gt;0,SUMIF('Grundlage Psychiatrie TK'!D:D,B89,'Grundlage Psychiatrie TK'!K:K),"")</f>
        <v/>
      </c>
      <c r="J89" s="130" t="str">
        <f>IF(SUMIF('Grundlage Psychiatrie TK'!D:D,B89,'Grundlage Psychiatrie TK'!L:L)&gt;0,SUMIF('Grundlage Psychiatrie TK'!D:D,B89,'Grundlage Psychiatrie TK'!L:L),"")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idden="1" x14ac:dyDescent="0.2">
      <c r="A90" s="20" t="s">
        <v>43</v>
      </c>
      <c r="B90" s="21" t="s">
        <v>44</v>
      </c>
      <c r="C90" s="21" t="s">
        <v>21</v>
      </c>
      <c r="D90" s="21" t="s">
        <v>45</v>
      </c>
      <c r="E90" s="112">
        <f>IF(SUMIF('Grundlage Psychiatrie TK'!D:D,B90,'Grundlage Psychiatrie TK'!G:G)&gt;0,SUMIF('Grundlage Psychiatrie TK'!D:D,B90,'Grundlage Psychiatrie TK'!G:G),)</f>
        <v>0</v>
      </c>
      <c r="F90" s="112">
        <f>IF(SUMIF('Grundlage Psychiatrie TK'!D:D,B90,'Grundlage Psychiatrie TK'!H:H)&gt;0,SUMIF('Grundlage Psychiatrie TK'!D:D,B90,'Grundlage Psychiatrie TK'!H:H),)</f>
        <v>0</v>
      </c>
      <c r="G90" s="112" t="str">
        <f>IF(SUMIF('Grundlage Psychiatrie TK'!D:D,B90,'Grundlage Psychiatrie TK'!I:I)&gt;0,SUMIF('Grundlage Psychiatrie TK'!D:D,B90,'Grundlage Psychiatrie TK'!I:I),"")</f>
        <v/>
      </c>
      <c r="H90" s="112" t="str">
        <f>IF(SUMIF('Grundlage Psychiatrie TK'!D:D,B90,'Grundlage Psychiatrie TK'!J:J)&gt;0,SUMIF('Grundlage Psychiatrie TK'!D:D,B90,'Grundlage Psychiatrie TK'!J:J),"")</f>
        <v/>
      </c>
      <c r="I90" s="130" t="str">
        <f>IF(SUMIF('Grundlage Psychiatrie TK'!D:D,B90,'Grundlage Psychiatrie TK'!K:K)&gt;0,SUMIF('Grundlage Psychiatrie TK'!D:D,B90,'Grundlage Psychiatrie TK'!K:K),"")</f>
        <v/>
      </c>
      <c r="J90" s="130" t="str">
        <f>IF(SUMIF('Grundlage Psychiatrie TK'!D:D,B90,'Grundlage Psychiatrie TK'!L:L)&gt;0,SUMIF('Grundlage Psychiatrie TK'!D:D,B90,'Grundlage Psychiatrie TK'!L:L),"")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idden="1" x14ac:dyDescent="0.2">
      <c r="A91" s="20" t="s">
        <v>57</v>
      </c>
      <c r="B91" s="21" t="s">
        <v>58</v>
      </c>
      <c r="C91" s="21" t="s">
        <v>21</v>
      </c>
      <c r="D91" s="21" t="s">
        <v>27</v>
      </c>
      <c r="E91" s="112">
        <f>IF(SUMIF('Grundlage Psychiatrie TK'!D:D,B91,'Grundlage Psychiatrie TK'!G:G)&gt;0,SUMIF('Grundlage Psychiatrie TK'!D:D,B91,'Grundlage Psychiatrie TK'!G:G),)</f>
        <v>0</v>
      </c>
      <c r="F91" s="112">
        <f>IF(SUMIF('Grundlage Psychiatrie TK'!D:D,B91,'Grundlage Psychiatrie TK'!H:H)&gt;0,SUMIF('Grundlage Psychiatrie TK'!D:D,B91,'Grundlage Psychiatrie TK'!H:H),)</f>
        <v>0</v>
      </c>
      <c r="G91" s="112" t="str">
        <f>IF(SUMIF('Grundlage Psychiatrie TK'!D:D,B91,'Grundlage Psychiatrie TK'!I:I)&gt;0,SUMIF('Grundlage Psychiatrie TK'!D:D,B91,'Grundlage Psychiatrie TK'!I:I),"")</f>
        <v/>
      </c>
      <c r="H91" s="112" t="str">
        <f>IF(SUMIF('Grundlage Psychiatrie TK'!D:D,B91,'Grundlage Psychiatrie TK'!J:J)&gt;0,SUMIF('Grundlage Psychiatrie TK'!D:D,B91,'Grundlage Psychiatrie TK'!J:J),"")</f>
        <v/>
      </c>
      <c r="I91" s="130" t="str">
        <f>IF(SUMIF('Grundlage Psychiatrie TK'!D:D,B91,'Grundlage Psychiatrie TK'!K:K)&gt;0,SUMIF('Grundlage Psychiatrie TK'!D:D,B91,'Grundlage Psychiatrie TK'!K:K),"")</f>
        <v/>
      </c>
      <c r="J91" s="130" t="str">
        <f>IF(SUMIF('Grundlage Psychiatrie TK'!D:D,B91,'Grundlage Psychiatrie TK'!L:L)&gt;0,SUMIF('Grundlage Psychiatrie TK'!D:D,B91,'Grundlage Psychiatrie TK'!L:L),"")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idden="1" x14ac:dyDescent="0.2">
      <c r="A92" s="20" t="s">
        <v>79</v>
      </c>
      <c r="B92" s="21" t="s">
        <v>80</v>
      </c>
      <c r="C92" s="21" t="s">
        <v>21</v>
      </c>
      <c r="D92" s="21" t="s">
        <v>27</v>
      </c>
      <c r="E92" s="112">
        <f>IF(SUMIF('Grundlage Psychiatrie TK'!D:D,B92,'Grundlage Psychiatrie TK'!G:G)&gt;0,SUMIF('Grundlage Psychiatrie TK'!D:D,B92,'Grundlage Psychiatrie TK'!G:G),)</f>
        <v>0</v>
      </c>
      <c r="F92" s="112">
        <f>IF(SUMIF('Grundlage Psychiatrie TK'!D:D,B92,'Grundlage Psychiatrie TK'!H:H)&gt;0,SUMIF('Grundlage Psychiatrie TK'!D:D,B92,'Grundlage Psychiatrie TK'!H:H),)</f>
        <v>0</v>
      </c>
      <c r="G92" s="112" t="str">
        <f>IF(SUMIF('Grundlage Psychiatrie TK'!D:D,B92,'Grundlage Psychiatrie TK'!I:I)&gt;0,SUMIF('Grundlage Psychiatrie TK'!D:D,B92,'Grundlage Psychiatrie TK'!I:I),"")</f>
        <v/>
      </c>
      <c r="H92" s="112" t="str">
        <f>IF(SUMIF('Grundlage Psychiatrie TK'!D:D,B92,'Grundlage Psychiatrie TK'!J:J)&gt;0,SUMIF('Grundlage Psychiatrie TK'!D:D,B92,'Grundlage Psychiatrie TK'!J:J),"")</f>
        <v/>
      </c>
      <c r="I92" s="130" t="str">
        <f>IF(SUMIF('Grundlage Psychiatrie TK'!D:D,B92,'Grundlage Psychiatrie TK'!K:K)&gt;0,SUMIF('Grundlage Psychiatrie TK'!D:D,B92,'Grundlage Psychiatrie TK'!K:K),"")</f>
        <v/>
      </c>
      <c r="J92" s="130" t="str">
        <f>IF(SUMIF('Grundlage Psychiatrie TK'!D:D,B92,'Grundlage Psychiatrie TK'!L:L)&gt;0,SUMIF('Grundlage Psychiatrie TK'!D:D,B92,'Grundlage Psychiatrie TK'!L:L),"")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idden="1" x14ac:dyDescent="0.2">
      <c r="A93" s="20" t="s">
        <v>90</v>
      </c>
      <c r="B93" s="21" t="s">
        <v>91</v>
      </c>
      <c r="C93" s="21" t="s">
        <v>21</v>
      </c>
      <c r="D93" s="21" t="s">
        <v>45</v>
      </c>
      <c r="E93" s="112">
        <f>IF(SUMIF('Grundlage Psychiatrie TK'!D:D,B93,'Grundlage Psychiatrie TK'!G:G)&gt;0,SUMIF('Grundlage Psychiatrie TK'!D:D,B93,'Grundlage Psychiatrie TK'!G:G),)</f>
        <v>0</v>
      </c>
      <c r="F93" s="112">
        <f>IF(SUMIF('Grundlage Psychiatrie TK'!D:D,B93,'Grundlage Psychiatrie TK'!H:H)&gt;0,SUMIF('Grundlage Psychiatrie TK'!D:D,B93,'Grundlage Psychiatrie TK'!H:H),)</f>
        <v>0</v>
      </c>
      <c r="G93" s="112" t="str">
        <f>IF(SUMIF('Grundlage Psychiatrie TK'!D:D,B93,'Grundlage Psychiatrie TK'!I:I)&gt;0,SUMIF('Grundlage Psychiatrie TK'!D:D,B93,'Grundlage Psychiatrie TK'!I:I),"")</f>
        <v/>
      </c>
      <c r="H93" s="112" t="str">
        <f>IF(SUMIF('Grundlage Psychiatrie TK'!D:D,B93,'Grundlage Psychiatrie TK'!J:J)&gt;0,SUMIF('Grundlage Psychiatrie TK'!D:D,B93,'Grundlage Psychiatrie TK'!J:J),"")</f>
        <v/>
      </c>
      <c r="I93" s="130" t="str">
        <f>IF(SUMIF('Grundlage Psychiatrie TK'!D:D,B93,'Grundlage Psychiatrie TK'!K:K)&gt;0,SUMIF('Grundlage Psychiatrie TK'!D:D,B93,'Grundlage Psychiatrie TK'!K:K),"")</f>
        <v/>
      </c>
      <c r="J93" s="130" t="str">
        <f>IF(SUMIF('Grundlage Psychiatrie TK'!D:D,B93,'Grundlage Psychiatrie TK'!L:L)&gt;0,SUMIF('Grundlage Psychiatrie TK'!D:D,B93,'Grundlage Psychiatrie TK'!L:L),"")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idden="1" x14ac:dyDescent="0.2">
      <c r="A94" s="20" t="s">
        <v>311</v>
      </c>
      <c r="B94" s="21" t="s">
        <v>311</v>
      </c>
      <c r="C94" s="21" t="s">
        <v>99</v>
      </c>
      <c r="D94" s="21" t="s">
        <v>308</v>
      </c>
      <c r="E94" s="112">
        <f>IF(SUMIF('Grundlage Psychiatrie TK'!D:D,B94,'Grundlage Psychiatrie TK'!G:G)&gt;0,SUMIF('Grundlage Psychiatrie TK'!D:D,B94,'Grundlage Psychiatrie TK'!G:G),)</f>
        <v>0</v>
      </c>
      <c r="F94" s="112">
        <f>IF(SUMIF('Grundlage Psychiatrie TK'!D:D,B94,'Grundlage Psychiatrie TK'!H:H)&gt;0,SUMIF('Grundlage Psychiatrie TK'!D:D,B94,'Grundlage Psychiatrie TK'!H:H),)</f>
        <v>0</v>
      </c>
      <c r="G94" s="112" t="str">
        <f>IF(SUMIF('Grundlage Psychiatrie TK'!D:D,B94,'Grundlage Psychiatrie TK'!I:I)&gt;0,SUMIF('Grundlage Psychiatrie TK'!D:D,B94,'Grundlage Psychiatrie TK'!I:I),"")</f>
        <v/>
      </c>
      <c r="H94" s="112" t="str">
        <f>IF(SUMIF('Grundlage Psychiatrie TK'!D:D,B94,'Grundlage Psychiatrie TK'!J:J)&gt;0,SUMIF('Grundlage Psychiatrie TK'!D:D,B94,'Grundlage Psychiatrie TK'!J:J),"")</f>
        <v/>
      </c>
      <c r="I94" s="130" t="str">
        <f>IF(SUMIF('Grundlage Psychiatrie TK'!D:D,B94,'Grundlage Psychiatrie TK'!K:K)&gt;0,SUMIF('Grundlage Psychiatrie TK'!D:D,B94,'Grundlage Psychiatrie TK'!K:K),"")</f>
        <v/>
      </c>
      <c r="J94" s="130" t="str">
        <f>IF(SUMIF('Grundlage Psychiatrie TK'!D:D,B94,'Grundlage Psychiatrie TK'!L:L)&gt;0,SUMIF('Grundlage Psychiatrie TK'!D:D,B94,'Grundlage Psychiatrie TK'!L:L),"")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idden="1" x14ac:dyDescent="0.2">
      <c r="A95" s="21" t="s">
        <v>112</v>
      </c>
      <c r="B95" s="21" t="s">
        <v>113</v>
      </c>
      <c r="C95" s="21" t="s">
        <v>114</v>
      </c>
      <c r="D95" s="21" t="s">
        <v>106</v>
      </c>
      <c r="E95" s="112">
        <f>IF(SUMIF('Grundlage Psychiatrie TK'!D:D,B95,'Grundlage Psychiatrie TK'!G:G)&gt;0,SUMIF('Grundlage Psychiatrie TK'!D:D,B95,'Grundlage Psychiatrie TK'!G:G),)</f>
        <v>0</v>
      </c>
      <c r="F95" s="112">
        <f>IF(SUMIF('Grundlage Psychiatrie TK'!D:D,B95,'Grundlage Psychiatrie TK'!H:H)&gt;0,SUMIF('Grundlage Psychiatrie TK'!D:D,B95,'Grundlage Psychiatrie TK'!H:H),)</f>
        <v>0</v>
      </c>
      <c r="G95" s="112" t="str">
        <f>IF(SUMIF('Grundlage Psychiatrie TK'!D:D,B95,'Grundlage Psychiatrie TK'!I:I)&gt;0,SUMIF('Grundlage Psychiatrie TK'!D:D,B95,'Grundlage Psychiatrie TK'!I:I),"")</f>
        <v/>
      </c>
      <c r="H95" s="112" t="str">
        <f>IF(SUMIF('Grundlage Psychiatrie TK'!D:D,B95,'Grundlage Psychiatrie TK'!J:J)&gt;0,SUMIF('Grundlage Psychiatrie TK'!D:D,B95,'Grundlage Psychiatrie TK'!J:J),"")</f>
        <v/>
      </c>
      <c r="I95" s="130" t="str">
        <f>IF(SUMIF('Grundlage Psychiatrie TK'!D:D,B95,'Grundlage Psychiatrie TK'!K:K)&gt;0,SUMIF('Grundlage Psychiatrie TK'!D:D,B95,'Grundlage Psychiatrie TK'!K:K),"")</f>
        <v/>
      </c>
      <c r="J95" s="130" t="str">
        <f>IF(SUMIF('Grundlage Psychiatrie TK'!D:D,B95,'Grundlage Psychiatrie TK'!L:L)&gt;0,SUMIF('Grundlage Psychiatrie TK'!D:D,B95,'Grundlage Psychiatrie TK'!L:L),"")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idden="1" x14ac:dyDescent="0.2">
      <c r="A96" s="21" t="s">
        <v>296</v>
      </c>
      <c r="B96" s="21" t="s">
        <v>297</v>
      </c>
      <c r="C96" s="21" t="s">
        <v>114</v>
      </c>
      <c r="D96" s="21" t="s">
        <v>45</v>
      </c>
      <c r="E96" s="112">
        <f>IF(SUMIF('Grundlage Psychiatrie TK'!D:D,B96,'Grundlage Psychiatrie TK'!G:G)&gt;0,SUMIF('Grundlage Psychiatrie TK'!D:D,B96,'Grundlage Psychiatrie TK'!G:G),)</f>
        <v>0</v>
      </c>
      <c r="F96" s="112">
        <f>IF(SUMIF('Grundlage Psychiatrie TK'!D:D,B96,'Grundlage Psychiatrie TK'!H:H)&gt;0,SUMIF('Grundlage Psychiatrie TK'!D:D,B96,'Grundlage Psychiatrie TK'!H:H),)</f>
        <v>0</v>
      </c>
      <c r="G96" s="112" t="str">
        <f>IF(SUMIF('Grundlage Psychiatrie TK'!D:D,B96,'Grundlage Psychiatrie TK'!I:I)&gt;0,SUMIF('Grundlage Psychiatrie TK'!D:D,B96,'Grundlage Psychiatrie TK'!I:I),"")</f>
        <v/>
      </c>
      <c r="H96" s="112" t="str">
        <f>IF(SUMIF('Grundlage Psychiatrie TK'!D:D,B96,'Grundlage Psychiatrie TK'!J:J)&gt;0,SUMIF('Grundlage Psychiatrie TK'!D:D,B96,'Grundlage Psychiatrie TK'!J:J),"")</f>
        <v/>
      </c>
      <c r="I96" s="130" t="str">
        <f>IF(SUMIF('Grundlage Psychiatrie TK'!D:D,B96,'Grundlage Psychiatrie TK'!K:K)&gt;0,SUMIF('Grundlage Psychiatrie TK'!D:D,B96,'Grundlage Psychiatrie TK'!K:K),"")</f>
        <v/>
      </c>
      <c r="J96" s="130" t="str">
        <f>IF(SUMIF('Grundlage Psychiatrie TK'!D:D,B96,'Grundlage Psychiatrie TK'!L:L)&gt;0,SUMIF('Grundlage Psychiatrie TK'!D:D,B96,'Grundlage Psychiatrie TK'!L:L),"")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idden="1" x14ac:dyDescent="0.2">
      <c r="A97" s="21" t="s">
        <v>158</v>
      </c>
      <c r="B97" s="21" t="s">
        <v>159</v>
      </c>
      <c r="C97" s="21" t="s">
        <v>70</v>
      </c>
      <c r="D97" s="21" t="s">
        <v>45</v>
      </c>
      <c r="E97" s="112">
        <f>IF(SUMIF('Grundlage Psychiatrie TK'!D:D,B97,'Grundlage Psychiatrie TK'!G:G)&gt;0,SUMIF('Grundlage Psychiatrie TK'!D:D,B97,'Grundlage Psychiatrie TK'!G:G),)</f>
        <v>0</v>
      </c>
      <c r="F97" s="112">
        <f>IF(SUMIF('Grundlage Psychiatrie TK'!D:D,B97,'Grundlage Psychiatrie TK'!H:H)&gt;0,SUMIF('Grundlage Psychiatrie TK'!D:D,B97,'Grundlage Psychiatrie TK'!H:H),)</f>
        <v>0</v>
      </c>
      <c r="G97" s="112" t="str">
        <f>IF(SUMIF('Grundlage Psychiatrie TK'!D:D,B97,'Grundlage Psychiatrie TK'!I:I)&gt;0,SUMIF('Grundlage Psychiatrie TK'!D:D,B97,'Grundlage Psychiatrie TK'!I:I),"")</f>
        <v/>
      </c>
      <c r="H97" s="112" t="str">
        <f>IF(SUMIF('Grundlage Psychiatrie TK'!D:D,B97,'Grundlage Psychiatrie TK'!J:J)&gt;0,SUMIF('Grundlage Psychiatrie TK'!D:D,B97,'Grundlage Psychiatrie TK'!J:J),"")</f>
        <v/>
      </c>
      <c r="I97" s="130" t="str">
        <f>IF(SUMIF('Grundlage Psychiatrie TK'!D:D,B97,'Grundlage Psychiatrie TK'!K:K)&gt;0,SUMIF('Grundlage Psychiatrie TK'!D:D,B97,'Grundlage Psychiatrie TK'!K:K),"")</f>
        <v/>
      </c>
      <c r="J97" s="130" t="str">
        <f>IF(SUMIF('Grundlage Psychiatrie TK'!D:D,B97,'Grundlage Psychiatrie TK'!L:L)&gt;0,SUMIF('Grundlage Psychiatrie TK'!D:D,B97,'Grundlage Psychiatrie TK'!L:L),"")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idden="1" x14ac:dyDescent="0.2">
      <c r="A98" s="21" t="s">
        <v>76</v>
      </c>
      <c r="B98" s="21" t="s">
        <v>77</v>
      </c>
      <c r="C98" s="21" t="s">
        <v>70</v>
      </c>
      <c r="D98" s="21" t="s">
        <v>45</v>
      </c>
      <c r="E98" s="112">
        <f>IF(SUMIF('Grundlage Psychiatrie TK'!D:D,B98,'Grundlage Psychiatrie TK'!G:G)&gt;0,SUMIF('Grundlage Psychiatrie TK'!D:D,B98,'Grundlage Psychiatrie TK'!G:G),)</f>
        <v>0</v>
      </c>
      <c r="F98" s="112">
        <f>IF(SUMIF('Grundlage Psychiatrie TK'!D:D,B98,'Grundlage Psychiatrie TK'!H:H)&gt;0,SUMIF('Grundlage Psychiatrie TK'!D:D,B98,'Grundlage Psychiatrie TK'!H:H),)</f>
        <v>0</v>
      </c>
      <c r="G98" s="112" t="str">
        <f>IF(SUMIF('Grundlage Psychiatrie TK'!D:D,B98,'Grundlage Psychiatrie TK'!I:I)&gt;0,SUMIF('Grundlage Psychiatrie TK'!D:D,B98,'Grundlage Psychiatrie TK'!I:I),"")</f>
        <v/>
      </c>
      <c r="H98" s="112" t="str">
        <f>IF(SUMIF('Grundlage Psychiatrie TK'!D:D,B98,'Grundlage Psychiatrie TK'!J:J)&gt;0,SUMIF('Grundlage Psychiatrie TK'!D:D,B98,'Grundlage Psychiatrie TK'!J:J),"")</f>
        <v/>
      </c>
      <c r="I98" s="130" t="str">
        <f>IF(SUMIF('Grundlage Psychiatrie TK'!D:D,B98,'Grundlage Psychiatrie TK'!K:K)&gt;0,SUMIF('Grundlage Psychiatrie TK'!D:D,B98,'Grundlage Psychiatrie TK'!K:K),"")</f>
        <v/>
      </c>
      <c r="J98" s="130" t="str">
        <f>IF(SUMIF('Grundlage Psychiatrie TK'!D:D,B98,'Grundlage Psychiatrie TK'!L:L)&gt;0,SUMIF('Grundlage Psychiatrie TK'!D:D,B98,'Grundlage Psychiatrie TK'!L:L),"")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idden="1" x14ac:dyDescent="0.2">
      <c r="A99" s="21" t="s">
        <v>223</v>
      </c>
      <c r="B99" s="21" t="s">
        <v>224</v>
      </c>
      <c r="C99" s="21" t="s">
        <v>70</v>
      </c>
      <c r="D99" s="21" t="s">
        <v>45</v>
      </c>
      <c r="E99" s="112">
        <f>IF(SUMIF('Grundlage Psychiatrie TK'!D:D,B99,'Grundlage Psychiatrie TK'!G:G)&gt;0,SUMIF('Grundlage Psychiatrie TK'!D:D,B99,'Grundlage Psychiatrie TK'!G:G),)</f>
        <v>0</v>
      </c>
      <c r="F99" s="112">
        <f>IF(SUMIF('Grundlage Psychiatrie TK'!D:D,B99,'Grundlage Psychiatrie TK'!H:H)&gt;0,SUMIF('Grundlage Psychiatrie TK'!D:D,B99,'Grundlage Psychiatrie TK'!H:H),)</f>
        <v>0</v>
      </c>
      <c r="G99" s="112" t="str">
        <f>IF(SUMIF('Grundlage Psychiatrie TK'!D:D,B99,'Grundlage Psychiatrie TK'!I:I)&gt;0,SUMIF('Grundlage Psychiatrie TK'!D:D,B99,'Grundlage Psychiatrie TK'!I:I),"")</f>
        <v/>
      </c>
      <c r="H99" s="112" t="str">
        <f>IF(SUMIF('Grundlage Psychiatrie TK'!D:D,B99,'Grundlage Psychiatrie TK'!J:J)&gt;0,SUMIF('Grundlage Psychiatrie TK'!D:D,B99,'Grundlage Psychiatrie TK'!J:J),"")</f>
        <v/>
      </c>
      <c r="I99" s="130" t="str">
        <f>IF(SUMIF('Grundlage Psychiatrie TK'!D:D,B99,'Grundlage Psychiatrie TK'!K:K)&gt;0,SUMIF('Grundlage Psychiatrie TK'!D:D,B99,'Grundlage Psychiatrie TK'!K:K),"")</f>
        <v/>
      </c>
      <c r="J99" s="130" t="str">
        <f>IF(SUMIF('Grundlage Psychiatrie TK'!D:D,B99,'Grundlage Psychiatrie TK'!L:L)&gt;0,SUMIF('Grundlage Psychiatrie TK'!D:D,B99,'Grundlage Psychiatrie TK'!L:L),"")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idden="1" x14ac:dyDescent="0.2">
      <c r="A100" s="21" t="s">
        <v>217</v>
      </c>
      <c r="B100" s="21" t="s">
        <v>218</v>
      </c>
      <c r="C100" s="21" t="s">
        <v>70</v>
      </c>
      <c r="D100" s="21" t="s">
        <v>45</v>
      </c>
      <c r="E100" s="112">
        <f>IF(SUMIF('Grundlage Psychiatrie TK'!D:D,B100,'Grundlage Psychiatrie TK'!G:G)&gt;0,SUMIF('Grundlage Psychiatrie TK'!D:D,B100,'Grundlage Psychiatrie TK'!G:G),)</f>
        <v>0</v>
      </c>
      <c r="F100" s="112">
        <f>IF(SUMIF('Grundlage Psychiatrie TK'!D:D,B100,'Grundlage Psychiatrie TK'!H:H)&gt;0,SUMIF('Grundlage Psychiatrie TK'!D:D,B100,'Grundlage Psychiatrie TK'!H:H),)</f>
        <v>0</v>
      </c>
      <c r="G100" s="112" t="str">
        <f>IF(SUMIF('Grundlage Psychiatrie TK'!D:D,B100,'Grundlage Psychiatrie TK'!I:I)&gt;0,SUMIF('Grundlage Psychiatrie TK'!D:D,B100,'Grundlage Psychiatrie TK'!I:I),"")</f>
        <v/>
      </c>
      <c r="H100" s="112" t="str">
        <f>IF(SUMIF('Grundlage Psychiatrie TK'!D:D,B100,'Grundlage Psychiatrie TK'!J:J)&gt;0,SUMIF('Grundlage Psychiatrie TK'!D:D,B100,'Grundlage Psychiatrie TK'!J:J),"")</f>
        <v/>
      </c>
      <c r="I100" s="130" t="str">
        <f>IF(SUMIF('Grundlage Psychiatrie TK'!D:D,B100,'Grundlage Psychiatrie TK'!K:K)&gt;0,SUMIF('Grundlage Psychiatrie TK'!D:D,B100,'Grundlage Psychiatrie TK'!K:K),"")</f>
        <v/>
      </c>
      <c r="J100" s="130" t="str">
        <f>IF(SUMIF('Grundlage Psychiatrie TK'!D:D,B100,'Grundlage Psychiatrie TK'!L:L)&gt;0,SUMIF('Grundlage Psychiatrie TK'!D:D,B100,'Grundlage Psychiatrie TK'!L:L),"")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idden="1" x14ac:dyDescent="0.2">
      <c r="A101" s="21" t="s">
        <v>161</v>
      </c>
      <c r="B101" s="21" t="s">
        <v>162</v>
      </c>
      <c r="C101" s="21" t="s">
        <v>70</v>
      </c>
      <c r="D101" s="21" t="s">
        <v>45</v>
      </c>
      <c r="E101" s="112">
        <f>IF(SUMIF('Grundlage Psychiatrie TK'!D:D,B101,'Grundlage Psychiatrie TK'!G:G)&gt;0,SUMIF('Grundlage Psychiatrie TK'!D:D,B101,'Grundlage Psychiatrie TK'!G:G),)</f>
        <v>0</v>
      </c>
      <c r="F101" s="112">
        <f>IF(SUMIF('Grundlage Psychiatrie TK'!D:D,B101,'Grundlage Psychiatrie TK'!H:H)&gt;0,SUMIF('Grundlage Psychiatrie TK'!D:D,B101,'Grundlage Psychiatrie TK'!H:H),)</f>
        <v>0</v>
      </c>
      <c r="G101" s="112" t="str">
        <f>IF(SUMIF('Grundlage Psychiatrie TK'!D:D,B101,'Grundlage Psychiatrie TK'!I:I)&gt;0,SUMIF('Grundlage Psychiatrie TK'!D:D,B101,'Grundlage Psychiatrie TK'!I:I),"")</f>
        <v/>
      </c>
      <c r="H101" s="112" t="str">
        <f>IF(SUMIF('Grundlage Psychiatrie TK'!D:D,B101,'Grundlage Psychiatrie TK'!J:J)&gt;0,SUMIF('Grundlage Psychiatrie TK'!D:D,B101,'Grundlage Psychiatrie TK'!J:J),"")</f>
        <v/>
      </c>
      <c r="I101" s="130" t="str">
        <f>IF(SUMIF('Grundlage Psychiatrie TK'!D:D,B101,'Grundlage Psychiatrie TK'!K:K)&gt;0,SUMIF('Grundlage Psychiatrie TK'!D:D,B101,'Grundlage Psychiatrie TK'!K:K),"")</f>
        <v/>
      </c>
      <c r="J101" s="130" t="str">
        <f>IF(SUMIF('Grundlage Psychiatrie TK'!D:D,B101,'Grundlage Psychiatrie TK'!L:L)&gt;0,SUMIF('Grundlage Psychiatrie TK'!D:D,B101,'Grundlage Psychiatrie TK'!L:L),"")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idden="1" x14ac:dyDescent="0.2">
      <c r="A102" s="21" t="s">
        <v>233</v>
      </c>
      <c r="B102" s="21" t="s">
        <v>234</v>
      </c>
      <c r="C102" s="21" t="s">
        <v>70</v>
      </c>
      <c r="D102" s="21" t="s">
        <v>27</v>
      </c>
      <c r="E102" s="112">
        <f>IF(SUMIF('Grundlage Psychiatrie TK'!D:D,B102,'Grundlage Psychiatrie TK'!G:G)&gt;0,SUMIF('Grundlage Psychiatrie TK'!D:D,B102,'Grundlage Psychiatrie TK'!G:G),)</f>
        <v>0</v>
      </c>
      <c r="F102" s="112">
        <f>IF(SUMIF('Grundlage Psychiatrie TK'!D:D,B102,'Grundlage Psychiatrie TK'!H:H)&gt;0,SUMIF('Grundlage Psychiatrie TK'!D:D,B102,'Grundlage Psychiatrie TK'!H:H),)</f>
        <v>0</v>
      </c>
      <c r="G102" s="112" t="str">
        <f>IF(SUMIF('Grundlage Psychiatrie TK'!D:D,B102,'Grundlage Psychiatrie TK'!I:I)&gt;0,SUMIF('Grundlage Psychiatrie TK'!D:D,B102,'Grundlage Psychiatrie TK'!I:I),"")</f>
        <v/>
      </c>
      <c r="H102" s="112" t="str">
        <f>IF(SUMIF('Grundlage Psychiatrie TK'!D:D,B102,'Grundlage Psychiatrie TK'!J:J)&gt;0,SUMIF('Grundlage Psychiatrie TK'!D:D,B102,'Grundlage Psychiatrie TK'!J:J),"")</f>
        <v/>
      </c>
      <c r="I102" s="130" t="str">
        <f>IF(SUMIF('Grundlage Psychiatrie TK'!D:D,B102,'Grundlage Psychiatrie TK'!K:K)&gt;0,SUMIF('Grundlage Psychiatrie TK'!D:D,B102,'Grundlage Psychiatrie TK'!K:K),"")</f>
        <v/>
      </c>
      <c r="J102" s="130" t="str">
        <f>IF(SUMIF('Grundlage Psychiatrie TK'!D:D,B102,'Grundlage Psychiatrie TK'!L:L)&gt;0,SUMIF('Grundlage Psychiatrie TK'!D:D,B102,'Grundlage Psychiatrie TK'!L:L),"")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idden="1" x14ac:dyDescent="0.2">
      <c r="A103" s="21" t="s">
        <v>68</v>
      </c>
      <c r="B103" s="21" t="s">
        <v>69</v>
      </c>
      <c r="C103" s="21" t="s">
        <v>70</v>
      </c>
      <c r="D103" s="21" t="s">
        <v>45</v>
      </c>
      <c r="E103" s="112">
        <f>IF(SUMIF('Grundlage Psychiatrie TK'!D:D,B103,'Grundlage Psychiatrie TK'!G:G)&gt;0,SUMIF('Grundlage Psychiatrie TK'!D:D,B103,'Grundlage Psychiatrie TK'!G:G),)</f>
        <v>0</v>
      </c>
      <c r="F103" s="112">
        <f>IF(SUMIF('Grundlage Psychiatrie TK'!D:D,B103,'Grundlage Psychiatrie TK'!H:H)&gt;0,SUMIF('Grundlage Psychiatrie TK'!D:D,B103,'Grundlage Psychiatrie TK'!H:H),)</f>
        <v>0</v>
      </c>
      <c r="G103" s="112" t="str">
        <f>IF(SUMIF('Grundlage Psychiatrie TK'!D:D,B103,'Grundlage Psychiatrie TK'!I:I)&gt;0,SUMIF('Grundlage Psychiatrie TK'!D:D,B103,'Grundlage Psychiatrie TK'!I:I),"")</f>
        <v/>
      </c>
      <c r="H103" s="112" t="str">
        <f>IF(SUMIF('Grundlage Psychiatrie TK'!D:D,B103,'Grundlage Psychiatrie TK'!J:J)&gt;0,SUMIF('Grundlage Psychiatrie TK'!D:D,B103,'Grundlage Psychiatrie TK'!J:J),"")</f>
        <v/>
      </c>
      <c r="I103" s="130" t="str">
        <f>IF(SUMIF('Grundlage Psychiatrie TK'!D:D,B103,'Grundlage Psychiatrie TK'!K:K)&gt;0,SUMIF('Grundlage Psychiatrie TK'!D:D,B103,'Grundlage Psychiatrie TK'!K:K),"")</f>
        <v/>
      </c>
      <c r="J103" s="130" t="str">
        <f>IF(SUMIF('Grundlage Psychiatrie TK'!D:D,B103,'Grundlage Psychiatrie TK'!L:L)&gt;0,SUMIF('Grundlage Psychiatrie TK'!D:D,B103,'Grundlage Psychiatrie TK'!L:L),"")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idden="1" x14ac:dyDescent="0.2">
      <c r="A104" s="21" t="s">
        <v>278</v>
      </c>
      <c r="B104" s="21" t="s">
        <v>279</v>
      </c>
      <c r="C104" s="21" t="s">
        <v>70</v>
      </c>
      <c r="D104" s="21" t="s">
        <v>45</v>
      </c>
      <c r="E104" s="112">
        <f>IF(SUMIF('Grundlage Psychiatrie TK'!D:D,B104,'Grundlage Psychiatrie TK'!G:G)&gt;0,SUMIF('Grundlage Psychiatrie TK'!D:D,B104,'Grundlage Psychiatrie TK'!G:G),)</f>
        <v>0</v>
      </c>
      <c r="F104" s="112">
        <f>IF(SUMIF('Grundlage Psychiatrie TK'!D:D,B104,'Grundlage Psychiatrie TK'!H:H)&gt;0,SUMIF('Grundlage Psychiatrie TK'!D:D,B104,'Grundlage Psychiatrie TK'!H:H),)</f>
        <v>0</v>
      </c>
      <c r="G104" s="112" t="str">
        <f>IF(SUMIF('Grundlage Psychiatrie TK'!D:D,B104,'Grundlage Psychiatrie TK'!I:I)&gt;0,SUMIF('Grundlage Psychiatrie TK'!D:D,B104,'Grundlage Psychiatrie TK'!I:I),"")</f>
        <v/>
      </c>
      <c r="H104" s="112" t="str">
        <f>IF(SUMIF('Grundlage Psychiatrie TK'!D:D,B104,'Grundlage Psychiatrie TK'!J:J)&gt;0,SUMIF('Grundlage Psychiatrie TK'!D:D,B104,'Grundlage Psychiatrie TK'!J:J),"")</f>
        <v/>
      </c>
      <c r="I104" s="130" t="str">
        <f>IF(SUMIF('Grundlage Psychiatrie TK'!D:D,B104,'Grundlage Psychiatrie TK'!K:K)&gt;0,SUMIF('Grundlage Psychiatrie TK'!D:D,B104,'Grundlage Psychiatrie TK'!K:K),"")</f>
        <v/>
      </c>
      <c r="J104" s="130" t="str">
        <f>IF(SUMIF('Grundlage Psychiatrie TK'!D:D,B104,'Grundlage Psychiatrie TK'!L:L)&gt;0,SUMIF('Grundlage Psychiatrie TK'!D:D,B104,'Grundlage Psychiatrie TK'!L:L),"")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idden="1" x14ac:dyDescent="0.2">
      <c r="A105" s="21" t="s">
        <v>268</v>
      </c>
      <c r="B105" s="21" t="s">
        <v>269</v>
      </c>
      <c r="C105" s="21" t="s">
        <v>70</v>
      </c>
      <c r="D105" s="21" t="s">
        <v>45</v>
      </c>
      <c r="E105" s="112">
        <f>IF(SUMIF('Grundlage Psychiatrie TK'!D:D,B105,'Grundlage Psychiatrie TK'!G:G)&gt;0,SUMIF('Grundlage Psychiatrie TK'!D:D,B105,'Grundlage Psychiatrie TK'!G:G),)</f>
        <v>0</v>
      </c>
      <c r="F105" s="112">
        <f>IF(SUMIF('Grundlage Psychiatrie TK'!D:D,B105,'Grundlage Psychiatrie TK'!H:H)&gt;0,SUMIF('Grundlage Psychiatrie TK'!D:D,B105,'Grundlage Psychiatrie TK'!H:H),)</f>
        <v>0</v>
      </c>
      <c r="G105" s="112" t="str">
        <f>IF(SUMIF('Grundlage Psychiatrie TK'!D:D,B105,'Grundlage Psychiatrie TK'!I:I)&gt;0,SUMIF('Grundlage Psychiatrie TK'!D:D,B105,'Grundlage Psychiatrie TK'!I:I),"")</f>
        <v/>
      </c>
      <c r="H105" s="112" t="str">
        <f>IF(SUMIF('Grundlage Psychiatrie TK'!D:D,B105,'Grundlage Psychiatrie TK'!J:J)&gt;0,SUMIF('Grundlage Psychiatrie TK'!D:D,B105,'Grundlage Psychiatrie TK'!J:J),"")</f>
        <v/>
      </c>
      <c r="I105" s="130" t="str">
        <f>IF(SUMIF('Grundlage Psychiatrie TK'!D:D,B105,'Grundlage Psychiatrie TK'!K:K)&gt;0,SUMIF('Grundlage Psychiatrie TK'!D:D,B105,'Grundlage Psychiatrie TK'!K:K),"")</f>
        <v/>
      </c>
      <c r="J105" s="130" t="str">
        <f>IF(SUMIF('Grundlage Psychiatrie TK'!D:D,B105,'Grundlage Psychiatrie TK'!L:L)&gt;0,SUMIF('Grundlage Psychiatrie TK'!D:D,B105,'Grundlage Psychiatrie TK'!L:L),"")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idden="1" x14ac:dyDescent="0.2">
      <c r="A106" s="21" t="s">
        <v>344</v>
      </c>
      <c r="B106" s="21" t="s">
        <v>344</v>
      </c>
      <c r="C106" s="21" t="s">
        <v>70</v>
      </c>
      <c r="D106" s="21" t="s">
        <v>345</v>
      </c>
      <c r="E106" s="112">
        <f>IF(SUMIF('Grundlage Psychiatrie TK'!D:D,B106,'Grundlage Psychiatrie TK'!G:G)&gt;0,SUMIF('Grundlage Psychiatrie TK'!D:D,B106,'Grundlage Psychiatrie TK'!G:G),)</f>
        <v>0</v>
      </c>
      <c r="F106" s="112">
        <f>IF(SUMIF('Grundlage Psychiatrie TK'!D:D,B106,'Grundlage Psychiatrie TK'!H:H)&gt;0,SUMIF('Grundlage Psychiatrie TK'!D:D,B106,'Grundlage Psychiatrie TK'!H:H),)</f>
        <v>0</v>
      </c>
      <c r="G106" s="112" t="str">
        <f>IF(SUMIF('Grundlage Psychiatrie TK'!D:D,B106,'Grundlage Psychiatrie TK'!I:I)&gt;0,SUMIF('Grundlage Psychiatrie TK'!D:D,B106,'Grundlage Psychiatrie TK'!I:I),"")</f>
        <v/>
      </c>
      <c r="H106" s="112" t="str">
        <f>IF(SUMIF('Grundlage Psychiatrie TK'!D:D,B106,'Grundlage Psychiatrie TK'!J:J)&gt;0,SUMIF('Grundlage Psychiatrie TK'!D:D,B106,'Grundlage Psychiatrie TK'!J:J),"")</f>
        <v/>
      </c>
      <c r="I106" s="130" t="str">
        <f>IF(SUMIF('Grundlage Psychiatrie TK'!D:D,B106,'Grundlage Psychiatrie TK'!K:K)&gt;0,SUMIF('Grundlage Psychiatrie TK'!D:D,B106,'Grundlage Psychiatrie TK'!K:K),"")</f>
        <v/>
      </c>
      <c r="J106" s="130" t="str">
        <f>IF(SUMIF('Grundlage Psychiatrie TK'!D:D,B106,'Grundlage Psychiatrie TK'!L:L)&gt;0,SUMIF('Grundlage Psychiatrie TK'!D:D,B106,'Grundlage Psychiatrie TK'!L:L),"")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idden="1" x14ac:dyDescent="0.2">
      <c r="A107" s="21" t="s">
        <v>281</v>
      </c>
      <c r="B107" s="21" t="s">
        <v>282</v>
      </c>
      <c r="C107" s="21" t="s">
        <v>70</v>
      </c>
      <c r="D107" s="21" t="s">
        <v>62</v>
      </c>
      <c r="E107" s="112">
        <f>IF(SUMIF('Grundlage Psychiatrie TK'!D:D,B107,'Grundlage Psychiatrie TK'!G:G)&gt;0,SUMIF('Grundlage Psychiatrie TK'!D:D,B107,'Grundlage Psychiatrie TK'!G:G),)</f>
        <v>0</v>
      </c>
      <c r="F107" s="112">
        <f>IF(SUMIF('Grundlage Psychiatrie TK'!D:D,B107,'Grundlage Psychiatrie TK'!H:H)&gt;0,SUMIF('Grundlage Psychiatrie TK'!D:D,B107,'Grundlage Psychiatrie TK'!H:H),)</f>
        <v>0</v>
      </c>
      <c r="G107" s="112" t="str">
        <f>IF(SUMIF('Grundlage Psychiatrie TK'!D:D,B107,'Grundlage Psychiatrie TK'!I:I)&gt;0,SUMIF('Grundlage Psychiatrie TK'!D:D,B107,'Grundlage Psychiatrie TK'!I:I),"")</f>
        <v/>
      </c>
      <c r="H107" s="112" t="str">
        <f>IF(SUMIF('Grundlage Psychiatrie TK'!D:D,B107,'Grundlage Psychiatrie TK'!J:J)&gt;0,SUMIF('Grundlage Psychiatrie TK'!D:D,B107,'Grundlage Psychiatrie TK'!J:J),"")</f>
        <v/>
      </c>
      <c r="I107" s="130" t="str">
        <f>IF(SUMIF('Grundlage Psychiatrie TK'!D:D,B107,'Grundlage Psychiatrie TK'!K:K)&gt;0,SUMIF('Grundlage Psychiatrie TK'!D:D,B107,'Grundlage Psychiatrie TK'!K:K),"")</f>
        <v/>
      </c>
      <c r="J107" s="130" t="str">
        <f>IF(SUMIF('Grundlage Psychiatrie TK'!D:D,B107,'Grundlage Psychiatrie TK'!L:L)&gt;0,SUMIF('Grundlage Psychiatrie TK'!D:D,B107,'Grundlage Psychiatrie TK'!L:L),"")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112">
        <f>IF(SUMIF('Grundlage Psychiatrie TK'!D:D,B108,'Grundlage Psychiatrie TK'!G:G)&gt;0,SUMIF('Grundlage Psychiatrie TK'!D:D,B108,'Grundlage Psychiatrie TK'!G:G),)</f>
        <v>0</v>
      </c>
      <c r="F108" s="112">
        <f>IF(SUMIF('Grundlage Psychiatrie TK'!D:D,B108,'Grundlage Psychiatrie TK'!H:H)&gt;0,SUMIF('Grundlage Psychiatrie TK'!D:D,B108,'Grundlage Psychiatrie TK'!H:H),)</f>
        <v>0</v>
      </c>
      <c r="G108" s="112" t="str">
        <f>IF(SUMIF('Grundlage Psychiatrie TK'!D:D,B108,'Grundlage Psychiatrie TK'!I:I)&gt;0,SUMIF('Grundlage Psychiatrie TK'!D:D,B108,'Grundlage Psychiatrie TK'!I:I),"")</f>
        <v/>
      </c>
      <c r="H108" s="112" t="str">
        <f>IF(SUMIF('Grundlage Psychiatrie TK'!D:D,B108,'Grundlage Psychiatrie TK'!J:J)&gt;0,SUMIF('Grundlage Psychiatrie TK'!D:D,B108,'Grundlage Psychiatrie TK'!J:J),"")</f>
        <v/>
      </c>
      <c r="I108" s="130" t="str">
        <f>IF(SUMIF('Grundlage Psychiatrie TK'!D:D,B108,'Grundlage Psychiatrie TK'!K:K)&gt;0,SUMIF('Grundlage Psychiatrie TK'!D:D,B108,'Grundlage Psychiatrie TK'!K:K),"")</f>
        <v/>
      </c>
      <c r="J108" s="130" t="str">
        <f>IF(SUMIF('Grundlage Psychiatrie TK'!D:D,B108,'Grundlage Psychiatrie TK'!L:L)&gt;0,SUMIF('Grundlage Psychiatrie TK'!D:D,B108,'Grundlage Psychiatrie TK'!L:L),"")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43">
        <f>SUM(E10:E108)</f>
        <v>54167811.565650821</v>
      </c>
      <c r="F109" s="43">
        <f>SUM(F10:F108)</f>
        <v>38202403.471941583</v>
      </c>
      <c r="G109" s="43">
        <f>SUM(G10:G108)</f>
        <v>148757</v>
      </c>
      <c r="H109" s="43">
        <f>SUM(H10:H108)</f>
        <v>21975</v>
      </c>
      <c r="I109" s="63">
        <f>E109/L109</f>
        <v>379.84244397606568</v>
      </c>
      <c r="J109" s="63">
        <f>F109/M109</f>
        <v>353.29252049052394</v>
      </c>
      <c r="K109" s="62">
        <f>SUM(K10:K108)</f>
        <v>0</v>
      </c>
      <c r="L109" s="61">
        <f>SUM(L10:L108)</f>
        <v>142606</v>
      </c>
      <c r="M109" s="61">
        <f>SUM(M10:M108)</f>
        <v>108132.5</v>
      </c>
      <c r="N109" s="62"/>
      <c r="O109" s="62"/>
      <c r="P109" s="62"/>
      <c r="Q109" s="39"/>
      <c r="W109" s="124"/>
    </row>
    <row r="110" spans="1:24" ht="27.75" customHeight="1" x14ac:dyDescent="0.2">
      <c r="E110" s="28"/>
      <c r="F110" s="28"/>
      <c r="K110" s="62"/>
      <c r="L110" s="61"/>
      <c r="M110" s="61"/>
      <c r="N110" s="62"/>
      <c r="O110" s="62"/>
      <c r="P110" s="62"/>
    </row>
    <row r="111" spans="1:24" ht="10.5" x14ac:dyDescent="0.25">
      <c r="A111" s="49" t="s">
        <v>407</v>
      </c>
      <c r="B111" s="49"/>
      <c r="C111" s="49"/>
      <c r="D111" s="49"/>
      <c r="E111" s="147"/>
      <c r="F111" s="147"/>
      <c r="G111" s="147"/>
      <c r="H111" s="147"/>
      <c r="I111" s="147">
        <f>COUNT(I10:I108)</f>
        <v>16</v>
      </c>
      <c r="J111" s="147">
        <f>COUNT(J10:J108)</f>
        <v>12</v>
      </c>
      <c r="K111" s="62">
        <f>I111-'Grundlage Psychiatrie TK'!K103</f>
        <v>-1</v>
      </c>
      <c r="L111" s="62">
        <f>J111-'Grundlage Psychiatrie TK'!L103</f>
        <v>-1</v>
      </c>
      <c r="M111" s="61"/>
      <c r="N111" s="62"/>
      <c r="O111" s="62"/>
      <c r="P111" s="62"/>
    </row>
    <row r="112" spans="1:24" ht="10.5" x14ac:dyDescent="0.25">
      <c r="A112" s="44" t="s">
        <v>716</v>
      </c>
      <c r="B112" s="45"/>
      <c r="C112" s="46"/>
      <c r="D112" s="46"/>
      <c r="E112" s="46"/>
      <c r="F112" s="46"/>
      <c r="G112" s="46"/>
      <c r="H112" s="46"/>
      <c r="I112" s="47">
        <f>L109</f>
        <v>142606</v>
      </c>
      <c r="J112" s="47">
        <f>M109</f>
        <v>108132.5</v>
      </c>
      <c r="K112" s="62"/>
      <c r="L112" s="62"/>
      <c r="M112" s="61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50">
        <f>SMALL(I10:I108,1)</f>
        <v>235.72804817842001</v>
      </c>
      <c r="J113" s="50">
        <f>SMALL(J10:J108,1)</f>
        <v>220.42439967473999</v>
      </c>
      <c r="K113" s="62">
        <f>I113-'Grundlage Psychiatrie TK (2)'!K104</f>
        <v>-0.27195182157998943</v>
      </c>
      <c r="L113" s="62">
        <f>J113-'Grundlage Psychiatrie TK (2)'!L104</f>
        <v>0.42439967473998763</v>
      </c>
      <c r="M113" s="61"/>
      <c r="N113" s="62"/>
      <c r="O113" s="62"/>
      <c r="P113" s="62"/>
      <c r="Q113" s="151"/>
      <c r="R113" s="151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47">
        <f>QUARTILE(I10:I108,1)</f>
        <v>333.116516799495</v>
      </c>
      <c r="J114" s="47">
        <f>QUARTILE(J10:J108,1)</f>
        <v>326.332406071675</v>
      </c>
      <c r="K114" s="62">
        <f>I114-'Grundlage Psychiatrie TK (2)'!K105</f>
        <v>0.11651679949500249</v>
      </c>
      <c r="L114" s="62">
        <f>J114-'Grundlage Psychiatrie TK (2)'!L105</f>
        <v>0.33240607167499547</v>
      </c>
      <c r="M114" s="61"/>
      <c r="N114" s="62"/>
      <c r="O114" s="62"/>
      <c r="P114" s="62"/>
      <c r="Q114" s="151"/>
      <c r="R114" s="151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50">
        <f>SUM(I10:I108)/I111</f>
        <v>395.1372635136587</v>
      </c>
      <c r="J115" s="50">
        <f>SUM(J10:J108)/J111</f>
        <v>405.45275745042744</v>
      </c>
      <c r="K115" s="62">
        <f>I115-'Grundlage Psychiatrie TK (2)'!K106</f>
        <v>0.13726351365869505</v>
      </c>
      <c r="L115" s="62">
        <f>J115-'Grundlage Psychiatrie TK (2)'!L106</f>
        <v>0.4527574504274412</v>
      </c>
      <c r="M115" s="61"/>
      <c r="N115" s="62"/>
      <c r="O115" s="62"/>
      <c r="P115" s="40"/>
      <c r="Q115" s="151"/>
      <c r="R115" s="151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47">
        <f>MEDIAN(I10:I108)</f>
        <v>398.01701035146999</v>
      </c>
      <c r="J116" s="47">
        <f>MEDIAN(J10:J108)</f>
        <v>377.70479122457999</v>
      </c>
      <c r="K116" s="62">
        <f>I116-'Grundlage Psychiatrie TK (2)'!K107</f>
        <v>1.7010351469991747E-2</v>
      </c>
      <c r="L116" s="62">
        <f>J116-'Grundlage Psychiatrie TK (2)'!L107</f>
        <v>-0.2952087754200079</v>
      </c>
      <c r="M116" s="61"/>
      <c r="N116" s="62"/>
      <c r="O116" s="62"/>
      <c r="P116" s="40"/>
      <c r="Q116" s="151"/>
      <c r="R116" s="151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50">
        <f>QUARTILE(I10:I108,3)</f>
        <v>439.62383947032748</v>
      </c>
      <c r="J117" s="50">
        <f>QUARTILE(J10:J108,3)</f>
        <v>431.52727460005502</v>
      </c>
      <c r="K117" s="62">
        <f>I117-'Grundlage Psychiatrie TK (2)'!K108</f>
        <v>-0.3761605296725179</v>
      </c>
      <c r="L117" s="62">
        <f>J117-'Grundlage Psychiatrie TK (2)'!L108</f>
        <v>-0.4727253999449772</v>
      </c>
      <c r="M117" s="61"/>
      <c r="N117" s="62"/>
      <c r="O117" s="62"/>
      <c r="P117" s="62"/>
      <c r="Q117" s="151"/>
      <c r="R117" s="151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47">
        <f>LARGE(I10:I108,1)</f>
        <v>542.79348021879002</v>
      </c>
      <c r="J118" s="47">
        <f>LARGE(J10:J108,1)</f>
        <v>757.69611124231994</v>
      </c>
      <c r="K118" s="62">
        <f>I118-'Grundlage Psychiatrie TK (2)'!K109</f>
        <v>-0.20651978120997683</v>
      </c>
      <c r="L118" s="62">
        <f>J118-'Grundlage Psychiatrie TK (2)'!L109</f>
        <v>-0.30388875768005619</v>
      </c>
      <c r="M118" s="61"/>
      <c r="N118" s="62"/>
      <c r="O118" s="62"/>
      <c r="P118" s="62"/>
      <c r="Q118" s="151"/>
      <c r="R118" s="151"/>
    </row>
    <row r="119" spans="1:24" ht="10.5" x14ac:dyDescent="0.25">
      <c r="A119" s="86" t="s">
        <v>651</v>
      </c>
      <c r="B119" s="87"/>
      <c r="C119" s="87"/>
      <c r="D119" s="88" t="s">
        <v>392</v>
      </c>
      <c r="E119" s="36"/>
      <c r="F119" s="36"/>
      <c r="G119" s="36"/>
      <c r="H119" s="36"/>
      <c r="I119" s="64">
        <f>I109</f>
        <v>379.84244397606568</v>
      </c>
      <c r="J119" s="64">
        <f>J109</f>
        <v>353.29252049052394</v>
      </c>
      <c r="K119" s="62"/>
      <c r="L119" s="62"/>
      <c r="M119" s="61"/>
      <c r="N119" s="62"/>
      <c r="O119" s="62"/>
      <c r="P119" s="62"/>
      <c r="Q119" s="151"/>
      <c r="R119" s="151"/>
    </row>
    <row r="120" spans="1:24" x14ac:dyDescent="0.2">
      <c r="E120" s="28"/>
      <c r="F120" s="28"/>
      <c r="K120" s="23"/>
    </row>
    <row r="121" spans="1:24" x14ac:dyDescent="0.2">
      <c r="A121" s="23" t="s">
        <v>412</v>
      </c>
      <c r="E121" s="28"/>
      <c r="F121" s="28"/>
      <c r="K121" s="23"/>
    </row>
    <row r="122" spans="1:24" x14ac:dyDescent="0.2">
      <c r="E122" s="28"/>
      <c r="F122" s="28"/>
      <c r="K122" s="23"/>
    </row>
    <row r="123" spans="1:24" x14ac:dyDescent="0.2">
      <c r="E123" s="28"/>
      <c r="F123" s="28"/>
      <c r="K123" s="23"/>
    </row>
    <row r="124" spans="1:24" x14ac:dyDescent="0.2">
      <c r="E124" s="28"/>
      <c r="F124" s="28"/>
      <c r="K124" s="23"/>
    </row>
    <row r="125" spans="1:24" x14ac:dyDescent="0.2">
      <c r="E125" s="28"/>
      <c r="F125" s="28"/>
      <c r="K125" s="23"/>
    </row>
    <row r="126" spans="1:24" x14ac:dyDescent="0.2">
      <c r="E126" s="28"/>
      <c r="F126" s="28"/>
      <c r="K126" s="23"/>
    </row>
    <row r="127" spans="1:24" x14ac:dyDescent="0.2">
      <c r="E127" s="28"/>
      <c r="F127" s="28"/>
      <c r="K127" s="23"/>
    </row>
    <row r="128" spans="1:24" x14ac:dyDescent="0.2">
      <c r="E128" s="28"/>
      <c r="F128" s="28"/>
      <c r="K128" s="23"/>
      <c r="W128" s="66"/>
      <c r="X128" s="66"/>
    </row>
    <row r="129" spans="5:24" x14ac:dyDescent="0.2">
      <c r="E129" s="28"/>
      <c r="F129" s="28"/>
      <c r="K129" s="23"/>
      <c r="W129" s="66"/>
      <c r="X129" s="66"/>
    </row>
    <row r="130" spans="5:24" x14ac:dyDescent="0.2">
      <c r="E130" s="28"/>
      <c r="F130" s="28"/>
      <c r="K130" s="23"/>
      <c r="W130" s="66"/>
      <c r="X130" s="66"/>
    </row>
    <row r="131" spans="5:24" x14ac:dyDescent="0.2">
      <c r="E131" s="28"/>
      <c r="F131" s="28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1.26953125" style="23" customWidth="1"/>
    <col min="2" max="2" width="8" style="23" hidden="1" customWidth="1"/>
    <col min="3" max="3" width="6.453125" style="23" customWidth="1"/>
    <col min="4" max="4" width="14.1796875" style="23" hidden="1" customWidth="1"/>
    <col min="5" max="6" width="11.81640625" style="23" customWidth="1"/>
    <col min="7" max="7" width="11.81640625" style="66" customWidth="1"/>
    <col min="8" max="8" width="11.81640625" style="66" hidden="1" customWidth="1"/>
    <col min="9" max="9" width="13.1796875" style="66" customWidth="1"/>
    <col min="10" max="10" width="13.453125" style="66" customWidth="1"/>
    <col min="11" max="11" width="12.453125" style="66" customWidth="1"/>
    <col min="12" max="12" width="15.81640625" style="66" bestFit="1" customWidth="1"/>
    <col min="13" max="13" width="14" style="66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65"/>
      <c r="J1" s="27"/>
    </row>
    <row r="4" spans="1:24" x14ac:dyDescent="0.2">
      <c r="A4" s="29"/>
      <c r="B4" s="30"/>
      <c r="C4" s="67"/>
      <c r="D4" s="29"/>
    </row>
    <row r="5" spans="1:24" s="37" customFormat="1" ht="15.75" customHeight="1" x14ac:dyDescent="0.2">
      <c r="A5" s="32"/>
      <c r="B5" s="33"/>
      <c r="C5" s="68"/>
      <c r="D5" s="32"/>
      <c r="E5" s="35"/>
      <c r="F5" s="32"/>
      <c r="G5" s="69"/>
      <c r="H5" s="32"/>
      <c r="I5" s="66"/>
      <c r="J5" s="66"/>
      <c r="K5" s="66"/>
      <c r="L5" s="66"/>
      <c r="M5" s="70"/>
    </row>
    <row r="6" spans="1:24" ht="13" x14ac:dyDescent="0.3">
      <c r="A6" s="57" t="s">
        <v>421</v>
      </c>
      <c r="B6" s="33"/>
      <c r="C6" s="68"/>
      <c r="D6" s="32"/>
      <c r="E6" s="35"/>
      <c r="F6" s="32"/>
      <c r="G6" s="71"/>
      <c r="H6" s="54"/>
      <c r="I6" s="55" t="s">
        <v>407</v>
      </c>
      <c r="J6" s="56">
        <f>COUNT(G10:G108)</f>
        <v>2</v>
      </c>
    </row>
    <row r="7" spans="1:24" ht="10.5" x14ac:dyDescent="0.25">
      <c r="A7" s="38"/>
      <c r="B7" s="33"/>
      <c r="C7" s="68"/>
      <c r="D7" s="32"/>
      <c r="E7" s="35"/>
      <c r="F7" s="32"/>
      <c r="G7" s="69"/>
      <c r="H7" s="32"/>
      <c r="K7" s="66" t="s">
        <v>410</v>
      </c>
    </row>
    <row r="8" spans="1:24" x14ac:dyDescent="0.2">
      <c r="A8" s="40"/>
      <c r="B8" s="52" t="s">
        <v>397</v>
      </c>
      <c r="C8" s="53" t="s">
        <v>397</v>
      </c>
      <c r="E8" s="72" t="s">
        <v>422</v>
      </c>
      <c r="F8" s="72" t="s">
        <v>423</v>
      </c>
      <c r="G8" s="72" t="s">
        <v>424</v>
      </c>
      <c r="H8" s="72" t="s">
        <v>425</v>
      </c>
      <c r="I8" s="72" t="s">
        <v>426</v>
      </c>
      <c r="J8" s="72" t="s">
        <v>427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3" t="s">
        <v>8</v>
      </c>
      <c r="F9" s="73" t="s">
        <v>413</v>
      </c>
      <c r="G9" s="73" t="s">
        <v>414</v>
      </c>
      <c r="H9" s="73" t="s">
        <v>11</v>
      </c>
      <c r="I9" s="74" t="s">
        <v>415</v>
      </c>
      <c r="J9" s="74" t="s">
        <v>416</v>
      </c>
      <c r="K9" s="40"/>
      <c r="L9" s="75" t="s">
        <v>428</v>
      </c>
      <c r="M9" s="75" t="s">
        <v>429</v>
      </c>
      <c r="N9" s="40"/>
      <c r="O9" s="40"/>
      <c r="P9" s="40"/>
    </row>
    <row r="10" spans="1:24" x14ac:dyDescent="0.2">
      <c r="A10" s="19" t="s">
        <v>65</v>
      </c>
      <c r="B10" s="19" t="s">
        <v>65</v>
      </c>
      <c r="C10" s="19" t="s">
        <v>66</v>
      </c>
      <c r="D10" s="19" t="s">
        <v>27</v>
      </c>
      <c r="E10" s="76" t="e">
        <f>IF(SUMIF(#REF!,B10,#REF!)&gt;0,SUMIF(#REF!,B10,#REF!),)</f>
        <v>#REF!</v>
      </c>
      <c r="F10" s="76" t="e">
        <f>IF(SUMIF(#REF!,B10,#REF!)&gt;0,SUMIF(#REF!,B10,#REF!),)</f>
        <v>#REF!</v>
      </c>
      <c r="G10" s="76" t="e">
        <f>IF(SUMIF(#REF!,B10,#REF!)&gt;0,SUMIF(#REF!,B10,#REF!),"")</f>
        <v>#REF!</v>
      </c>
      <c r="H10" s="76" t="e">
        <f>IF(SUMIF(#REF!,B10,#REF!)&gt;0,SUMIF(#REF!,B10,#REF!),"")</f>
        <v>#REF!</v>
      </c>
      <c r="I10" s="77" t="e">
        <f>IF(SUMIF(#REF!,B10,#REF!)&gt;0,SUMIF(#REF!,B10,#REF!),"")</f>
        <v>#REF!</v>
      </c>
      <c r="J10" s="77" t="e">
        <f>IF(SUMIF(#REF!,B10,#REF!)&gt;0,SUMIF(#REF!,B10,#REF!),"")</f>
        <v>#REF!</v>
      </c>
      <c r="K10" s="40"/>
      <c r="L10" s="75" t="e">
        <f t="shared" ref="L10:L73" si="0">IF(E10&gt;0,G10,"-")</f>
        <v>#REF!</v>
      </c>
      <c r="M10" s="75" t="e">
        <f t="shared" ref="M10:M73" si="1">IF(F10&gt;0,G10,"-")</f>
        <v>#REF!</v>
      </c>
      <c r="N10" s="40"/>
      <c r="O10" s="40"/>
      <c r="P10" s="40"/>
      <c r="W10" s="124" t="e">
        <f t="shared" ref="W10:W70" si="2">J10</f>
        <v>#REF!</v>
      </c>
      <c r="X10" s="23" t="e">
        <f>IF(J10&gt;0,IF(I10&gt;J10,"-",IF(I10=J10,"gleich","Kontrolle")),"")</f>
        <v>#REF!</v>
      </c>
    </row>
    <row r="11" spans="1:24" x14ac:dyDescent="0.2">
      <c r="A11" s="21" t="s">
        <v>117</v>
      </c>
      <c r="B11" s="21" t="s">
        <v>117</v>
      </c>
      <c r="C11" s="21" t="s">
        <v>66</v>
      </c>
      <c r="D11" s="21" t="s">
        <v>45</v>
      </c>
      <c r="E11" s="93" t="e">
        <f>IF(SUMIF(#REF!,B11,#REF!)&gt;0,SUMIF(#REF!,B11,#REF!),)</f>
        <v>#REF!</v>
      </c>
      <c r="F11" s="93" t="e">
        <f>IF(SUMIF(#REF!,B11,#REF!)&gt;0,SUMIF(#REF!,B11,#REF!),)</f>
        <v>#REF!</v>
      </c>
      <c r="G11" s="93" t="e">
        <f>IF(SUMIF(#REF!,B11,#REF!)&gt;0,SUMIF(#REF!,B11,#REF!),"")</f>
        <v>#REF!</v>
      </c>
      <c r="H11" s="93" t="e">
        <f>IF(SUMIF(#REF!,B11,#REF!)&gt;0,SUMIF(#REF!,B11,#REF!),"")</f>
        <v>#REF!</v>
      </c>
      <c r="I11" s="94" t="e">
        <f>IF(SUMIF(#REF!,B11,#REF!)&gt;0,SUMIF(#REF!,B11,#REF!),"")</f>
        <v>#REF!</v>
      </c>
      <c r="J11" s="94" t="e">
        <f>IF(SUMIF(#REF!,B11,#REF!)&gt;0,SUMIF(#REF!,B11,#REF!),"")</f>
        <v>#REF!</v>
      </c>
      <c r="K11" s="40"/>
      <c r="L11" s="75" t="e">
        <f t="shared" si="0"/>
        <v>#REF!</v>
      </c>
      <c r="M11" s="75" t="e">
        <f t="shared" si="1"/>
        <v>#REF!</v>
      </c>
      <c r="N11" s="40"/>
      <c r="O11" s="40"/>
      <c r="P11" s="40"/>
      <c r="W11" s="124" t="e">
        <f t="shared" si="2"/>
        <v>#REF!</v>
      </c>
      <c r="X11" s="23" t="e">
        <f t="shared" ref="X11:X75" si="3">IF(J11&gt;0,IF(I11&gt;J11,"-",IF(I11=J11,"gleich","Kontrolle")),"")</f>
        <v>#REF!</v>
      </c>
    </row>
    <row r="12" spans="1:24" x14ac:dyDescent="0.2">
      <c r="A12" s="21" t="s">
        <v>120</v>
      </c>
      <c r="B12" s="21" t="s">
        <v>120</v>
      </c>
      <c r="C12" s="21" t="s">
        <v>66</v>
      </c>
      <c r="D12" s="21" t="s">
        <v>45</v>
      </c>
      <c r="E12" s="93" t="e">
        <f>IF(SUMIF(#REF!,B12,#REF!)&gt;0,SUMIF(#REF!,B12,#REF!),)</f>
        <v>#REF!</v>
      </c>
      <c r="F12" s="93" t="e">
        <f>IF(SUMIF(#REF!,B12,#REF!)&gt;0,SUMIF(#REF!,B12,#REF!),)</f>
        <v>#REF!</v>
      </c>
      <c r="G12" s="93" t="e">
        <f>IF(SUMIF(#REF!,B12,#REF!)&gt;0,SUMIF(#REF!,B12,#REF!),"")</f>
        <v>#REF!</v>
      </c>
      <c r="H12" s="93" t="e">
        <f>IF(SUMIF(#REF!,B12,#REF!)&gt;0,SUMIF(#REF!,B12,#REF!),"")</f>
        <v>#REF!</v>
      </c>
      <c r="I12" s="94" t="e">
        <f>IF(SUMIF(#REF!,B12,#REF!)&gt;0,SUMIF(#REF!,B12,#REF!),"")</f>
        <v>#REF!</v>
      </c>
      <c r="J12" s="94" t="e">
        <f>IF(SUMIF(#REF!,B12,#REF!)&gt;0,SUMIF(#REF!,B12,#REF!),"")</f>
        <v>#REF!</v>
      </c>
      <c r="K12" s="40"/>
      <c r="L12" s="75" t="e">
        <f t="shared" si="0"/>
        <v>#REF!</v>
      </c>
      <c r="M12" s="75" t="e">
        <f t="shared" si="1"/>
        <v>#REF!</v>
      </c>
      <c r="N12" s="40"/>
      <c r="O12" s="40"/>
      <c r="P12" s="40"/>
      <c r="W12" s="124" t="e">
        <f t="shared" si="2"/>
        <v>#REF!</v>
      </c>
      <c r="X12" s="23" t="e">
        <f t="shared" si="3"/>
        <v>#REF!</v>
      </c>
    </row>
    <row r="13" spans="1:24" x14ac:dyDescent="0.2">
      <c r="A13" s="21" t="s">
        <v>105</v>
      </c>
      <c r="B13" s="21" t="s">
        <v>105</v>
      </c>
      <c r="C13" s="21" t="s">
        <v>66</v>
      </c>
      <c r="D13" s="21" t="s">
        <v>106</v>
      </c>
      <c r="E13" s="93" t="e">
        <f>IF(SUMIF(#REF!,B13,#REF!)&gt;0,SUMIF(#REF!,B13,#REF!),)</f>
        <v>#REF!</v>
      </c>
      <c r="F13" s="93" t="e">
        <f>IF(SUMIF(#REF!,B13,#REF!)&gt;0,SUMIF(#REF!,B13,#REF!),)</f>
        <v>#REF!</v>
      </c>
      <c r="G13" s="93" t="e">
        <f>IF(SUMIF(#REF!,B13,#REF!)&gt;0,SUMIF(#REF!,B13,#REF!),"")</f>
        <v>#REF!</v>
      </c>
      <c r="H13" s="93" t="e">
        <f>IF(SUMIF(#REF!,B13,#REF!)&gt;0,SUMIF(#REF!,B13,#REF!),"")</f>
        <v>#REF!</v>
      </c>
      <c r="I13" s="94" t="e">
        <f>IF(SUMIF(#REF!,B13,#REF!)&gt;0,SUMIF(#REF!,B13,#REF!),"")</f>
        <v>#REF!</v>
      </c>
      <c r="J13" s="94" t="e">
        <f>IF(SUMIF(#REF!,B13,#REF!)&gt;0,SUMIF(#REF!,B13,#REF!),"")</f>
        <v>#REF!</v>
      </c>
      <c r="K13" s="40"/>
      <c r="L13" s="75" t="e">
        <f t="shared" si="0"/>
        <v>#REF!</v>
      </c>
      <c r="M13" s="75" t="e">
        <f t="shared" si="1"/>
        <v>#REF!</v>
      </c>
      <c r="N13" s="40"/>
      <c r="O13" s="40"/>
      <c r="P13" s="40"/>
      <c r="W13" s="124" t="e">
        <f t="shared" si="2"/>
        <v>#REF!</v>
      </c>
      <c r="X13" s="23" t="e">
        <f t="shared" si="3"/>
        <v>#REF!</v>
      </c>
    </row>
    <row r="14" spans="1:24" x14ac:dyDescent="0.2">
      <c r="A14" s="21" t="s">
        <v>148</v>
      </c>
      <c r="B14" s="21" t="s">
        <v>148</v>
      </c>
      <c r="C14" s="21" t="s">
        <v>66</v>
      </c>
      <c r="D14" s="21" t="s">
        <v>106</v>
      </c>
      <c r="E14" s="93" t="e">
        <f>IF(SUMIF(#REF!,B14,#REF!)&gt;0,SUMIF(#REF!,B14,#REF!),)</f>
        <v>#REF!</v>
      </c>
      <c r="F14" s="93" t="e">
        <f>IF(SUMIF(#REF!,B14,#REF!)&gt;0,SUMIF(#REF!,B14,#REF!),)</f>
        <v>#REF!</v>
      </c>
      <c r="G14" s="93" t="e">
        <f>IF(SUMIF(#REF!,B14,#REF!)&gt;0,SUMIF(#REF!,B14,#REF!),"")</f>
        <v>#REF!</v>
      </c>
      <c r="H14" s="93" t="e">
        <f>IF(SUMIF(#REF!,B14,#REF!)&gt;0,SUMIF(#REF!,B14,#REF!),"")</f>
        <v>#REF!</v>
      </c>
      <c r="I14" s="94" t="e">
        <f>IF(SUMIF(#REF!,B14,#REF!)&gt;0,SUMIF(#REF!,B14,#REF!),"")</f>
        <v>#REF!</v>
      </c>
      <c r="J14" s="94" t="e">
        <f>IF(SUMIF(#REF!,B14,#REF!)&gt;0,SUMIF(#REF!,B14,#REF!),"")</f>
        <v>#REF!</v>
      </c>
      <c r="K14" s="40"/>
      <c r="L14" s="75" t="e">
        <f t="shared" si="0"/>
        <v>#REF!</v>
      </c>
      <c r="M14" s="75" t="e">
        <f t="shared" si="1"/>
        <v>#REF!</v>
      </c>
      <c r="N14" s="40"/>
      <c r="O14" s="40"/>
      <c r="P14" s="40"/>
      <c r="W14" s="124" t="e">
        <f t="shared" si="2"/>
        <v>#REF!</v>
      </c>
      <c r="X14" s="23" t="e">
        <f t="shared" si="3"/>
        <v>#REF!</v>
      </c>
    </row>
    <row r="15" spans="1:24" x14ac:dyDescent="0.2">
      <c r="A15" s="21" t="s">
        <v>184</v>
      </c>
      <c r="B15" s="21" t="s">
        <v>184</v>
      </c>
      <c r="C15" s="21" t="s">
        <v>66</v>
      </c>
      <c r="D15" s="21" t="s">
        <v>106</v>
      </c>
      <c r="E15" s="93" t="e">
        <f>IF(SUMIF(#REF!,B15,#REF!)&gt;0,SUMIF(#REF!,B15,#REF!),)</f>
        <v>#REF!</v>
      </c>
      <c r="F15" s="93" t="e">
        <f>IF(SUMIF(#REF!,B15,#REF!)&gt;0,SUMIF(#REF!,B15,#REF!),)</f>
        <v>#REF!</v>
      </c>
      <c r="G15" s="93" t="e">
        <f>IF(SUMIF(#REF!,B15,#REF!)&gt;0,SUMIF(#REF!,B15,#REF!),"")</f>
        <v>#REF!</v>
      </c>
      <c r="H15" s="93" t="e">
        <f>IF(SUMIF(#REF!,B15,#REF!)&gt;0,SUMIF(#REF!,B15,#REF!),"")</f>
        <v>#REF!</v>
      </c>
      <c r="I15" s="94" t="e">
        <f>IF(SUMIF(#REF!,B15,#REF!)&gt;0,SUMIF(#REF!,B15,#REF!),"")</f>
        <v>#REF!</v>
      </c>
      <c r="J15" s="94" t="e">
        <f>IF(SUMIF(#REF!,B15,#REF!)&gt;0,SUMIF(#REF!,B15,#REF!),"")</f>
        <v>#REF!</v>
      </c>
      <c r="K15" s="40"/>
      <c r="L15" s="75" t="e">
        <f t="shared" si="0"/>
        <v>#REF!</v>
      </c>
      <c r="M15" s="75" t="e">
        <f t="shared" si="1"/>
        <v>#REF!</v>
      </c>
      <c r="N15" s="40"/>
      <c r="O15" s="40"/>
      <c r="P15" s="40"/>
      <c r="W15" s="124" t="e">
        <f t="shared" si="2"/>
        <v>#REF!</v>
      </c>
      <c r="X15" s="23" t="e">
        <f t="shared" si="3"/>
        <v>#REF!</v>
      </c>
    </row>
    <row r="16" spans="1:24" x14ac:dyDescent="0.2">
      <c r="A16" s="21" t="s">
        <v>206</v>
      </c>
      <c r="B16" s="21" t="s">
        <v>206</v>
      </c>
      <c r="C16" s="21" t="s">
        <v>66</v>
      </c>
      <c r="D16" s="21" t="s">
        <v>17</v>
      </c>
      <c r="E16" s="93" t="e">
        <f>IF(SUMIF(#REF!,B16,#REF!)&gt;0,SUMIF(#REF!,B16,#REF!),)</f>
        <v>#REF!</v>
      </c>
      <c r="F16" s="93" t="e">
        <f>IF(SUMIF(#REF!,B16,#REF!)&gt;0,SUMIF(#REF!,B16,#REF!),)</f>
        <v>#REF!</v>
      </c>
      <c r="G16" s="93" t="e">
        <f>IF(SUMIF(#REF!,B16,#REF!)&gt;0,SUMIF(#REF!,B16,#REF!),"")</f>
        <v>#REF!</v>
      </c>
      <c r="H16" s="93" t="e">
        <f>IF(SUMIF(#REF!,B16,#REF!)&gt;0,SUMIF(#REF!,B16,#REF!),"")</f>
        <v>#REF!</v>
      </c>
      <c r="I16" s="94" t="e">
        <f>IF(SUMIF(#REF!,B16,#REF!)&gt;0,SUMIF(#REF!,B16,#REF!),"")</f>
        <v>#REF!</v>
      </c>
      <c r="J16" s="94" t="e">
        <f>IF(SUMIF(#REF!,B16,#REF!)&gt;0,SUMIF(#REF!,B16,#REF!),"")</f>
        <v>#REF!</v>
      </c>
      <c r="K16" s="40"/>
      <c r="L16" s="75" t="e">
        <f t="shared" si="0"/>
        <v>#REF!</v>
      </c>
      <c r="M16" s="75" t="e">
        <f t="shared" si="1"/>
        <v>#REF!</v>
      </c>
      <c r="N16" s="40"/>
      <c r="O16" s="40"/>
      <c r="P16" s="40"/>
      <c r="W16" s="124" t="e">
        <f t="shared" si="2"/>
        <v>#REF!</v>
      </c>
      <c r="X16" s="23" t="e">
        <f t="shared" si="3"/>
        <v>#REF!</v>
      </c>
    </row>
    <row r="17" spans="1:24" x14ac:dyDescent="0.2">
      <c r="A17" s="21" t="s">
        <v>237</v>
      </c>
      <c r="B17" s="21" t="s">
        <v>237</v>
      </c>
      <c r="C17" s="21" t="s">
        <v>66</v>
      </c>
      <c r="D17" s="21" t="s">
        <v>17</v>
      </c>
      <c r="E17" s="93" t="e">
        <f>IF(SUMIF(#REF!,B17,#REF!)&gt;0,SUMIF(#REF!,B17,#REF!),)</f>
        <v>#REF!</v>
      </c>
      <c r="F17" s="93" t="e">
        <f>IF(SUMIF(#REF!,B17,#REF!)&gt;0,SUMIF(#REF!,B17,#REF!),)</f>
        <v>#REF!</v>
      </c>
      <c r="G17" s="93" t="e">
        <f>IF(SUMIF(#REF!,B17,#REF!)&gt;0,SUMIF(#REF!,B17,#REF!),"")</f>
        <v>#REF!</v>
      </c>
      <c r="H17" s="93" t="e">
        <f>IF(SUMIF(#REF!,B17,#REF!)&gt;0,SUMIF(#REF!,B17,#REF!),"")</f>
        <v>#REF!</v>
      </c>
      <c r="I17" s="94" t="e">
        <f>IF(SUMIF(#REF!,B17,#REF!)&gt;0,SUMIF(#REF!,B17,#REF!),"")</f>
        <v>#REF!</v>
      </c>
      <c r="J17" s="94" t="e">
        <f>IF(SUMIF(#REF!,B17,#REF!)&gt;0,SUMIF(#REF!,B17,#REF!),"")</f>
        <v>#REF!</v>
      </c>
      <c r="K17" s="40"/>
      <c r="L17" s="75" t="e">
        <f t="shared" si="0"/>
        <v>#REF!</v>
      </c>
      <c r="M17" s="75" t="e">
        <f t="shared" si="1"/>
        <v>#REF!</v>
      </c>
      <c r="N17" s="40"/>
      <c r="O17" s="40"/>
      <c r="P17" s="40"/>
      <c r="W17" s="124" t="e">
        <f t="shared" si="2"/>
        <v>#REF!</v>
      </c>
      <c r="X17" s="23" t="e">
        <f t="shared" si="3"/>
        <v>#REF!</v>
      </c>
    </row>
    <row r="18" spans="1:24" x14ac:dyDescent="0.2">
      <c r="A18" s="21" t="s">
        <v>178</v>
      </c>
      <c r="B18" s="21" t="s">
        <v>178</v>
      </c>
      <c r="C18" s="21" t="s">
        <v>66</v>
      </c>
      <c r="D18" s="21" t="s">
        <v>27</v>
      </c>
      <c r="E18" s="93" t="e">
        <f>IF(SUMIF(#REF!,B18,#REF!)&gt;0,SUMIF(#REF!,B18,#REF!),)</f>
        <v>#REF!</v>
      </c>
      <c r="F18" s="93" t="e">
        <f>IF(SUMIF(#REF!,B18,#REF!)&gt;0,SUMIF(#REF!,B18,#REF!),)</f>
        <v>#REF!</v>
      </c>
      <c r="G18" s="93" t="e">
        <f>IF(SUMIF(#REF!,B18,#REF!)&gt;0,SUMIF(#REF!,B18,#REF!),"")</f>
        <v>#REF!</v>
      </c>
      <c r="H18" s="93" t="e">
        <f>IF(SUMIF(#REF!,B18,#REF!)&gt;0,SUMIF(#REF!,B18,#REF!),"")</f>
        <v>#REF!</v>
      </c>
      <c r="I18" s="94" t="e">
        <f>IF(SUMIF(#REF!,B18,#REF!)&gt;0,SUMIF(#REF!,B18,#REF!),"")</f>
        <v>#REF!</v>
      </c>
      <c r="J18" s="94" t="e">
        <f>IF(SUMIF(#REF!,B18,#REF!)&gt;0,SUMIF(#REF!,B18,#REF!),"")</f>
        <v>#REF!</v>
      </c>
      <c r="K18" s="40"/>
      <c r="L18" s="75" t="e">
        <f t="shared" si="0"/>
        <v>#REF!</v>
      </c>
      <c r="M18" s="75" t="e">
        <f t="shared" si="1"/>
        <v>#REF!</v>
      </c>
      <c r="N18" s="40"/>
      <c r="O18" s="40"/>
      <c r="P18" s="40"/>
      <c r="W18" s="124" t="e">
        <f t="shared" si="2"/>
        <v>#REF!</v>
      </c>
      <c r="X18" s="23" t="e">
        <f t="shared" si="3"/>
        <v>#REF!</v>
      </c>
    </row>
    <row r="19" spans="1:24" x14ac:dyDescent="0.2">
      <c r="A19" s="21" t="s">
        <v>307</v>
      </c>
      <c r="B19" s="21" t="s">
        <v>307</v>
      </c>
      <c r="C19" s="21" t="s">
        <v>66</v>
      </c>
      <c r="D19" s="21" t="s">
        <v>308</v>
      </c>
      <c r="E19" s="93" t="e">
        <f>IF(SUMIF(#REF!,B19,#REF!)&gt;0,SUMIF(#REF!,B19,#REF!),)</f>
        <v>#REF!</v>
      </c>
      <c r="F19" s="93" t="e">
        <f>IF(SUMIF(#REF!,B19,#REF!)&gt;0,SUMIF(#REF!,B19,#REF!),)</f>
        <v>#REF!</v>
      </c>
      <c r="G19" s="93" t="e">
        <f>IF(SUMIF(#REF!,B19,#REF!)&gt;0,SUMIF(#REF!,B19,#REF!),"")</f>
        <v>#REF!</v>
      </c>
      <c r="H19" s="93" t="e">
        <f>IF(SUMIF(#REF!,B19,#REF!)&gt;0,SUMIF(#REF!,B19,#REF!),"")</f>
        <v>#REF!</v>
      </c>
      <c r="I19" s="94" t="e">
        <f>IF(SUMIF(#REF!,B19,#REF!)&gt;0,SUMIF(#REF!,B19,#REF!),"")</f>
        <v>#REF!</v>
      </c>
      <c r="J19" s="94" t="e">
        <f>IF(SUMIF(#REF!,B19,#REF!)&gt;0,SUMIF(#REF!,B19,#REF!),"")</f>
        <v>#REF!</v>
      </c>
      <c r="K19" s="40"/>
      <c r="L19" s="75" t="e">
        <f t="shared" si="0"/>
        <v>#REF!</v>
      </c>
      <c r="M19" s="75" t="e">
        <f t="shared" si="1"/>
        <v>#REF!</v>
      </c>
      <c r="N19" s="40"/>
      <c r="O19" s="40"/>
      <c r="P19" s="40"/>
      <c r="W19" s="124" t="e">
        <f t="shared" si="2"/>
        <v>#REF!</v>
      </c>
      <c r="X19" s="23" t="e">
        <f t="shared" si="3"/>
        <v>#REF!</v>
      </c>
    </row>
    <row r="20" spans="1:24" x14ac:dyDescent="0.2">
      <c r="A20" s="21" t="s">
        <v>341</v>
      </c>
      <c r="B20" s="21" t="s">
        <v>341</v>
      </c>
      <c r="C20" s="21" t="s">
        <v>66</v>
      </c>
      <c r="D20" s="21" t="s">
        <v>308</v>
      </c>
      <c r="E20" s="93" t="e">
        <f>IF(SUMIF(#REF!,B20,#REF!)&gt;0,SUMIF(#REF!,B20,#REF!),)</f>
        <v>#REF!</v>
      </c>
      <c r="F20" s="93" t="e">
        <f>IF(SUMIF(#REF!,B20,#REF!)&gt;0,SUMIF(#REF!,B20,#REF!),)</f>
        <v>#REF!</v>
      </c>
      <c r="G20" s="93" t="e">
        <f>IF(SUMIF(#REF!,B20,#REF!)&gt;0,SUMIF(#REF!,B20,#REF!),"")</f>
        <v>#REF!</v>
      </c>
      <c r="H20" s="93" t="e">
        <f>IF(SUMIF(#REF!,B20,#REF!)&gt;0,SUMIF(#REF!,B20,#REF!),"")</f>
        <v>#REF!</v>
      </c>
      <c r="I20" s="94" t="e">
        <f>IF(SUMIF(#REF!,B20,#REF!)&gt;0,SUMIF(#REF!,B20,#REF!),"")</f>
        <v>#REF!</v>
      </c>
      <c r="J20" s="94" t="e">
        <f>IF(SUMIF(#REF!,B20,#REF!)&gt;0,SUMIF(#REF!,B20,#REF!),"")</f>
        <v>#REF!</v>
      </c>
      <c r="K20" s="40"/>
      <c r="L20" s="75" t="e">
        <f t="shared" si="0"/>
        <v>#REF!</v>
      </c>
      <c r="M20" s="75" t="e">
        <f t="shared" si="1"/>
        <v>#REF!</v>
      </c>
      <c r="N20" s="40"/>
      <c r="O20" s="40"/>
      <c r="P20" s="40"/>
      <c r="W20" s="125" t="e">
        <f t="shared" si="2"/>
        <v>#REF!</v>
      </c>
      <c r="X20" s="23" t="e">
        <f t="shared" si="3"/>
        <v>#REF!</v>
      </c>
    </row>
    <row r="21" spans="1:24" x14ac:dyDescent="0.2">
      <c r="A21" s="21" t="s">
        <v>272</v>
      </c>
      <c r="B21" s="21" t="s">
        <v>272</v>
      </c>
      <c r="C21" s="21" t="s">
        <v>273</v>
      </c>
      <c r="D21" s="21" t="s">
        <v>27</v>
      </c>
      <c r="E21" s="93" t="e">
        <f>IF(SUMIF(#REF!,B21,#REF!)&gt;0,SUMIF(#REF!,B21,#REF!),)</f>
        <v>#REF!</v>
      </c>
      <c r="F21" s="93" t="e">
        <f>IF(SUMIF(#REF!,B21,#REF!)&gt;0,SUMIF(#REF!,B21,#REF!),)</f>
        <v>#REF!</v>
      </c>
      <c r="G21" s="93" t="e">
        <f>IF(SUMIF(#REF!,B21,#REF!)&gt;0,SUMIF(#REF!,B21,#REF!),"")</f>
        <v>#REF!</v>
      </c>
      <c r="H21" s="93" t="e">
        <f>IF(SUMIF(#REF!,B21,#REF!)&gt;0,SUMIF(#REF!,B21,#REF!),"")</f>
        <v>#REF!</v>
      </c>
      <c r="I21" s="94" t="e">
        <f>IF(SUMIF(#REF!,B21,#REF!)&gt;0,SUMIF(#REF!,B21,#REF!),"")</f>
        <v>#REF!</v>
      </c>
      <c r="J21" s="94" t="e">
        <f>IF(SUMIF(#REF!,B21,#REF!)&gt;0,SUMIF(#REF!,B21,#REF!),"")</f>
        <v>#REF!</v>
      </c>
      <c r="K21" s="40"/>
      <c r="L21" s="75" t="e">
        <f t="shared" si="0"/>
        <v>#REF!</v>
      </c>
      <c r="M21" s="75" t="e">
        <f t="shared" si="1"/>
        <v>#REF!</v>
      </c>
      <c r="N21" s="40"/>
      <c r="O21" s="40"/>
      <c r="P21" s="40"/>
      <c r="W21" s="124" t="e">
        <f t="shared" si="2"/>
        <v>#REF!</v>
      </c>
      <c r="X21" s="23" t="e">
        <f t="shared" si="3"/>
        <v>#REF!</v>
      </c>
    </row>
    <row r="22" spans="1:24" x14ac:dyDescent="0.2">
      <c r="A22" s="21" t="s">
        <v>102</v>
      </c>
      <c r="B22" s="21" t="s">
        <v>102</v>
      </c>
      <c r="C22" s="21" t="s">
        <v>55</v>
      </c>
      <c r="D22" s="21" t="s">
        <v>22</v>
      </c>
      <c r="E22" s="93" t="e">
        <f>IF(SUMIF(#REF!,B22,#REF!)&gt;0,SUMIF(#REF!,B22,#REF!),)</f>
        <v>#REF!</v>
      </c>
      <c r="F22" s="93" t="e">
        <f>IF(SUMIF(#REF!,B22,#REF!)&gt;0,SUMIF(#REF!,B22,#REF!),)</f>
        <v>#REF!</v>
      </c>
      <c r="G22" s="93" t="e">
        <f>IF(SUMIF(#REF!,B22,#REF!)&gt;0,SUMIF(#REF!,B22,#REF!),"")</f>
        <v>#REF!</v>
      </c>
      <c r="H22" s="93" t="e">
        <f>IF(SUMIF(#REF!,B22,#REF!)&gt;0,SUMIF(#REF!,B22,#REF!),"")</f>
        <v>#REF!</v>
      </c>
      <c r="I22" s="94" t="e">
        <f>IF(SUMIF(#REF!,B22,#REF!)&gt;0,SUMIF(#REF!,B22,#REF!),"")</f>
        <v>#REF!</v>
      </c>
      <c r="J22" s="94" t="e">
        <f>IF(SUMIF(#REF!,B22,#REF!)&gt;0,SUMIF(#REF!,B22,#REF!),"")</f>
        <v>#REF!</v>
      </c>
      <c r="K22" s="40"/>
      <c r="L22" s="75" t="e">
        <f t="shared" si="0"/>
        <v>#REF!</v>
      </c>
      <c r="M22" s="75" t="e">
        <f t="shared" si="1"/>
        <v>#REF!</v>
      </c>
      <c r="N22" s="40"/>
      <c r="O22" s="40"/>
      <c r="P22" s="40"/>
      <c r="W22" s="124" t="e">
        <f t="shared" si="2"/>
        <v>#REF!</v>
      </c>
      <c r="X22" s="23" t="e">
        <f t="shared" si="3"/>
        <v>#REF!</v>
      </c>
    </row>
    <row r="23" spans="1:24" x14ac:dyDescent="0.2">
      <c r="A23" s="21" t="s">
        <v>197</v>
      </c>
      <c r="B23" s="21" t="s">
        <v>197</v>
      </c>
      <c r="C23" s="21" t="s">
        <v>55</v>
      </c>
      <c r="D23" s="21" t="s">
        <v>106</v>
      </c>
      <c r="E23" s="93" t="e">
        <f>IF(SUMIF(#REF!,B23,#REF!)&gt;0,SUMIF(#REF!,B23,#REF!),)</f>
        <v>#REF!</v>
      </c>
      <c r="F23" s="93" t="e">
        <f>IF(SUMIF(#REF!,B23,#REF!)&gt;0,SUMIF(#REF!,B23,#REF!),)</f>
        <v>#REF!</v>
      </c>
      <c r="G23" s="93" t="e">
        <f>IF(SUMIF(#REF!,B23,#REF!)&gt;0,SUMIF(#REF!,B23,#REF!),"")</f>
        <v>#REF!</v>
      </c>
      <c r="H23" s="93" t="e">
        <f>IF(SUMIF(#REF!,B23,#REF!)&gt;0,SUMIF(#REF!,B23,#REF!),"")</f>
        <v>#REF!</v>
      </c>
      <c r="I23" s="94" t="e">
        <f>IF(SUMIF(#REF!,B23,#REF!)&gt;0,SUMIF(#REF!,B23,#REF!),"")</f>
        <v>#REF!</v>
      </c>
      <c r="J23" s="94" t="e">
        <f>IF(SUMIF(#REF!,B23,#REF!)&gt;0,SUMIF(#REF!,B23,#REF!),"")</f>
        <v>#REF!</v>
      </c>
      <c r="K23" s="40"/>
      <c r="L23" s="75" t="e">
        <f t="shared" si="0"/>
        <v>#REF!</v>
      </c>
      <c r="M23" s="75" t="e">
        <f t="shared" si="1"/>
        <v>#REF!</v>
      </c>
      <c r="N23" s="40"/>
      <c r="O23" s="40"/>
      <c r="P23" s="40"/>
      <c r="W23" s="124" t="e">
        <f t="shared" si="2"/>
        <v>#REF!</v>
      </c>
      <c r="X23" s="23" t="e">
        <f t="shared" si="3"/>
        <v>#REF!</v>
      </c>
    </row>
    <row r="24" spans="1:24" x14ac:dyDescent="0.2">
      <c r="A24" s="21" t="s">
        <v>191</v>
      </c>
      <c r="B24" s="21" t="s">
        <v>191</v>
      </c>
      <c r="C24" s="21" t="s">
        <v>55</v>
      </c>
      <c r="D24" s="21" t="s">
        <v>106</v>
      </c>
      <c r="E24" s="93" t="e">
        <f>IF(SUMIF(#REF!,B24,#REF!)&gt;0,SUMIF(#REF!,B24,#REF!),)</f>
        <v>#REF!</v>
      </c>
      <c r="F24" s="93" t="e">
        <f>IF(SUMIF(#REF!,B24,#REF!)&gt;0,SUMIF(#REF!,B24,#REF!),)</f>
        <v>#REF!</v>
      </c>
      <c r="G24" s="93" t="e">
        <f>IF(SUMIF(#REF!,B24,#REF!)&gt;0,SUMIF(#REF!,B24,#REF!),"")</f>
        <v>#REF!</v>
      </c>
      <c r="H24" s="93" t="e">
        <f>IF(SUMIF(#REF!,B24,#REF!)&gt;0,SUMIF(#REF!,B24,#REF!),"")</f>
        <v>#REF!</v>
      </c>
      <c r="I24" s="94" t="e">
        <f>IF(SUMIF(#REF!,B24,#REF!)&gt;0,SUMIF(#REF!,B24,#REF!),"")</f>
        <v>#REF!</v>
      </c>
      <c r="J24" s="94" t="e">
        <f>IF(SUMIF(#REF!,B24,#REF!)&gt;0,SUMIF(#REF!,B24,#REF!),"")</f>
        <v>#REF!</v>
      </c>
      <c r="K24" s="40"/>
      <c r="L24" s="75" t="e">
        <f t="shared" si="0"/>
        <v>#REF!</v>
      </c>
      <c r="M24" s="75" t="e">
        <f t="shared" si="1"/>
        <v>#REF!</v>
      </c>
      <c r="N24" s="40"/>
      <c r="O24" s="40"/>
      <c r="P24" s="40"/>
      <c r="W24" s="124" t="e">
        <f t="shared" si="2"/>
        <v>#REF!</v>
      </c>
      <c r="X24" s="23" t="e">
        <f t="shared" si="3"/>
        <v>#REF!</v>
      </c>
    </row>
    <row r="25" spans="1:24" x14ac:dyDescent="0.2">
      <c r="A25" s="21" t="s">
        <v>203</v>
      </c>
      <c r="B25" s="21" t="s">
        <v>203</v>
      </c>
      <c r="C25" s="21" t="s">
        <v>55</v>
      </c>
      <c r="D25" s="21" t="s">
        <v>45</v>
      </c>
      <c r="E25" s="93" t="e">
        <f>IF(SUMIF(#REF!,B25,#REF!)&gt;0,SUMIF(#REF!,B25,#REF!),)</f>
        <v>#REF!</v>
      </c>
      <c r="F25" s="93" t="e">
        <f>IF(SUMIF(#REF!,B25,#REF!)&gt;0,SUMIF(#REF!,B25,#REF!),)</f>
        <v>#REF!</v>
      </c>
      <c r="G25" s="93" t="e">
        <f>IF(SUMIF(#REF!,B25,#REF!)&gt;0,SUMIF(#REF!,B25,#REF!),"")</f>
        <v>#REF!</v>
      </c>
      <c r="H25" s="93" t="e">
        <f>IF(SUMIF(#REF!,B25,#REF!)&gt;0,SUMIF(#REF!,B25,#REF!),"")</f>
        <v>#REF!</v>
      </c>
      <c r="I25" s="94" t="e">
        <f>IF(SUMIF(#REF!,B25,#REF!)&gt;0,SUMIF(#REF!,B25,#REF!),"")</f>
        <v>#REF!</v>
      </c>
      <c r="J25" s="94" t="e">
        <f>IF(SUMIF(#REF!,B25,#REF!)&gt;0,SUMIF(#REF!,B25,#REF!),"")</f>
        <v>#REF!</v>
      </c>
      <c r="K25" s="40"/>
      <c r="L25" s="75" t="e">
        <f t="shared" si="0"/>
        <v>#REF!</v>
      </c>
      <c r="M25" s="75" t="e">
        <f t="shared" si="1"/>
        <v>#REF!</v>
      </c>
      <c r="N25" s="40"/>
      <c r="O25" s="40"/>
      <c r="P25" s="40"/>
      <c r="W25" s="124" t="e">
        <f t="shared" si="2"/>
        <v>#REF!</v>
      </c>
      <c r="X25" s="23" t="e">
        <f t="shared" si="3"/>
        <v>#REF!</v>
      </c>
    </row>
    <row r="26" spans="1:24" x14ac:dyDescent="0.2">
      <c r="A26" s="21" t="s">
        <v>240</v>
      </c>
      <c r="B26" s="21" t="s">
        <v>240</v>
      </c>
      <c r="C26" s="21" t="s">
        <v>55</v>
      </c>
      <c r="D26" s="21" t="s">
        <v>45</v>
      </c>
      <c r="E26" s="93" t="e">
        <f>IF(SUMIF(#REF!,B26,#REF!)&gt;0,SUMIF(#REF!,B26,#REF!),)</f>
        <v>#REF!</v>
      </c>
      <c r="F26" s="93" t="e">
        <f>IF(SUMIF(#REF!,B26,#REF!)&gt;0,SUMIF(#REF!,B26,#REF!),)</f>
        <v>#REF!</v>
      </c>
      <c r="G26" s="93" t="e">
        <f>IF(SUMIF(#REF!,B26,#REF!)&gt;0,SUMIF(#REF!,B26,#REF!),"")</f>
        <v>#REF!</v>
      </c>
      <c r="H26" s="93" t="e">
        <f>IF(SUMIF(#REF!,B26,#REF!)&gt;0,SUMIF(#REF!,B26,#REF!),"")</f>
        <v>#REF!</v>
      </c>
      <c r="I26" s="94" t="e">
        <f>IF(SUMIF(#REF!,B26,#REF!)&gt;0,SUMIF(#REF!,B26,#REF!),"")</f>
        <v>#REF!</v>
      </c>
      <c r="J26" s="94" t="e">
        <f>IF(SUMIF(#REF!,B26,#REF!)&gt;0,SUMIF(#REF!,B26,#REF!),"")</f>
        <v>#REF!</v>
      </c>
      <c r="K26" s="40"/>
      <c r="L26" s="75" t="e">
        <f t="shared" si="0"/>
        <v>#REF!</v>
      </c>
      <c r="M26" s="75" t="e">
        <f t="shared" si="1"/>
        <v>#REF!</v>
      </c>
      <c r="N26" s="40"/>
      <c r="O26" s="40"/>
      <c r="P26" s="40"/>
      <c r="W26" s="124" t="e">
        <f t="shared" si="2"/>
        <v>#REF!</v>
      </c>
      <c r="X26" s="23" t="e">
        <f t="shared" si="3"/>
        <v>#REF!</v>
      </c>
    </row>
    <row r="27" spans="1:24" x14ac:dyDescent="0.2">
      <c r="A27" s="21" t="s">
        <v>254</v>
      </c>
      <c r="B27" s="21" t="s">
        <v>254</v>
      </c>
      <c r="C27" s="21" t="s">
        <v>55</v>
      </c>
      <c r="D27" s="21" t="s">
        <v>27</v>
      </c>
      <c r="E27" s="93" t="e">
        <f>IF(SUMIF(#REF!,B27,#REF!)&gt;0,SUMIF(#REF!,B27,#REF!),)</f>
        <v>#REF!</v>
      </c>
      <c r="F27" s="93" t="e">
        <f>IF(SUMIF(#REF!,B27,#REF!)&gt;0,SUMIF(#REF!,B27,#REF!),)</f>
        <v>#REF!</v>
      </c>
      <c r="G27" s="93" t="e">
        <f>IF(SUMIF(#REF!,B27,#REF!)&gt;0,SUMIF(#REF!,B27,#REF!),"")</f>
        <v>#REF!</v>
      </c>
      <c r="H27" s="93" t="e">
        <f>IF(SUMIF(#REF!,B27,#REF!)&gt;0,SUMIF(#REF!,B27,#REF!),"")</f>
        <v>#REF!</v>
      </c>
      <c r="I27" s="94" t="e">
        <f>IF(SUMIF(#REF!,B27,#REF!)&gt;0,SUMIF(#REF!,B27,#REF!),"")</f>
        <v>#REF!</v>
      </c>
      <c r="J27" s="94" t="e">
        <f>IF(SUMIF(#REF!,B27,#REF!)&gt;0,SUMIF(#REF!,B27,#REF!),"")</f>
        <v>#REF!</v>
      </c>
      <c r="K27" s="40"/>
      <c r="L27" s="75" t="e">
        <f t="shared" si="0"/>
        <v>#REF!</v>
      </c>
      <c r="M27" s="75" t="e">
        <f t="shared" si="1"/>
        <v>#REF!</v>
      </c>
      <c r="N27" s="40"/>
      <c r="O27" s="40"/>
      <c r="P27" s="40"/>
      <c r="W27" s="124" t="e">
        <f t="shared" si="2"/>
        <v>#REF!</v>
      </c>
      <c r="X27" s="23" t="e">
        <f t="shared" si="3"/>
        <v>#REF!</v>
      </c>
    </row>
    <row r="28" spans="1:24" x14ac:dyDescent="0.2">
      <c r="A28" s="21" t="s">
        <v>266</v>
      </c>
      <c r="B28" s="21" t="s">
        <v>266</v>
      </c>
      <c r="C28" s="21" t="s">
        <v>55</v>
      </c>
      <c r="D28" s="21" t="s">
        <v>45</v>
      </c>
      <c r="E28" s="93" t="e">
        <f>IF(SUMIF(#REF!,B28,#REF!)&gt;0,SUMIF(#REF!,B28,#REF!),)</f>
        <v>#REF!</v>
      </c>
      <c r="F28" s="93" t="e">
        <f>IF(SUMIF(#REF!,B28,#REF!)&gt;0,SUMIF(#REF!,B28,#REF!),)</f>
        <v>#REF!</v>
      </c>
      <c r="G28" s="93" t="e">
        <f>IF(SUMIF(#REF!,B28,#REF!)&gt;0,SUMIF(#REF!,B28,#REF!),"")</f>
        <v>#REF!</v>
      </c>
      <c r="H28" s="93" t="e">
        <f>IF(SUMIF(#REF!,B28,#REF!)&gt;0,SUMIF(#REF!,B28,#REF!),"")</f>
        <v>#REF!</v>
      </c>
      <c r="I28" s="94" t="e">
        <f>IF(SUMIF(#REF!,B28,#REF!)&gt;0,SUMIF(#REF!,B28,#REF!),"")</f>
        <v>#REF!</v>
      </c>
      <c r="J28" s="94" t="e">
        <f>IF(SUMIF(#REF!,B28,#REF!)&gt;0,SUMIF(#REF!,B28,#REF!),"")</f>
        <v>#REF!</v>
      </c>
      <c r="K28" s="40"/>
      <c r="L28" s="75" t="e">
        <f t="shared" si="0"/>
        <v>#REF!</v>
      </c>
      <c r="M28" s="75" t="e">
        <f t="shared" si="1"/>
        <v>#REF!</v>
      </c>
      <c r="N28" s="40"/>
      <c r="O28" s="40"/>
      <c r="P28" s="40"/>
      <c r="W28" s="124" t="e">
        <f t="shared" si="2"/>
        <v>#REF!</v>
      </c>
      <c r="X28" s="23" t="e">
        <f t="shared" si="3"/>
        <v>#REF!</v>
      </c>
    </row>
    <row r="29" spans="1:24" x14ac:dyDescent="0.2">
      <c r="A29" s="21" t="s">
        <v>54</v>
      </c>
      <c r="B29" s="21" t="s">
        <v>54</v>
      </c>
      <c r="C29" s="21" t="s">
        <v>55</v>
      </c>
      <c r="D29" s="21" t="s">
        <v>45</v>
      </c>
      <c r="E29" s="93" t="e">
        <f>IF(SUMIF(#REF!,B29,#REF!)&gt;0,SUMIF(#REF!,B29,#REF!),)</f>
        <v>#REF!</v>
      </c>
      <c r="F29" s="93" t="e">
        <f>IF(SUMIF(#REF!,B29,#REF!)&gt;0,SUMIF(#REF!,B29,#REF!),)</f>
        <v>#REF!</v>
      </c>
      <c r="G29" s="93" t="e">
        <f>IF(SUMIF(#REF!,B29,#REF!)&gt;0,SUMIF(#REF!,B29,#REF!),"")</f>
        <v>#REF!</v>
      </c>
      <c r="H29" s="93" t="e">
        <f>IF(SUMIF(#REF!,B29,#REF!)&gt;0,SUMIF(#REF!,B29,#REF!),"")</f>
        <v>#REF!</v>
      </c>
      <c r="I29" s="94" t="e">
        <f>IF(SUMIF(#REF!,B29,#REF!)&gt;0,SUMIF(#REF!,B29,#REF!),"")</f>
        <v>#REF!</v>
      </c>
      <c r="J29" s="94" t="e">
        <f>IF(SUMIF(#REF!,B29,#REF!)&gt;0,SUMIF(#REF!,B29,#REF!),"")</f>
        <v>#REF!</v>
      </c>
      <c r="K29" s="40"/>
      <c r="L29" s="75" t="e">
        <f t="shared" si="0"/>
        <v>#REF!</v>
      </c>
      <c r="M29" s="75" t="e">
        <f t="shared" si="1"/>
        <v>#REF!</v>
      </c>
      <c r="N29" s="40"/>
      <c r="O29" s="40"/>
      <c r="P29" s="40"/>
      <c r="W29" s="124" t="e">
        <f t="shared" si="2"/>
        <v>#REF!</v>
      </c>
      <c r="X29" s="23" t="e">
        <f t="shared" si="3"/>
        <v>#REF!</v>
      </c>
    </row>
    <row r="30" spans="1:24" x14ac:dyDescent="0.2">
      <c r="A30" s="21" t="s">
        <v>276</v>
      </c>
      <c r="B30" s="21" t="s">
        <v>276</v>
      </c>
      <c r="C30" s="21" t="s">
        <v>55</v>
      </c>
      <c r="D30" s="21" t="s">
        <v>45</v>
      </c>
      <c r="E30" s="93" t="e">
        <f>IF(SUMIF(#REF!,B30,#REF!)&gt;0,SUMIF(#REF!,B30,#REF!),)</f>
        <v>#REF!</v>
      </c>
      <c r="F30" s="93" t="e">
        <f>IF(SUMIF(#REF!,B30,#REF!)&gt;0,SUMIF(#REF!,B30,#REF!),)</f>
        <v>#REF!</v>
      </c>
      <c r="G30" s="93" t="e">
        <f>IF(SUMIF(#REF!,B30,#REF!)&gt;0,SUMIF(#REF!,B30,#REF!),"")</f>
        <v>#REF!</v>
      </c>
      <c r="H30" s="93" t="e">
        <f>IF(SUMIF(#REF!,B30,#REF!)&gt;0,SUMIF(#REF!,B30,#REF!),"")</f>
        <v>#REF!</v>
      </c>
      <c r="I30" s="94" t="e">
        <f>IF(SUMIF(#REF!,B30,#REF!)&gt;0,SUMIF(#REF!,B30,#REF!),"")</f>
        <v>#REF!</v>
      </c>
      <c r="J30" s="94" t="e">
        <f>IF(SUMIF(#REF!,B30,#REF!)&gt;0,SUMIF(#REF!,B30,#REF!),"")</f>
        <v>#REF!</v>
      </c>
      <c r="K30" s="40"/>
      <c r="L30" s="75" t="e">
        <f t="shared" si="0"/>
        <v>#REF!</v>
      </c>
      <c r="M30" s="75" t="e">
        <f t="shared" si="1"/>
        <v>#REF!</v>
      </c>
      <c r="N30" s="40"/>
      <c r="O30" s="40"/>
      <c r="P30" s="40"/>
      <c r="W30" s="124" t="e">
        <f t="shared" si="2"/>
        <v>#REF!</v>
      </c>
      <c r="X30" s="23" t="e">
        <f t="shared" si="3"/>
        <v>#REF!</v>
      </c>
    </row>
    <row r="31" spans="1:24" x14ac:dyDescent="0.2">
      <c r="A31" s="21" t="s">
        <v>329</v>
      </c>
      <c r="B31" s="21" t="s">
        <v>329</v>
      </c>
      <c r="C31" s="21" t="s">
        <v>55</v>
      </c>
      <c r="D31" s="21" t="s">
        <v>17</v>
      </c>
      <c r="E31" s="93" t="e">
        <f>IF(SUMIF(#REF!,B31,#REF!)&gt;0,SUMIF(#REF!,B31,#REF!),)</f>
        <v>#REF!</v>
      </c>
      <c r="F31" s="93" t="e">
        <f>IF(SUMIF(#REF!,B31,#REF!)&gt;0,SUMIF(#REF!,B31,#REF!),)</f>
        <v>#REF!</v>
      </c>
      <c r="G31" s="93" t="e">
        <f>IF(SUMIF(#REF!,B31,#REF!)&gt;0,SUMIF(#REF!,B31,#REF!),"")</f>
        <v>#REF!</v>
      </c>
      <c r="H31" s="93" t="e">
        <f>IF(SUMIF(#REF!,B31,#REF!)&gt;0,SUMIF(#REF!,B31,#REF!),"")</f>
        <v>#REF!</v>
      </c>
      <c r="I31" s="94" t="e">
        <f>IF(SUMIF(#REF!,B31,#REF!)&gt;0,SUMIF(#REF!,B31,#REF!),"")</f>
        <v>#REF!</v>
      </c>
      <c r="J31" s="94" t="e">
        <f>IF(SUMIF(#REF!,B31,#REF!)&gt;0,SUMIF(#REF!,B31,#REF!),"")</f>
        <v>#REF!</v>
      </c>
      <c r="K31" s="40"/>
      <c r="L31" s="75" t="e">
        <f t="shared" si="0"/>
        <v>#REF!</v>
      </c>
      <c r="M31" s="75" t="e">
        <f t="shared" si="1"/>
        <v>#REF!</v>
      </c>
      <c r="N31" s="40"/>
      <c r="O31" s="40"/>
      <c r="P31" s="40"/>
      <c r="W31" s="124" t="e">
        <f t="shared" si="2"/>
        <v>#REF!</v>
      </c>
      <c r="X31" s="23" t="e">
        <f t="shared" si="3"/>
        <v>#REF!</v>
      </c>
    </row>
    <row r="32" spans="1:24" x14ac:dyDescent="0.2">
      <c r="A32" s="21" t="s">
        <v>285</v>
      </c>
      <c r="B32" s="21" t="s">
        <v>285</v>
      </c>
      <c r="C32" s="21" t="s">
        <v>55</v>
      </c>
      <c r="D32" s="21" t="s">
        <v>188</v>
      </c>
      <c r="E32" s="93" t="e">
        <f>IF(SUMIF(#REF!,B32,#REF!)&gt;0,SUMIF(#REF!,B32,#REF!),)</f>
        <v>#REF!</v>
      </c>
      <c r="F32" s="93" t="e">
        <f>IF(SUMIF(#REF!,B32,#REF!)&gt;0,SUMIF(#REF!,B32,#REF!),)</f>
        <v>#REF!</v>
      </c>
      <c r="G32" s="93" t="e">
        <f>IF(SUMIF(#REF!,B32,#REF!)&gt;0,SUMIF(#REF!,B32,#REF!),"")</f>
        <v>#REF!</v>
      </c>
      <c r="H32" s="93" t="e">
        <f>IF(SUMIF(#REF!,B32,#REF!)&gt;0,SUMIF(#REF!,B32,#REF!),"")</f>
        <v>#REF!</v>
      </c>
      <c r="I32" s="94" t="e">
        <f>IF(SUMIF(#REF!,B32,#REF!)&gt;0,SUMIF(#REF!,B32,#REF!),"")</f>
        <v>#REF!</v>
      </c>
      <c r="J32" s="94" t="e">
        <f>IF(SUMIF(#REF!,B32,#REF!)&gt;0,SUMIF(#REF!,B32,#REF!),"")</f>
        <v>#REF!</v>
      </c>
      <c r="K32" s="40"/>
      <c r="L32" s="75" t="e">
        <f t="shared" si="0"/>
        <v>#REF!</v>
      </c>
      <c r="M32" s="75" t="e">
        <f t="shared" si="1"/>
        <v>#REF!</v>
      </c>
      <c r="N32" s="40"/>
      <c r="O32" s="40"/>
      <c r="P32" s="40"/>
      <c r="W32" s="124" t="e">
        <f t="shared" si="2"/>
        <v>#REF!</v>
      </c>
      <c r="X32" s="23" t="e">
        <f t="shared" si="3"/>
        <v>#REF!</v>
      </c>
    </row>
    <row r="33" spans="1:24" x14ac:dyDescent="0.2">
      <c r="A33" s="21" t="s">
        <v>123</v>
      </c>
      <c r="B33" s="21" t="s">
        <v>123</v>
      </c>
      <c r="C33" s="21" t="s">
        <v>110</v>
      </c>
      <c r="D33" s="21" t="s">
        <v>45</v>
      </c>
      <c r="E33" s="93" t="e">
        <f>IF(SUMIF(#REF!,B33,#REF!)&gt;0,SUMIF(#REF!,B33,#REF!),)</f>
        <v>#REF!</v>
      </c>
      <c r="F33" s="93" t="e">
        <f>IF(SUMIF(#REF!,B33,#REF!)&gt;0,SUMIF(#REF!,B33,#REF!),)</f>
        <v>#REF!</v>
      </c>
      <c r="G33" s="93" t="e">
        <f>IF(SUMIF(#REF!,B33,#REF!)&gt;0,SUMIF(#REF!,B33,#REF!),"")</f>
        <v>#REF!</v>
      </c>
      <c r="H33" s="93" t="e">
        <f>IF(SUMIF(#REF!,B33,#REF!)&gt;0,SUMIF(#REF!,B33,#REF!),"")</f>
        <v>#REF!</v>
      </c>
      <c r="I33" s="94" t="e">
        <f>IF(SUMIF(#REF!,B33,#REF!)&gt;0,SUMIF(#REF!,B33,#REF!),"")</f>
        <v>#REF!</v>
      </c>
      <c r="J33" s="94" t="e">
        <f>IF(SUMIF(#REF!,B33,#REF!)&gt;0,SUMIF(#REF!,B33,#REF!),"")</f>
        <v>#REF!</v>
      </c>
      <c r="K33" s="40"/>
      <c r="L33" s="75" t="e">
        <f t="shared" si="0"/>
        <v>#REF!</v>
      </c>
      <c r="M33" s="75" t="e">
        <f t="shared" si="1"/>
        <v>#REF!</v>
      </c>
      <c r="N33" s="40"/>
      <c r="O33" s="40"/>
      <c r="P33" s="40"/>
      <c r="W33" s="124" t="e">
        <f t="shared" si="2"/>
        <v>#REF!</v>
      </c>
      <c r="X33" s="23" t="e">
        <f t="shared" si="3"/>
        <v>#REF!</v>
      </c>
    </row>
    <row r="34" spans="1:24" x14ac:dyDescent="0.2">
      <c r="A34" s="21" t="s">
        <v>109</v>
      </c>
      <c r="B34" s="21" t="s">
        <v>109</v>
      </c>
      <c r="C34" s="21" t="s">
        <v>110</v>
      </c>
      <c r="D34" s="21" t="s">
        <v>35</v>
      </c>
      <c r="E34" s="93" t="e">
        <f>IF(SUMIF(#REF!,B34,#REF!)&gt;0,SUMIF(#REF!,B34,#REF!),)</f>
        <v>#REF!</v>
      </c>
      <c r="F34" s="93" t="e">
        <f>IF(SUMIF(#REF!,B34,#REF!)&gt;0,SUMIF(#REF!,B34,#REF!),)</f>
        <v>#REF!</v>
      </c>
      <c r="G34" s="93" t="e">
        <f>IF(SUMIF(#REF!,B34,#REF!)&gt;0,SUMIF(#REF!,B34,#REF!),"")</f>
        <v>#REF!</v>
      </c>
      <c r="H34" s="93" t="e">
        <f>IF(SUMIF(#REF!,B34,#REF!)&gt;0,SUMIF(#REF!,B34,#REF!),"")</f>
        <v>#REF!</v>
      </c>
      <c r="I34" s="94" t="e">
        <f>IF(SUMIF(#REF!,B34,#REF!)&gt;0,SUMIF(#REF!,B34,#REF!),"")</f>
        <v>#REF!</v>
      </c>
      <c r="J34" s="94" t="e">
        <f>IF(SUMIF(#REF!,B34,#REF!)&gt;0,SUMIF(#REF!,B34,#REF!),"")</f>
        <v>#REF!</v>
      </c>
      <c r="K34" s="40"/>
      <c r="L34" s="75" t="e">
        <f t="shared" si="0"/>
        <v>#REF!</v>
      </c>
      <c r="M34" s="75" t="e">
        <f t="shared" si="1"/>
        <v>#REF!</v>
      </c>
      <c r="N34" s="40"/>
      <c r="O34" s="40"/>
      <c r="P34" s="40"/>
      <c r="W34" s="124" t="e">
        <f t="shared" si="2"/>
        <v>#REF!</v>
      </c>
      <c r="X34" s="23" t="e">
        <f t="shared" si="3"/>
        <v>#REF!</v>
      </c>
    </row>
    <row r="35" spans="1:24" x14ac:dyDescent="0.2">
      <c r="A35" s="21" t="s">
        <v>15</v>
      </c>
      <c r="B35" s="21" t="s">
        <v>15</v>
      </c>
      <c r="C35" s="21" t="s">
        <v>16</v>
      </c>
      <c r="D35" s="21" t="s">
        <v>17</v>
      </c>
      <c r="E35" s="93" t="e">
        <f>IF(SUMIF(#REF!,B35,#REF!)&gt;0,SUMIF(#REF!,B35,#REF!),)</f>
        <v>#REF!</v>
      </c>
      <c r="F35" s="93" t="e">
        <f>IF(SUMIF(#REF!,B35,#REF!)&gt;0,SUMIF(#REF!,B35,#REF!),)</f>
        <v>#REF!</v>
      </c>
      <c r="G35" s="93" t="e">
        <f>IF(SUMIF(#REF!,B35,#REF!)&gt;0,SUMIF(#REF!,B35,#REF!),"")</f>
        <v>#REF!</v>
      </c>
      <c r="H35" s="93" t="e">
        <f>IF(SUMIF(#REF!,B35,#REF!)&gt;0,SUMIF(#REF!,B35,#REF!),"")</f>
        <v>#REF!</v>
      </c>
      <c r="I35" s="94" t="e">
        <f>IF(SUMIF(#REF!,B35,#REF!)&gt;0,SUMIF(#REF!,B35,#REF!),"")</f>
        <v>#REF!</v>
      </c>
      <c r="J35" s="94" t="e">
        <f>IF(SUMIF(#REF!,B35,#REF!)&gt;0,SUMIF(#REF!,B35,#REF!),"")</f>
        <v>#REF!</v>
      </c>
      <c r="K35" s="40"/>
      <c r="L35" s="75" t="e">
        <f t="shared" si="0"/>
        <v>#REF!</v>
      </c>
      <c r="M35" s="75" t="e">
        <f t="shared" si="1"/>
        <v>#REF!</v>
      </c>
      <c r="N35" s="40"/>
      <c r="O35" s="40"/>
      <c r="P35" s="40"/>
      <c r="W35" s="124" t="e">
        <f t="shared" si="2"/>
        <v>#REF!</v>
      </c>
      <c r="X35" s="23" t="e">
        <f t="shared" si="3"/>
        <v>#REF!</v>
      </c>
    </row>
    <row r="36" spans="1:24" x14ac:dyDescent="0.2">
      <c r="A36" s="21" t="s">
        <v>175</v>
      </c>
      <c r="B36" s="21" t="s">
        <v>175</v>
      </c>
      <c r="C36" s="21" t="s">
        <v>16</v>
      </c>
      <c r="D36" s="21" t="s">
        <v>62</v>
      </c>
      <c r="E36" s="93" t="e">
        <f>IF(SUMIF(#REF!,B36,#REF!)&gt;0,SUMIF(#REF!,B36,#REF!),)</f>
        <v>#REF!</v>
      </c>
      <c r="F36" s="93" t="e">
        <f>IF(SUMIF(#REF!,B36,#REF!)&gt;0,SUMIF(#REF!,B36,#REF!),)</f>
        <v>#REF!</v>
      </c>
      <c r="G36" s="93" t="e">
        <f>IF(SUMIF(#REF!,B36,#REF!)&gt;0,SUMIF(#REF!,B36,#REF!),"")</f>
        <v>#REF!</v>
      </c>
      <c r="H36" s="93" t="e">
        <f>IF(SUMIF(#REF!,B36,#REF!)&gt;0,SUMIF(#REF!,B36,#REF!),"")</f>
        <v>#REF!</v>
      </c>
      <c r="I36" s="94" t="e">
        <f>IF(SUMIF(#REF!,B36,#REF!)&gt;0,SUMIF(#REF!,B36,#REF!),"")</f>
        <v>#REF!</v>
      </c>
      <c r="J36" s="94" t="e">
        <f>IF(SUMIF(#REF!,B36,#REF!)&gt;0,SUMIF(#REF!,B36,#REF!),"")</f>
        <v>#REF!</v>
      </c>
      <c r="K36" s="40"/>
      <c r="L36" s="75" t="e">
        <f t="shared" si="0"/>
        <v>#REF!</v>
      </c>
      <c r="M36" s="75" t="e">
        <f t="shared" si="1"/>
        <v>#REF!</v>
      </c>
      <c r="N36" s="40"/>
      <c r="O36" s="40"/>
      <c r="P36" s="40"/>
      <c r="W36" s="124" t="e">
        <f t="shared" si="2"/>
        <v>#REF!</v>
      </c>
      <c r="X36" s="23" t="e">
        <f t="shared" si="3"/>
        <v>#REF!</v>
      </c>
    </row>
    <row r="37" spans="1:24" x14ac:dyDescent="0.2">
      <c r="A37" s="21" t="s">
        <v>221</v>
      </c>
      <c r="B37" s="21" t="s">
        <v>221</v>
      </c>
      <c r="C37" s="21" t="s">
        <v>16</v>
      </c>
      <c r="D37" s="21" t="s">
        <v>45</v>
      </c>
      <c r="E37" s="93" t="e">
        <f>IF(SUMIF(#REF!,B37,#REF!)&gt;0,SUMIF(#REF!,B37,#REF!),)</f>
        <v>#REF!</v>
      </c>
      <c r="F37" s="93" t="e">
        <f>IF(SUMIF(#REF!,B37,#REF!)&gt;0,SUMIF(#REF!,B37,#REF!),)</f>
        <v>#REF!</v>
      </c>
      <c r="G37" s="93" t="e">
        <f>IF(SUMIF(#REF!,B37,#REF!)&gt;0,SUMIF(#REF!,B37,#REF!),"")</f>
        <v>#REF!</v>
      </c>
      <c r="H37" s="93" t="e">
        <f>IF(SUMIF(#REF!,B37,#REF!)&gt;0,SUMIF(#REF!,B37,#REF!),"")</f>
        <v>#REF!</v>
      </c>
      <c r="I37" s="94" t="e">
        <f>IF(SUMIF(#REF!,B37,#REF!)&gt;0,SUMIF(#REF!,B37,#REF!),"")</f>
        <v>#REF!</v>
      </c>
      <c r="J37" s="94" t="e">
        <f>IF(SUMIF(#REF!,B37,#REF!)&gt;0,SUMIF(#REF!,B37,#REF!),"")</f>
        <v>#REF!</v>
      </c>
      <c r="K37" s="40"/>
      <c r="L37" s="75" t="e">
        <f t="shared" si="0"/>
        <v>#REF!</v>
      </c>
      <c r="M37" s="75" t="e">
        <f t="shared" si="1"/>
        <v>#REF!</v>
      </c>
      <c r="N37" s="40"/>
      <c r="O37" s="40"/>
      <c r="P37" s="40"/>
      <c r="W37" s="124" t="e">
        <f t="shared" si="2"/>
        <v>#REF!</v>
      </c>
      <c r="X37" s="23" t="e">
        <f t="shared" si="3"/>
        <v>#REF!</v>
      </c>
    </row>
    <row r="38" spans="1:24" x14ac:dyDescent="0.2">
      <c r="A38" s="21" t="s">
        <v>304</v>
      </c>
      <c r="B38" s="21" t="s">
        <v>304</v>
      </c>
      <c r="C38" s="21" t="s">
        <v>16</v>
      </c>
      <c r="D38" s="21" t="s">
        <v>251</v>
      </c>
      <c r="E38" s="93" t="e">
        <f>IF(SUMIF(#REF!,B38,#REF!)&gt;0,SUMIF(#REF!,B38,#REF!),)</f>
        <v>#REF!</v>
      </c>
      <c r="F38" s="93" t="e">
        <f>IF(SUMIF(#REF!,B38,#REF!)&gt;0,SUMIF(#REF!,B38,#REF!),)</f>
        <v>#REF!</v>
      </c>
      <c r="G38" s="93" t="e">
        <f>IF(SUMIF(#REF!,B38,#REF!)&gt;0,SUMIF(#REF!,B38,#REF!),"")</f>
        <v>#REF!</v>
      </c>
      <c r="H38" s="93" t="e">
        <f>IF(SUMIF(#REF!,B38,#REF!)&gt;0,SUMIF(#REF!,B38,#REF!),"")</f>
        <v>#REF!</v>
      </c>
      <c r="I38" s="94" t="e">
        <f>IF(SUMIF(#REF!,B38,#REF!)&gt;0,SUMIF(#REF!,B38,#REF!),"")</f>
        <v>#REF!</v>
      </c>
      <c r="J38" s="94" t="e">
        <f>IF(SUMIF(#REF!,B38,#REF!)&gt;0,SUMIF(#REF!,B38,#REF!),"")</f>
        <v>#REF!</v>
      </c>
      <c r="K38" s="40"/>
      <c r="L38" s="75" t="e">
        <f t="shared" si="0"/>
        <v>#REF!</v>
      </c>
      <c r="M38" s="75" t="e">
        <f t="shared" si="1"/>
        <v>#REF!</v>
      </c>
      <c r="N38" s="40"/>
      <c r="O38" s="40"/>
      <c r="P38" s="40"/>
      <c r="W38" s="124" t="e">
        <f t="shared" si="2"/>
        <v>#REF!</v>
      </c>
      <c r="X38" s="23" t="e">
        <f t="shared" si="3"/>
        <v>#REF!</v>
      </c>
    </row>
    <row r="39" spans="1:24" x14ac:dyDescent="0.2">
      <c r="A39" s="21" t="s">
        <v>288</v>
      </c>
      <c r="B39" s="21" t="s">
        <v>288</v>
      </c>
      <c r="C39" s="21" t="s">
        <v>16</v>
      </c>
      <c r="D39" s="21" t="s">
        <v>188</v>
      </c>
      <c r="E39" s="93" t="e">
        <f>IF(SUMIF(#REF!,B39,#REF!)&gt;0,SUMIF(#REF!,B39,#REF!),)</f>
        <v>#REF!</v>
      </c>
      <c r="F39" s="93" t="e">
        <f>IF(SUMIF(#REF!,B39,#REF!)&gt;0,SUMIF(#REF!,B39,#REF!),)</f>
        <v>#REF!</v>
      </c>
      <c r="G39" s="93" t="e">
        <f>IF(SUMIF(#REF!,B39,#REF!)&gt;0,SUMIF(#REF!,B39,#REF!),"")</f>
        <v>#REF!</v>
      </c>
      <c r="H39" s="93" t="e">
        <f>IF(SUMIF(#REF!,B39,#REF!)&gt;0,SUMIF(#REF!,B39,#REF!),"")</f>
        <v>#REF!</v>
      </c>
      <c r="I39" s="94" t="e">
        <f>IF(SUMIF(#REF!,B39,#REF!)&gt;0,SUMIF(#REF!,B39,#REF!),"")</f>
        <v>#REF!</v>
      </c>
      <c r="J39" s="94" t="e">
        <f>IF(SUMIF(#REF!,B39,#REF!)&gt;0,SUMIF(#REF!,B39,#REF!),"")</f>
        <v>#REF!</v>
      </c>
      <c r="K39" s="40"/>
      <c r="L39" s="75" t="e">
        <f t="shared" si="0"/>
        <v>#REF!</v>
      </c>
      <c r="M39" s="75" t="e">
        <f t="shared" si="1"/>
        <v>#REF!</v>
      </c>
      <c r="N39" s="40"/>
      <c r="O39" s="40"/>
      <c r="P39" s="40"/>
      <c r="W39" s="124" t="e">
        <f t="shared" si="2"/>
        <v>#REF!</v>
      </c>
      <c r="X39" s="23" t="e">
        <f t="shared" si="3"/>
        <v>#REF!</v>
      </c>
    </row>
    <row r="40" spans="1:24" x14ac:dyDescent="0.2">
      <c r="A40" s="21" t="s">
        <v>291</v>
      </c>
      <c r="B40" s="21" t="s">
        <v>291</v>
      </c>
      <c r="C40" s="21" t="s">
        <v>16</v>
      </c>
      <c r="D40" s="21" t="s">
        <v>22</v>
      </c>
      <c r="E40" s="93" t="e">
        <f>IF(SUMIF(#REF!,B40,#REF!)&gt;0,SUMIF(#REF!,B40,#REF!),)</f>
        <v>#REF!</v>
      </c>
      <c r="F40" s="93" t="e">
        <f>IF(SUMIF(#REF!,B40,#REF!)&gt;0,SUMIF(#REF!,B40,#REF!),)</f>
        <v>#REF!</v>
      </c>
      <c r="G40" s="93" t="e">
        <f>IF(SUMIF(#REF!,B40,#REF!)&gt;0,SUMIF(#REF!,B40,#REF!),"")</f>
        <v>#REF!</v>
      </c>
      <c r="H40" s="93" t="e">
        <f>IF(SUMIF(#REF!,B40,#REF!)&gt;0,SUMIF(#REF!,B40,#REF!),"")</f>
        <v>#REF!</v>
      </c>
      <c r="I40" s="94" t="e">
        <f>IF(SUMIF(#REF!,B40,#REF!)&gt;0,SUMIF(#REF!,B40,#REF!),"")</f>
        <v>#REF!</v>
      </c>
      <c r="J40" s="94" t="e">
        <f>IF(SUMIF(#REF!,B40,#REF!)&gt;0,SUMIF(#REF!,B40,#REF!),"")</f>
        <v>#REF!</v>
      </c>
      <c r="K40" s="40"/>
      <c r="L40" s="75" t="e">
        <f t="shared" si="0"/>
        <v>#REF!</v>
      </c>
      <c r="M40" s="75" t="e">
        <f t="shared" si="1"/>
        <v>#REF!</v>
      </c>
      <c r="N40" s="40"/>
      <c r="O40" s="40"/>
      <c r="P40" s="40"/>
      <c r="W40" s="124" t="e">
        <f t="shared" si="2"/>
        <v>#REF!</v>
      </c>
      <c r="X40" s="23" t="e">
        <f t="shared" si="3"/>
        <v>#REF!</v>
      </c>
    </row>
    <row r="41" spans="1:24" x14ac:dyDescent="0.2">
      <c r="A41" s="21" t="s">
        <v>73</v>
      </c>
      <c r="B41" s="21" t="s">
        <v>73</v>
      </c>
      <c r="C41" s="21" t="s">
        <v>74</v>
      </c>
      <c r="D41" s="21" t="s">
        <v>45</v>
      </c>
      <c r="E41" s="93" t="e">
        <f>IF(SUMIF(#REF!,B41,#REF!)&gt;0,SUMIF(#REF!,B41,#REF!),)</f>
        <v>#REF!</v>
      </c>
      <c r="F41" s="93" t="e">
        <f>IF(SUMIF(#REF!,B41,#REF!)&gt;0,SUMIF(#REF!,B41,#REF!),)</f>
        <v>#REF!</v>
      </c>
      <c r="G41" s="93" t="e">
        <f>IF(SUMIF(#REF!,B41,#REF!)&gt;0,SUMIF(#REF!,B41,#REF!),"")</f>
        <v>#REF!</v>
      </c>
      <c r="H41" s="93" t="e">
        <f>IF(SUMIF(#REF!,B41,#REF!)&gt;0,SUMIF(#REF!,B41,#REF!),"")</f>
        <v>#REF!</v>
      </c>
      <c r="I41" s="94" t="e">
        <f>IF(SUMIF(#REF!,B41,#REF!)&gt;0,SUMIF(#REF!,B41,#REF!),"")</f>
        <v>#REF!</v>
      </c>
      <c r="J41" s="94" t="e">
        <f>IF(SUMIF(#REF!,B41,#REF!)&gt;0,SUMIF(#REF!,B41,#REF!),"")</f>
        <v>#REF!</v>
      </c>
      <c r="K41" s="40"/>
      <c r="L41" s="75" t="e">
        <f t="shared" si="0"/>
        <v>#REF!</v>
      </c>
      <c r="M41" s="75" t="e">
        <f t="shared" si="1"/>
        <v>#REF!</v>
      </c>
      <c r="N41" s="40"/>
      <c r="O41" s="40"/>
      <c r="P41" s="40"/>
      <c r="W41" s="124" t="e">
        <f t="shared" si="2"/>
        <v>#REF!</v>
      </c>
      <c r="X41" s="23" t="e">
        <f t="shared" si="3"/>
        <v>#REF!</v>
      </c>
    </row>
    <row r="42" spans="1:24" x14ac:dyDescent="0.2">
      <c r="A42" s="21" t="s">
        <v>94</v>
      </c>
      <c r="B42" s="21" t="s">
        <v>94</v>
      </c>
      <c r="C42" s="21" t="s">
        <v>95</v>
      </c>
      <c r="D42" s="21" t="s">
        <v>22</v>
      </c>
      <c r="E42" s="93" t="e">
        <f>IF(SUMIF(#REF!,B42,#REF!)&gt;0,SUMIF(#REF!,B42,#REF!),)</f>
        <v>#REF!</v>
      </c>
      <c r="F42" s="93" t="e">
        <f>IF(SUMIF(#REF!,B42,#REF!)&gt;0,SUMIF(#REF!,B42,#REF!),)</f>
        <v>#REF!</v>
      </c>
      <c r="G42" s="93" t="e">
        <f>IF(SUMIF(#REF!,B42,#REF!)&gt;0,SUMIF(#REF!,B42,#REF!),"")</f>
        <v>#REF!</v>
      </c>
      <c r="H42" s="93" t="e">
        <f>IF(SUMIF(#REF!,B42,#REF!)&gt;0,SUMIF(#REF!,B42,#REF!),"")</f>
        <v>#REF!</v>
      </c>
      <c r="I42" s="94" t="e">
        <f>IF(SUMIF(#REF!,B42,#REF!)&gt;0,SUMIF(#REF!,B42,#REF!),"")</f>
        <v>#REF!</v>
      </c>
      <c r="J42" s="94" t="e">
        <f>IF(SUMIF(#REF!,B42,#REF!)&gt;0,SUMIF(#REF!,B42,#REF!),"")</f>
        <v>#REF!</v>
      </c>
      <c r="K42" s="40"/>
      <c r="L42" s="75" t="e">
        <f t="shared" si="0"/>
        <v>#REF!</v>
      </c>
      <c r="M42" s="75" t="e">
        <f t="shared" si="1"/>
        <v>#REF!</v>
      </c>
      <c r="N42" s="40"/>
      <c r="O42" s="40"/>
      <c r="P42" s="40"/>
      <c r="W42" s="124" t="e">
        <f t="shared" si="2"/>
        <v>#REF!</v>
      </c>
      <c r="X42" s="23" t="e">
        <f t="shared" si="3"/>
        <v>#REF!</v>
      </c>
    </row>
    <row r="43" spans="1:24" x14ac:dyDescent="0.2">
      <c r="A43" s="21" t="s">
        <v>165</v>
      </c>
      <c r="B43" s="21" t="s">
        <v>165</v>
      </c>
      <c r="C43" s="21" t="s">
        <v>95</v>
      </c>
      <c r="D43" s="21" t="s">
        <v>27</v>
      </c>
      <c r="E43" s="93" t="e">
        <f>IF(SUMIF(#REF!,B43,#REF!)&gt;0,SUMIF(#REF!,B43,#REF!),)</f>
        <v>#REF!</v>
      </c>
      <c r="F43" s="93" t="e">
        <f>IF(SUMIF(#REF!,B43,#REF!)&gt;0,SUMIF(#REF!,B43,#REF!),)</f>
        <v>#REF!</v>
      </c>
      <c r="G43" s="93" t="e">
        <f>IF(SUMIF(#REF!,B43,#REF!)&gt;0,SUMIF(#REF!,B43,#REF!),"")</f>
        <v>#REF!</v>
      </c>
      <c r="H43" s="93" t="e">
        <f>IF(SUMIF(#REF!,B43,#REF!)&gt;0,SUMIF(#REF!,B43,#REF!),"")</f>
        <v>#REF!</v>
      </c>
      <c r="I43" s="94" t="e">
        <f>IF(SUMIF(#REF!,B43,#REF!)&gt;0,SUMIF(#REF!,B43,#REF!),"")</f>
        <v>#REF!</v>
      </c>
      <c r="J43" s="94" t="e">
        <f>IF(SUMIF(#REF!,B43,#REF!)&gt;0,SUMIF(#REF!,B43,#REF!),"")</f>
        <v>#REF!</v>
      </c>
      <c r="K43" s="40"/>
      <c r="L43" s="75" t="e">
        <f t="shared" si="0"/>
        <v>#REF!</v>
      </c>
      <c r="M43" s="75" t="e">
        <f t="shared" si="1"/>
        <v>#REF!</v>
      </c>
      <c r="N43" s="40"/>
      <c r="O43" s="40"/>
      <c r="P43" s="40"/>
      <c r="W43" s="124" t="e">
        <f t="shared" si="2"/>
        <v>#REF!</v>
      </c>
      <c r="X43" s="23" t="e">
        <f t="shared" si="3"/>
        <v>#REF!</v>
      </c>
    </row>
    <row r="44" spans="1:24" x14ac:dyDescent="0.2">
      <c r="A44" s="21" t="s">
        <v>130</v>
      </c>
      <c r="B44" s="21" t="s">
        <v>130</v>
      </c>
      <c r="C44" s="21" t="s">
        <v>131</v>
      </c>
      <c r="D44" s="21" t="s">
        <v>17</v>
      </c>
      <c r="E44" s="93" t="e">
        <f>IF(SUMIF(#REF!,B44,#REF!)&gt;0,SUMIF(#REF!,B44,#REF!),)</f>
        <v>#REF!</v>
      </c>
      <c r="F44" s="93" t="e">
        <f>IF(SUMIF(#REF!,B44,#REF!)&gt;0,SUMIF(#REF!,B44,#REF!),)</f>
        <v>#REF!</v>
      </c>
      <c r="G44" s="93" t="e">
        <f>IF(SUMIF(#REF!,B44,#REF!)&gt;0,SUMIF(#REF!,B44,#REF!),"")</f>
        <v>#REF!</v>
      </c>
      <c r="H44" s="93" t="e">
        <f>IF(SUMIF(#REF!,B44,#REF!)&gt;0,SUMIF(#REF!,B44,#REF!),"")</f>
        <v>#REF!</v>
      </c>
      <c r="I44" s="94" t="e">
        <f>IF(SUMIF(#REF!,B44,#REF!)&gt;0,SUMIF(#REF!,B44,#REF!),"")</f>
        <v>#REF!</v>
      </c>
      <c r="J44" s="94" t="e">
        <f>IF(SUMIF(#REF!,B44,#REF!)&gt;0,SUMIF(#REF!,B44,#REF!),"")</f>
        <v>#REF!</v>
      </c>
      <c r="K44" s="40"/>
      <c r="L44" s="75" t="e">
        <f t="shared" si="0"/>
        <v>#REF!</v>
      </c>
      <c r="M44" s="75" t="e">
        <f t="shared" si="1"/>
        <v>#REF!</v>
      </c>
      <c r="N44" s="40"/>
      <c r="O44" s="40"/>
      <c r="P44" s="40"/>
      <c r="W44" s="124" t="e">
        <f t="shared" si="2"/>
        <v>#REF!</v>
      </c>
      <c r="X44" s="23" t="e">
        <f t="shared" si="3"/>
        <v>#REF!</v>
      </c>
    </row>
    <row r="45" spans="1:24" x14ac:dyDescent="0.2">
      <c r="A45" s="21" t="s">
        <v>33</v>
      </c>
      <c r="B45" s="21" t="s">
        <v>33</v>
      </c>
      <c r="C45" s="21" t="s">
        <v>34</v>
      </c>
      <c r="D45" s="21" t="s">
        <v>35</v>
      </c>
      <c r="E45" s="93" t="e">
        <f>IF(SUMIF(#REF!,B45,#REF!)&gt;0,SUMIF(#REF!,B45,#REF!),)</f>
        <v>#REF!</v>
      </c>
      <c r="F45" s="93" t="e">
        <f>IF(SUMIF(#REF!,B45,#REF!)&gt;0,SUMIF(#REF!,B45,#REF!),)</f>
        <v>#REF!</v>
      </c>
      <c r="G45" s="93" t="e">
        <f>IF(SUMIF(#REF!,B45,#REF!)&gt;0,SUMIF(#REF!,B45,#REF!),"")</f>
        <v>#REF!</v>
      </c>
      <c r="H45" s="93" t="e">
        <f>IF(SUMIF(#REF!,B45,#REF!)&gt;0,SUMIF(#REF!,B45,#REF!),"")</f>
        <v>#REF!</v>
      </c>
      <c r="I45" s="94" t="e">
        <f>IF(SUMIF(#REF!,B45,#REF!)&gt;0,SUMIF(#REF!,B45,#REF!),"")</f>
        <v>#REF!</v>
      </c>
      <c r="J45" s="94" t="e">
        <f>IF(SUMIF(#REF!,B45,#REF!)&gt;0,SUMIF(#REF!,B45,#REF!),"")</f>
        <v>#REF!</v>
      </c>
      <c r="K45" s="40"/>
      <c r="L45" s="75" t="e">
        <f t="shared" si="0"/>
        <v>#REF!</v>
      </c>
      <c r="M45" s="75" t="e">
        <f t="shared" si="1"/>
        <v>#REF!</v>
      </c>
      <c r="N45" s="40"/>
      <c r="O45" s="40"/>
      <c r="P45" s="40"/>
      <c r="W45" s="124" t="e">
        <f t="shared" si="2"/>
        <v>#REF!</v>
      </c>
      <c r="X45" s="23" t="e">
        <f t="shared" si="3"/>
        <v>#REF!</v>
      </c>
    </row>
    <row r="46" spans="1:24" x14ac:dyDescent="0.2">
      <c r="A46" s="21" t="s">
        <v>134</v>
      </c>
      <c r="B46" s="21" t="s">
        <v>134</v>
      </c>
      <c r="C46" s="21" t="s">
        <v>34</v>
      </c>
      <c r="D46" s="21" t="s">
        <v>45</v>
      </c>
      <c r="E46" s="93" t="e">
        <f>IF(SUMIF(#REF!,B46,#REF!)&gt;0,SUMIF(#REF!,B46,#REF!),)</f>
        <v>#REF!</v>
      </c>
      <c r="F46" s="93" t="e">
        <f>IF(SUMIF(#REF!,B46,#REF!)&gt;0,SUMIF(#REF!,B46,#REF!),)</f>
        <v>#REF!</v>
      </c>
      <c r="G46" s="93" t="e">
        <f>IF(SUMIF(#REF!,B46,#REF!)&gt;0,SUMIF(#REF!,B46,#REF!),"")</f>
        <v>#REF!</v>
      </c>
      <c r="H46" s="93" t="e">
        <f>IF(SUMIF(#REF!,B46,#REF!)&gt;0,SUMIF(#REF!,B46,#REF!),"")</f>
        <v>#REF!</v>
      </c>
      <c r="I46" s="94" t="e">
        <f>IF(SUMIF(#REF!,B46,#REF!)&gt;0,SUMIF(#REF!,B46,#REF!),"")</f>
        <v>#REF!</v>
      </c>
      <c r="J46" s="94" t="e">
        <f>IF(SUMIF(#REF!,B46,#REF!)&gt;0,SUMIF(#REF!,B46,#REF!),"")</f>
        <v>#REF!</v>
      </c>
      <c r="K46" s="40"/>
      <c r="L46" s="75" t="e">
        <f t="shared" si="0"/>
        <v>#REF!</v>
      </c>
      <c r="M46" s="75" t="e">
        <f t="shared" si="1"/>
        <v>#REF!</v>
      </c>
      <c r="N46" s="40"/>
      <c r="O46" s="40"/>
      <c r="P46" s="40"/>
      <c r="W46" s="124" t="e">
        <f t="shared" si="2"/>
        <v>#REF!</v>
      </c>
      <c r="X46" s="23" t="e">
        <f t="shared" si="3"/>
        <v>#REF!</v>
      </c>
    </row>
    <row r="47" spans="1:24" x14ac:dyDescent="0.2">
      <c r="A47" s="21" t="s">
        <v>61</v>
      </c>
      <c r="B47" s="21" t="s">
        <v>61</v>
      </c>
      <c r="C47" s="21" t="s">
        <v>34</v>
      </c>
      <c r="D47" s="21" t="s">
        <v>62</v>
      </c>
      <c r="E47" s="93" t="e">
        <f>IF(SUMIF(#REF!,B47,#REF!)&gt;0,SUMIF(#REF!,B47,#REF!),)</f>
        <v>#REF!</v>
      </c>
      <c r="F47" s="93" t="e">
        <f>IF(SUMIF(#REF!,B47,#REF!)&gt;0,SUMIF(#REF!,B47,#REF!),)</f>
        <v>#REF!</v>
      </c>
      <c r="G47" s="93" t="e">
        <f>IF(SUMIF(#REF!,B47,#REF!)&gt;0,SUMIF(#REF!,B47,#REF!),"")</f>
        <v>#REF!</v>
      </c>
      <c r="H47" s="93" t="e">
        <f>IF(SUMIF(#REF!,B47,#REF!)&gt;0,SUMIF(#REF!,B47,#REF!),"")</f>
        <v>#REF!</v>
      </c>
      <c r="I47" s="94" t="e">
        <f>IF(SUMIF(#REF!,B47,#REF!)&gt;0,SUMIF(#REF!,B47,#REF!),"")</f>
        <v>#REF!</v>
      </c>
      <c r="J47" s="94" t="e">
        <f>IF(SUMIF(#REF!,B47,#REF!)&gt;0,SUMIF(#REF!,B47,#REF!),"")</f>
        <v>#REF!</v>
      </c>
      <c r="K47" s="40"/>
      <c r="L47" s="75" t="e">
        <f t="shared" si="0"/>
        <v>#REF!</v>
      </c>
      <c r="M47" s="75" t="e">
        <f t="shared" si="1"/>
        <v>#REF!</v>
      </c>
      <c r="N47" s="40"/>
      <c r="O47" s="40"/>
      <c r="P47" s="40"/>
      <c r="W47" s="124" t="e">
        <f t="shared" si="2"/>
        <v>#REF!</v>
      </c>
      <c r="X47" s="23" t="e">
        <f t="shared" si="3"/>
        <v>#REF!</v>
      </c>
    </row>
    <row r="48" spans="1:24" x14ac:dyDescent="0.2">
      <c r="A48" s="21" t="s">
        <v>187</v>
      </c>
      <c r="B48" s="21" t="s">
        <v>187</v>
      </c>
      <c r="C48" s="21" t="s">
        <v>34</v>
      </c>
      <c r="D48" s="21" t="s">
        <v>188</v>
      </c>
      <c r="E48" s="93" t="e">
        <f>IF(SUMIF(#REF!,B48,#REF!)&gt;0,SUMIF(#REF!,B48,#REF!),)</f>
        <v>#REF!</v>
      </c>
      <c r="F48" s="93" t="e">
        <f>IF(SUMIF(#REF!,B48,#REF!)&gt;0,SUMIF(#REF!,B48,#REF!),)</f>
        <v>#REF!</v>
      </c>
      <c r="G48" s="93" t="e">
        <f>IF(SUMIF(#REF!,B48,#REF!)&gt;0,SUMIF(#REF!,B48,#REF!),"")</f>
        <v>#REF!</v>
      </c>
      <c r="H48" s="93" t="e">
        <f>IF(SUMIF(#REF!,B48,#REF!)&gt;0,SUMIF(#REF!,B48,#REF!),"")</f>
        <v>#REF!</v>
      </c>
      <c r="I48" s="94" t="e">
        <f>IF(SUMIF(#REF!,B48,#REF!)&gt;0,SUMIF(#REF!,B48,#REF!),"")</f>
        <v>#REF!</v>
      </c>
      <c r="J48" s="94" t="e">
        <f>IF(SUMIF(#REF!,B48,#REF!)&gt;0,SUMIF(#REF!,B48,#REF!),"")</f>
        <v>#REF!</v>
      </c>
      <c r="K48" s="40"/>
      <c r="L48" s="75" t="e">
        <f t="shared" si="0"/>
        <v>#REF!</v>
      </c>
      <c r="M48" s="75" t="e">
        <f t="shared" si="1"/>
        <v>#REF!</v>
      </c>
      <c r="N48" s="40"/>
      <c r="O48" s="40"/>
      <c r="P48" s="40"/>
      <c r="W48" s="124" t="e">
        <f t="shared" si="2"/>
        <v>#REF!</v>
      </c>
      <c r="X48" s="23" t="e">
        <f t="shared" si="3"/>
        <v>#REF!</v>
      </c>
    </row>
    <row r="49" spans="1:24" x14ac:dyDescent="0.2">
      <c r="A49" s="21" t="s">
        <v>209</v>
      </c>
      <c r="B49" s="21" t="s">
        <v>209</v>
      </c>
      <c r="C49" s="21" t="s">
        <v>34</v>
      </c>
      <c r="D49" s="21" t="s">
        <v>35</v>
      </c>
      <c r="E49" s="93" t="e">
        <f>IF(SUMIF(#REF!,B49,#REF!)&gt;0,SUMIF(#REF!,B49,#REF!),)</f>
        <v>#REF!</v>
      </c>
      <c r="F49" s="93" t="e">
        <f>IF(SUMIF(#REF!,B49,#REF!)&gt;0,SUMIF(#REF!,B49,#REF!),)</f>
        <v>#REF!</v>
      </c>
      <c r="G49" s="93" t="e">
        <f>IF(SUMIF(#REF!,B49,#REF!)&gt;0,SUMIF(#REF!,B49,#REF!),"")</f>
        <v>#REF!</v>
      </c>
      <c r="H49" s="93" t="e">
        <f>IF(SUMIF(#REF!,B49,#REF!)&gt;0,SUMIF(#REF!,B49,#REF!),"")</f>
        <v>#REF!</v>
      </c>
      <c r="I49" s="94" t="e">
        <f>IF(SUMIF(#REF!,B49,#REF!)&gt;0,SUMIF(#REF!,B49,#REF!),"")</f>
        <v>#REF!</v>
      </c>
      <c r="J49" s="94" t="e">
        <f>IF(SUMIF(#REF!,B49,#REF!)&gt;0,SUMIF(#REF!,B49,#REF!),"")</f>
        <v>#REF!</v>
      </c>
      <c r="K49" s="40"/>
      <c r="L49" s="75" t="e">
        <f t="shared" si="0"/>
        <v>#REF!</v>
      </c>
      <c r="M49" s="75" t="e">
        <f t="shared" si="1"/>
        <v>#REF!</v>
      </c>
      <c r="N49" s="40"/>
      <c r="O49" s="40"/>
      <c r="P49" s="40"/>
      <c r="W49" s="124" t="e">
        <f t="shared" si="2"/>
        <v>#REF!</v>
      </c>
      <c r="X49" s="23" t="e">
        <f t="shared" si="3"/>
        <v>#REF!</v>
      </c>
    </row>
    <row r="50" spans="1:24" x14ac:dyDescent="0.2">
      <c r="A50" s="21" t="s">
        <v>212</v>
      </c>
      <c r="B50" s="21" t="s">
        <v>212</v>
      </c>
      <c r="C50" s="21" t="s">
        <v>34</v>
      </c>
      <c r="D50" s="21" t="s">
        <v>35</v>
      </c>
      <c r="E50" s="93" t="e">
        <f>IF(SUMIF(#REF!,B50,#REF!)&gt;0,SUMIF(#REF!,B50,#REF!),)</f>
        <v>#REF!</v>
      </c>
      <c r="F50" s="93" t="e">
        <f>IF(SUMIF(#REF!,B50,#REF!)&gt;0,SUMIF(#REF!,B50,#REF!),)</f>
        <v>#REF!</v>
      </c>
      <c r="G50" s="93" t="e">
        <f>IF(SUMIF(#REF!,B50,#REF!)&gt;0,SUMIF(#REF!,B50,#REF!),"")</f>
        <v>#REF!</v>
      </c>
      <c r="H50" s="93" t="e">
        <f>IF(SUMIF(#REF!,B50,#REF!)&gt;0,SUMIF(#REF!,B50,#REF!),"")</f>
        <v>#REF!</v>
      </c>
      <c r="I50" s="94" t="e">
        <f>IF(SUMIF(#REF!,B50,#REF!)&gt;0,SUMIF(#REF!,B50,#REF!),"")</f>
        <v>#REF!</v>
      </c>
      <c r="J50" s="94" t="e">
        <f>IF(SUMIF(#REF!,B50,#REF!)&gt;0,SUMIF(#REF!,B50,#REF!),"")</f>
        <v>#REF!</v>
      </c>
      <c r="K50" s="40"/>
      <c r="L50" s="75" t="e">
        <f t="shared" si="0"/>
        <v>#REF!</v>
      </c>
      <c r="M50" s="75" t="e">
        <f t="shared" si="1"/>
        <v>#REF!</v>
      </c>
      <c r="N50" s="40"/>
      <c r="O50" s="40"/>
      <c r="P50" s="40"/>
      <c r="W50" s="124" t="e">
        <f t="shared" si="2"/>
        <v>#REF!</v>
      </c>
      <c r="X50" s="23" t="e">
        <f t="shared" si="3"/>
        <v>#REF!</v>
      </c>
    </row>
    <row r="51" spans="1:24" x14ac:dyDescent="0.2">
      <c r="A51" s="21" t="s">
        <v>38</v>
      </c>
      <c r="B51" s="21" t="s">
        <v>38</v>
      </c>
      <c r="C51" s="21" t="s">
        <v>34</v>
      </c>
      <c r="D51" s="21" t="s">
        <v>35</v>
      </c>
      <c r="E51" s="93" t="e">
        <f>IF(SUMIF(#REF!,B51,#REF!)&gt;0,SUMIF(#REF!,B51,#REF!),)</f>
        <v>#REF!</v>
      </c>
      <c r="F51" s="93" t="e">
        <f>IF(SUMIF(#REF!,B51,#REF!)&gt;0,SUMIF(#REF!,B51,#REF!),)</f>
        <v>#REF!</v>
      </c>
      <c r="G51" s="93" t="e">
        <f>IF(SUMIF(#REF!,B51,#REF!)&gt;0,SUMIF(#REF!,B51,#REF!),"")</f>
        <v>#REF!</v>
      </c>
      <c r="H51" s="93" t="e">
        <f>IF(SUMIF(#REF!,B51,#REF!)&gt;0,SUMIF(#REF!,B51,#REF!),"")</f>
        <v>#REF!</v>
      </c>
      <c r="I51" s="94" t="e">
        <f>IF(SUMIF(#REF!,B51,#REF!)&gt;0,SUMIF(#REF!,B51,#REF!),"")</f>
        <v>#REF!</v>
      </c>
      <c r="J51" s="94" t="e">
        <f>IF(SUMIF(#REF!,B51,#REF!)&gt;0,SUMIF(#REF!,B51,#REF!),"")</f>
        <v>#REF!</v>
      </c>
      <c r="K51" s="40"/>
      <c r="L51" s="75" t="e">
        <f t="shared" si="0"/>
        <v>#REF!</v>
      </c>
      <c r="M51" s="75" t="e">
        <f t="shared" si="1"/>
        <v>#REF!</v>
      </c>
      <c r="N51" s="40"/>
      <c r="O51" s="40"/>
      <c r="P51" s="40"/>
      <c r="W51" s="124" t="e">
        <f t="shared" si="2"/>
        <v>#REF!</v>
      </c>
      <c r="X51" s="23" t="e">
        <f t="shared" si="3"/>
        <v>#REF!</v>
      </c>
    </row>
    <row r="52" spans="1:24" x14ac:dyDescent="0.2">
      <c r="A52" s="21" t="s">
        <v>215</v>
      </c>
      <c r="B52" s="21" t="s">
        <v>215</v>
      </c>
      <c r="C52" s="21" t="s">
        <v>34</v>
      </c>
      <c r="D52" s="21" t="s">
        <v>17</v>
      </c>
      <c r="E52" s="93" t="e">
        <f>IF(SUMIF(#REF!,B52,#REF!)&gt;0,SUMIF(#REF!,B52,#REF!),)</f>
        <v>#REF!</v>
      </c>
      <c r="F52" s="93" t="e">
        <f>IF(SUMIF(#REF!,B52,#REF!)&gt;0,SUMIF(#REF!,B52,#REF!),)</f>
        <v>#REF!</v>
      </c>
      <c r="G52" s="93" t="e">
        <f>IF(SUMIF(#REF!,B52,#REF!)&gt;0,SUMIF(#REF!,B52,#REF!),"")</f>
        <v>#REF!</v>
      </c>
      <c r="H52" s="93" t="e">
        <f>IF(SUMIF(#REF!,B52,#REF!)&gt;0,SUMIF(#REF!,B52,#REF!),"")</f>
        <v>#REF!</v>
      </c>
      <c r="I52" s="94" t="e">
        <f>IF(SUMIF(#REF!,B52,#REF!)&gt;0,SUMIF(#REF!,B52,#REF!),"")</f>
        <v>#REF!</v>
      </c>
      <c r="J52" s="94" t="e">
        <f>IF(SUMIF(#REF!,B52,#REF!)&gt;0,SUMIF(#REF!,B52,#REF!),"")</f>
        <v>#REF!</v>
      </c>
      <c r="K52" s="40"/>
      <c r="L52" s="75" t="e">
        <f t="shared" si="0"/>
        <v>#REF!</v>
      </c>
      <c r="M52" s="75" t="e">
        <f t="shared" si="1"/>
        <v>#REF!</v>
      </c>
      <c r="N52" s="40"/>
      <c r="O52" s="40"/>
      <c r="P52" s="40"/>
      <c r="W52" s="124" t="e">
        <f t="shared" si="2"/>
        <v>#REF!</v>
      </c>
      <c r="X52" s="23" t="e">
        <f t="shared" si="3"/>
        <v>#REF!</v>
      </c>
    </row>
    <row r="53" spans="1:24" x14ac:dyDescent="0.2">
      <c r="A53" s="21" t="s">
        <v>263</v>
      </c>
      <c r="B53" s="21" t="s">
        <v>263</v>
      </c>
      <c r="C53" s="21" t="s">
        <v>34</v>
      </c>
      <c r="D53" s="21" t="s">
        <v>35</v>
      </c>
      <c r="E53" s="93" t="e">
        <f>IF(SUMIF(#REF!,B53,#REF!)&gt;0,SUMIF(#REF!,B53,#REF!),)</f>
        <v>#REF!</v>
      </c>
      <c r="F53" s="93" t="e">
        <f>IF(SUMIF(#REF!,B53,#REF!)&gt;0,SUMIF(#REF!,B53,#REF!),)</f>
        <v>#REF!</v>
      </c>
      <c r="G53" s="93" t="e">
        <f>IF(SUMIF(#REF!,B53,#REF!)&gt;0,SUMIF(#REF!,B53,#REF!),"")</f>
        <v>#REF!</v>
      </c>
      <c r="H53" s="93" t="e">
        <f>IF(SUMIF(#REF!,B53,#REF!)&gt;0,SUMIF(#REF!,B53,#REF!),"")</f>
        <v>#REF!</v>
      </c>
      <c r="I53" s="94" t="e">
        <f>IF(SUMIF(#REF!,B53,#REF!)&gt;0,SUMIF(#REF!,B53,#REF!),"")</f>
        <v>#REF!</v>
      </c>
      <c r="J53" s="94" t="e">
        <f>IF(SUMIF(#REF!,B53,#REF!)&gt;0,SUMIF(#REF!,B53,#REF!),"")</f>
        <v>#REF!</v>
      </c>
      <c r="K53" s="40"/>
      <c r="L53" s="75" t="e">
        <f t="shared" si="0"/>
        <v>#REF!</v>
      </c>
      <c r="M53" s="75" t="e">
        <f t="shared" si="1"/>
        <v>#REF!</v>
      </c>
      <c r="N53" s="40"/>
      <c r="O53" s="40"/>
      <c r="P53" s="40"/>
      <c r="W53" s="124" t="e">
        <f t="shared" si="2"/>
        <v>#REF!</v>
      </c>
      <c r="X53" s="23" t="e">
        <f t="shared" si="3"/>
        <v>#REF!</v>
      </c>
    </row>
    <row r="54" spans="1:24" x14ac:dyDescent="0.2">
      <c r="A54" s="21" t="s">
        <v>317</v>
      </c>
      <c r="B54" s="21" t="s">
        <v>317</v>
      </c>
      <c r="C54" s="21" t="s">
        <v>34</v>
      </c>
      <c r="D54" s="21" t="s">
        <v>35</v>
      </c>
      <c r="E54" s="93" t="e">
        <f>IF(SUMIF(#REF!,B54,#REF!)&gt;0,SUMIF(#REF!,B54,#REF!),)</f>
        <v>#REF!</v>
      </c>
      <c r="F54" s="93" t="e">
        <f>IF(SUMIF(#REF!,B54,#REF!)&gt;0,SUMIF(#REF!,B54,#REF!),)</f>
        <v>#REF!</v>
      </c>
      <c r="G54" s="93" t="e">
        <f>IF(SUMIF(#REF!,B54,#REF!)&gt;0,SUMIF(#REF!,B54,#REF!),"")</f>
        <v>#REF!</v>
      </c>
      <c r="H54" s="93" t="e">
        <f>IF(SUMIF(#REF!,B54,#REF!)&gt;0,SUMIF(#REF!,B54,#REF!),"")</f>
        <v>#REF!</v>
      </c>
      <c r="I54" s="94" t="e">
        <f>IF(SUMIF(#REF!,B54,#REF!)&gt;0,SUMIF(#REF!,B54,#REF!),"")</f>
        <v>#REF!</v>
      </c>
      <c r="J54" s="94" t="e">
        <f>IF(SUMIF(#REF!,B54,#REF!)&gt;0,SUMIF(#REF!,B54,#REF!),"")</f>
        <v>#REF!</v>
      </c>
      <c r="K54" s="40"/>
      <c r="L54" s="75" t="e">
        <f t="shared" si="0"/>
        <v>#REF!</v>
      </c>
      <c r="M54" s="75" t="e">
        <f t="shared" si="1"/>
        <v>#REF!</v>
      </c>
      <c r="N54" s="40"/>
      <c r="O54" s="40"/>
      <c r="P54" s="40"/>
      <c r="W54" s="124" t="e">
        <f t="shared" si="2"/>
        <v>#REF!</v>
      </c>
      <c r="X54" s="23" t="e">
        <f t="shared" si="3"/>
        <v>#REF!</v>
      </c>
    </row>
    <row r="55" spans="1:24" x14ac:dyDescent="0.2">
      <c r="A55" s="21" t="s">
        <v>320</v>
      </c>
      <c r="B55" s="21" t="s">
        <v>320</v>
      </c>
      <c r="C55" s="21" t="s">
        <v>34</v>
      </c>
      <c r="D55" s="21" t="s">
        <v>35</v>
      </c>
      <c r="E55" s="93" t="e">
        <f>IF(SUMIF(#REF!,B55,#REF!)&gt;0,SUMIF(#REF!,B55,#REF!),)</f>
        <v>#REF!</v>
      </c>
      <c r="F55" s="93" t="e">
        <f>IF(SUMIF(#REF!,B55,#REF!)&gt;0,SUMIF(#REF!,B55,#REF!),)</f>
        <v>#REF!</v>
      </c>
      <c r="G55" s="93" t="e">
        <f>IF(SUMIF(#REF!,B55,#REF!)&gt;0,SUMIF(#REF!,B55,#REF!),"")</f>
        <v>#REF!</v>
      </c>
      <c r="H55" s="93" t="e">
        <f>IF(SUMIF(#REF!,B55,#REF!)&gt;0,SUMIF(#REF!,B55,#REF!),"")</f>
        <v>#REF!</v>
      </c>
      <c r="I55" s="94" t="e">
        <f>IF(SUMIF(#REF!,B55,#REF!)&gt;0,SUMIF(#REF!,B55,#REF!),"")</f>
        <v>#REF!</v>
      </c>
      <c r="J55" s="94" t="e">
        <f>IF(SUMIF(#REF!,B55,#REF!)&gt;0,SUMIF(#REF!,B55,#REF!),"")</f>
        <v>#REF!</v>
      </c>
      <c r="K55" s="40"/>
      <c r="L55" s="75" t="e">
        <f t="shared" si="0"/>
        <v>#REF!</v>
      </c>
      <c r="M55" s="75" t="e">
        <f t="shared" si="1"/>
        <v>#REF!</v>
      </c>
      <c r="N55" s="40"/>
      <c r="O55" s="40"/>
      <c r="P55" s="40"/>
      <c r="W55" s="124" t="e">
        <f t="shared" si="2"/>
        <v>#REF!</v>
      </c>
      <c r="X55" s="23" t="e">
        <f t="shared" si="3"/>
        <v>#REF!</v>
      </c>
    </row>
    <row r="56" spans="1:24" x14ac:dyDescent="0.2">
      <c r="A56" s="21" t="s">
        <v>332</v>
      </c>
      <c r="B56" s="21" t="s">
        <v>332</v>
      </c>
      <c r="C56" s="21" t="s">
        <v>34</v>
      </c>
      <c r="D56" s="21" t="s">
        <v>35</v>
      </c>
      <c r="E56" s="93" t="e">
        <f>IF(SUMIF(#REF!,B56,#REF!)&gt;0,SUMIF(#REF!,B56,#REF!),)</f>
        <v>#REF!</v>
      </c>
      <c r="F56" s="93" t="e">
        <f>IF(SUMIF(#REF!,B56,#REF!)&gt;0,SUMIF(#REF!,B56,#REF!),)</f>
        <v>#REF!</v>
      </c>
      <c r="G56" s="93" t="e">
        <f>IF(SUMIF(#REF!,B56,#REF!)&gt;0,SUMIF(#REF!,B56,#REF!),"")</f>
        <v>#REF!</v>
      </c>
      <c r="H56" s="93" t="e">
        <f>IF(SUMIF(#REF!,B56,#REF!)&gt;0,SUMIF(#REF!,B56,#REF!),"")</f>
        <v>#REF!</v>
      </c>
      <c r="I56" s="94" t="e">
        <f>IF(SUMIF(#REF!,B56,#REF!)&gt;0,SUMIF(#REF!,B56,#REF!),"")</f>
        <v>#REF!</v>
      </c>
      <c r="J56" s="94" t="e">
        <f>IF(SUMIF(#REF!,B56,#REF!)&gt;0,SUMIF(#REF!,B56,#REF!),"")</f>
        <v>#REF!</v>
      </c>
      <c r="K56" s="40"/>
      <c r="L56" s="75" t="e">
        <f t="shared" si="0"/>
        <v>#REF!</v>
      </c>
      <c r="M56" s="75" t="e">
        <f t="shared" si="1"/>
        <v>#REF!</v>
      </c>
      <c r="N56" s="40"/>
      <c r="O56" s="40"/>
      <c r="P56" s="40"/>
      <c r="W56" s="125" t="e">
        <f t="shared" si="2"/>
        <v>#REF!</v>
      </c>
      <c r="X56" s="23" t="e">
        <f t="shared" si="3"/>
        <v>#REF!</v>
      </c>
    </row>
    <row r="57" spans="1:24" x14ac:dyDescent="0.2">
      <c r="A57" s="21" t="s">
        <v>83</v>
      </c>
      <c r="B57" s="21" t="s">
        <v>83</v>
      </c>
      <c r="C57" s="21" t="s">
        <v>84</v>
      </c>
      <c r="D57" s="21" t="s">
        <v>27</v>
      </c>
      <c r="E57" s="93" t="e">
        <f>IF(SUMIF(#REF!,B57,#REF!)&gt;0,SUMIF(#REF!,B57,#REF!),)</f>
        <v>#REF!</v>
      </c>
      <c r="F57" s="93" t="e">
        <f>IF(SUMIF(#REF!,B57,#REF!)&gt;0,SUMIF(#REF!,B57,#REF!),)</f>
        <v>#REF!</v>
      </c>
      <c r="G57" s="93" t="e">
        <f>IF(SUMIF(#REF!,B57,#REF!)&gt;0,SUMIF(#REF!,B57,#REF!),"")</f>
        <v>#REF!</v>
      </c>
      <c r="H57" s="93" t="e">
        <f>IF(SUMIF(#REF!,B57,#REF!)&gt;0,SUMIF(#REF!,B57,#REF!),"")</f>
        <v>#REF!</v>
      </c>
      <c r="I57" s="94" t="e">
        <f>IF(SUMIF(#REF!,B57,#REF!)&gt;0,SUMIF(#REF!,B57,#REF!),"")</f>
        <v>#REF!</v>
      </c>
      <c r="J57" s="94" t="e">
        <f>IF(SUMIF(#REF!,B57,#REF!)&gt;0,SUMIF(#REF!,B57,#REF!),"")</f>
        <v>#REF!</v>
      </c>
      <c r="K57" s="40"/>
      <c r="L57" s="75" t="e">
        <f t="shared" si="0"/>
        <v>#REF!</v>
      </c>
      <c r="M57" s="75" t="e">
        <f t="shared" si="1"/>
        <v>#REF!</v>
      </c>
      <c r="N57" s="40"/>
      <c r="O57" s="40"/>
      <c r="P57" s="40"/>
      <c r="W57" s="124" t="e">
        <f t="shared" si="2"/>
        <v>#REF!</v>
      </c>
      <c r="X57" s="23" t="e">
        <f t="shared" si="3"/>
        <v>#REF!</v>
      </c>
    </row>
    <row r="58" spans="1:24" x14ac:dyDescent="0.2">
      <c r="A58" s="21" t="s">
        <v>168</v>
      </c>
      <c r="B58" s="21" t="s">
        <v>168</v>
      </c>
      <c r="C58" s="21" t="s">
        <v>169</v>
      </c>
      <c r="D58" s="21" t="s">
        <v>45</v>
      </c>
      <c r="E58" s="93" t="e">
        <f>IF(SUMIF(#REF!,B58,#REF!)&gt;0,SUMIF(#REF!,B58,#REF!),)</f>
        <v>#REF!</v>
      </c>
      <c r="F58" s="93" t="e">
        <f>IF(SUMIF(#REF!,B58,#REF!)&gt;0,SUMIF(#REF!,B58,#REF!),)</f>
        <v>#REF!</v>
      </c>
      <c r="G58" s="93" t="e">
        <f>IF(SUMIF(#REF!,B58,#REF!)&gt;0,SUMIF(#REF!,B58,#REF!),"")</f>
        <v>#REF!</v>
      </c>
      <c r="H58" s="93" t="e">
        <f>IF(SUMIF(#REF!,B58,#REF!)&gt;0,SUMIF(#REF!,B58,#REF!),"")</f>
        <v>#REF!</v>
      </c>
      <c r="I58" s="94" t="e">
        <f>IF(SUMIF(#REF!,B58,#REF!)&gt;0,SUMIF(#REF!,B58,#REF!),"")</f>
        <v>#REF!</v>
      </c>
      <c r="J58" s="94" t="e">
        <f>IF(SUMIF(#REF!,B58,#REF!)&gt;0,SUMIF(#REF!,B58,#REF!),"")</f>
        <v>#REF!</v>
      </c>
      <c r="K58" s="40"/>
      <c r="L58" s="75" t="e">
        <f t="shared" si="0"/>
        <v>#REF!</v>
      </c>
      <c r="M58" s="75" t="e">
        <f t="shared" si="1"/>
        <v>#REF!</v>
      </c>
      <c r="N58" s="40"/>
      <c r="O58" s="40"/>
      <c r="P58" s="40"/>
      <c r="W58" s="124" t="e">
        <f t="shared" si="2"/>
        <v>#REF!</v>
      </c>
      <c r="X58" s="23" t="e">
        <f t="shared" si="3"/>
        <v>#REF!</v>
      </c>
    </row>
    <row r="59" spans="1:24" x14ac:dyDescent="0.2">
      <c r="A59" s="21" t="s">
        <v>172</v>
      </c>
      <c r="B59" s="21" t="s">
        <v>172</v>
      </c>
      <c r="C59" s="21" t="s">
        <v>169</v>
      </c>
      <c r="D59" s="21" t="s">
        <v>106</v>
      </c>
      <c r="E59" s="93" t="e">
        <f>IF(SUMIF(#REF!,B59,#REF!)&gt;0,SUMIF(#REF!,B59,#REF!),)</f>
        <v>#REF!</v>
      </c>
      <c r="F59" s="93" t="e">
        <f>IF(SUMIF(#REF!,B59,#REF!)&gt;0,SUMIF(#REF!,B59,#REF!),)</f>
        <v>#REF!</v>
      </c>
      <c r="G59" s="93" t="e">
        <f>IF(SUMIF(#REF!,B59,#REF!)&gt;0,SUMIF(#REF!,B59,#REF!),"")</f>
        <v>#REF!</v>
      </c>
      <c r="H59" s="93" t="e">
        <f>IF(SUMIF(#REF!,B59,#REF!)&gt;0,SUMIF(#REF!,B59,#REF!),"")</f>
        <v>#REF!</v>
      </c>
      <c r="I59" s="94" t="e">
        <f>IF(SUMIF(#REF!,B59,#REF!)&gt;0,SUMIF(#REF!,B59,#REF!),"")</f>
        <v>#REF!</v>
      </c>
      <c r="J59" s="94" t="e">
        <f>IF(SUMIF(#REF!,B59,#REF!)&gt;0,SUMIF(#REF!,B59,#REF!),"")</f>
        <v>#REF!</v>
      </c>
      <c r="K59" s="40"/>
      <c r="L59" s="75" t="e">
        <f t="shared" si="0"/>
        <v>#REF!</v>
      </c>
      <c r="M59" s="75" t="e">
        <f t="shared" si="1"/>
        <v>#REF!</v>
      </c>
      <c r="N59" s="40"/>
      <c r="O59" s="40"/>
      <c r="P59" s="40"/>
      <c r="W59" s="124" t="e">
        <f t="shared" si="2"/>
        <v>#REF!</v>
      </c>
      <c r="X59" s="23" t="e">
        <f t="shared" si="3"/>
        <v>#REF!</v>
      </c>
    </row>
    <row r="60" spans="1:24" x14ac:dyDescent="0.2">
      <c r="A60" s="21" t="s">
        <v>250</v>
      </c>
      <c r="B60" s="21" t="s">
        <v>250</v>
      </c>
      <c r="C60" s="21" t="s">
        <v>169</v>
      </c>
      <c r="D60" s="21" t="s">
        <v>251</v>
      </c>
      <c r="E60" s="93" t="e">
        <f>IF(SUMIF(#REF!,B60,#REF!)&gt;0,SUMIF(#REF!,B60,#REF!),)</f>
        <v>#REF!</v>
      </c>
      <c r="F60" s="93" t="e">
        <f>IF(SUMIF(#REF!,B60,#REF!)&gt;0,SUMIF(#REF!,B60,#REF!),)</f>
        <v>#REF!</v>
      </c>
      <c r="G60" s="93" t="e">
        <f>IF(SUMIF(#REF!,B60,#REF!)&gt;0,SUMIF(#REF!,B60,#REF!),"")</f>
        <v>#REF!</v>
      </c>
      <c r="H60" s="93" t="e">
        <f>IF(SUMIF(#REF!,B60,#REF!)&gt;0,SUMIF(#REF!,B60,#REF!),"")</f>
        <v>#REF!</v>
      </c>
      <c r="I60" s="94" t="e">
        <f>IF(SUMIF(#REF!,B60,#REF!)&gt;0,SUMIF(#REF!,B60,#REF!),"")</f>
        <v>#REF!</v>
      </c>
      <c r="J60" s="94" t="e">
        <f>IF(SUMIF(#REF!,B60,#REF!)&gt;0,SUMIF(#REF!,B60,#REF!),"")</f>
        <v>#REF!</v>
      </c>
      <c r="K60" s="40"/>
      <c r="L60" s="75" t="e">
        <f t="shared" si="0"/>
        <v>#REF!</v>
      </c>
      <c r="M60" s="75" t="e">
        <f t="shared" si="1"/>
        <v>#REF!</v>
      </c>
      <c r="N60" s="40"/>
      <c r="O60" s="40"/>
      <c r="P60" s="40"/>
      <c r="W60" s="124" t="e">
        <f t="shared" si="2"/>
        <v>#REF!</v>
      </c>
      <c r="X60" s="23" t="e">
        <f t="shared" si="3"/>
        <v>#REF!</v>
      </c>
    </row>
    <row r="61" spans="1:24" ht="10.5" x14ac:dyDescent="0.25">
      <c r="A61" s="21" t="s">
        <v>87</v>
      </c>
      <c r="B61" s="21" t="s">
        <v>87</v>
      </c>
      <c r="C61" s="21" t="s">
        <v>88</v>
      </c>
      <c r="D61" s="21" t="s">
        <v>45</v>
      </c>
      <c r="E61" s="93" t="e">
        <f>IF(SUMIF(#REF!,B61,#REF!)&gt;0,SUMIF(#REF!,B61,#REF!),)</f>
        <v>#REF!</v>
      </c>
      <c r="F61" s="93">
        <v>80884777</v>
      </c>
      <c r="G61" s="93">
        <v>56415274</v>
      </c>
      <c r="H61" s="93" t="e">
        <f>IF(SUMIF(#REF!,B61,#REF!)&gt;0,SUMIF(#REF!,B61,#REF!),"")</f>
        <v>#REF!</v>
      </c>
      <c r="I61" s="94" t="e">
        <f>IF(SUMIF(#REF!,B61,#REF!)&gt;0,SUMIF(#REF!,B61,#REF!),"")</f>
        <v>#REF!</v>
      </c>
      <c r="J61" s="94">
        <v>1.43</v>
      </c>
      <c r="K61" s="40"/>
      <c r="L61" s="75" t="e">
        <f>IF(E61&gt;0,G61,"-")</f>
        <v>#REF!</v>
      </c>
      <c r="M61" s="75">
        <f>IF(F61&gt;0,G61,"-")</f>
        <v>56415274</v>
      </c>
      <c r="N61" s="40"/>
      <c r="O61" s="40"/>
      <c r="P61" s="40"/>
      <c r="Q61" s="122" t="s">
        <v>650</v>
      </c>
      <c r="R61" s="123"/>
      <c r="S61" s="123"/>
      <c r="T61" s="123"/>
      <c r="U61" s="123"/>
      <c r="V61" s="123"/>
      <c r="W61" s="124">
        <f>J61</f>
        <v>1.43</v>
      </c>
      <c r="X61" s="23" t="e">
        <f>IF(J61&gt;0,IF(I61&gt;J61,"-",IF(I61=J61,"gleich","Kontrolle")),"")</f>
        <v>#REF!</v>
      </c>
    </row>
    <row r="62" spans="1:24" x14ac:dyDescent="0.2">
      <c r="A62" s="21" t="s">
        <v>140</v>
      </c>
      <c r="B62" s="21" t="s">
        <v>140</v>
      </c>
      <c r="C62" s="21" t="s">
        <v>141</v>
      </c>
      <c r="D62" s="21" t="s">
        <v>17</v>
      </c>
      <c r="E62" s="93" t="e">
        <f>IF(SUMIF(#REF!,B62,#REF!)&gt;0,SUMIF(#REF!,B62,#REF!),)</f>
        <v>#REF!</v>
      </c>
      <c r="F62" s="93" t="e">
        <f>IF(SUMIF(#REF!,B62,#REF!)&gt;0,SUMIF(#REF!,B62,#REF!),)</f>
        <v>#REF!</v>
      </c>
      <c r="G62" s="93" t="e">
        <f>IF(SUMIF(#REF!,B62,#REF!)&gt;0,SUMIF(#REF!,B62,#REF!),"")</f>
        <v>#REF!</v>
      </c>
      <c r="H62" s="93" t="e">
        <f>IF(SUMIF(#REF!,B62,#REF!)&gt;0,SUMIF(#REF!,B62,#REF!),"")</f>
        <v>#REF!</v>
      </c>
      <c r="I62" s="94" t="e">
        <f>IF(SUMIF(#REF!,B62,#REF!)&gt;0,SUMIF(#REF!,B62,#REF!),"")</f>
        <v>#REF!</v>
      </c>
      <c r="J62" s="94" t="e">
        <f>IF(SUMIF(#REF!,B62,#REF!)&gt;0,SUMIF(#REF!,B62,#REF!),"")</f>
        <v>#REF!</v>
      </c>
      <c r="K62" s="40"/>
      <c r="L62" s="75" t="e">
        <f t="shared" si="0"/>
        <v>#REF!</v>
      </c>
      <c r="M62" s="75" t="e">
        <f t="shared" si="1"/>
        <v>#REF!</v>
      </c>
      <c r="N62" s="40"/>
      <c r="O62" s="40"/>
      <c r="P62" s="40"/>
      <c r="W62" s="124" t="e">
        <f t="shared" si="2"/>
        <v>#REF!</v>
      </c>
      <c r="X62" s="23" t="e">
        <f t="shared" si="3"/>
        <v>#REF!</v>
      </c>
    </row>
    <row r="63" spans="1:24" x14ac:dyDescent="0.2">
      <c r="A63" s="21" t="s">
        <v>144</v>
      </c>
      <c r="B63" s="21" t="s">
        <v>144</v>
      </c>
      <c r="C63" s="21" t="s">
        <v>145</v>
      </c>
      <c r="D63" s="21" t="s">
        <v>17</v>
      </c>
      <c r="E63" s="93" t="e">
        <f>IF(SUMIF(#REF!,B63,#REF!)&gt;0,SUMIF(#REF!,B63,#REF!),)</f>
        <v>#REF!</v>
      </c>
      <c r="F63" s="93" t="e">
        <f>IF(SUMIF(#REF!,B63,#REF!)&gt;0,SUMIF(#REF!,B63,#REF!),)</f>
        <v>#REF!</v>
      </c>
      <c r="G63" s="93" t="e">
        <f>IF(SUMIF(#REF!,B63,#REF!)&gt;0,SUMIF(#REF!,B63,#REF!),"")</f>
        <v>#REF!</v>
      </c>
      <c r="H63" s="93" t="e">
        <f>IF(SUMIF(#REF!,B63,#REF!)&gt;0,SUMIF(#REF!,B63,#REF!),"")</f>
        <v>#REF!</v>
      </c>
      <c r="I63" s="94" t="e">
        <f>IF(SUMIF(#REF!,B63,#REF!)&gt;0,SUMIF(#REF!,B63,#REF!),"")</f>
        <v>#REF!</v>
      </c>
      <c r="J63" s="94" t="e">
        <f>IF(SUMIF(#REF!,B63,#REF!)&gt;0,SUMIF(#REF!,B63,#REF!),"")</f>
        <v>#REF!</v>
      </c>
      <c r="K63" s="40"/>
      <c r="L63" s="75" t="e">
        <f t="shared" si="0"/>
        <v>#REF!</v>
      </c>
      <c r="M63" s="75" t="e">
        <f t="shared" si="1"/>
        <v>#REF!</v>
      </c>
      <c r="N63" s="40"/>
      <c r="O63" s="40"/>
      <c r="P63" s="40"/>
      <c r="W63" s="124" t="e">
        <f t="shared" si="2"/>
        <v>#REF!</v>
      </c>
      <c r="X63" s="23" t="e">
        <f t="shared" si="3"/>
        <v>#REF!</v>
      </c>
    </row>
    <row r="64" spans="1:24" x14ac:dyDescent="0.2">
      <c r="A64" s="21" t="s">
        <v>243</v>
      </c>
      <c r="B64" s="21" t="s">
        <v>243</v>
      </c>
      <c r="C64" s="21" t="s">
        <v>244</v>
      </c>
      <c r="D64" s="21" t="s">
        <v>45</v>
      </c>
      <c r="E64" s="93" t="e">
        <f>IF(SUMIF(#REF!,B64,#REF!)&gt;0,SUMIF(#REF!,B64,#REF!),)</f>
        <v>#REF!</v>
      </c>
      <c r="F64" s="93" t="e">
        <f>IF(SUMIF(#REF!,B64,#REF!)&gt;0,SUMIF(#REF!,B64,#REF!),)</f>
        <v>#REF!</v>
      </c>
      <c r="G64" s="93" t="e">
        <f>IF(SUMIF(#REF!,B64,#REF!)&gt;0,SUMIF(#REF!,B64,#REF!),"")</f>
        <v>#REF!</v>
      </c>
      <c r="H64" s="93" t="e">
        <f>IF(SUMIF(#REF!,B64,#REF!)&gt;0,SUMIF(#REF!,B64,#REF!),"")</f>
        <v>#REF!</v>
      </c>
      <c r="I64" s="94" t="e">
        <f>IF(SUMIF(#REF!,B64,#REF!)&gt;0,SUMIF(#REF!,B64,#REF!),"")</f>
        <v>#REF!</v>
      </c>
      <c r="J64" s="94" t="e">
        <f>IF(SUMIF(#REF!,B64,#REF!)&gt;0,SUMIF(#REF!,B64,#REF!),"")</f>
        <v>#REF!</v>
      </c>
      <c r="K64" s="40"/>
      <c r="L64" s="75" t="e">
        <f t="shared" si="0"/>
        <v>#REF!</v>
      </c>
      <c r="M64" s="75" t="e">
        <f t="shared" si="1"/>
        <v>#REF!</v>
      </c>
      <c r="N64" s="40"/>
      <c r="O64" s="40"/>
      <c r="P64" s="40"/>
      <c r="W64" s="124" t="e">
        <f t="shared" si="2"/>
        <v>#REF!</v>
      </c>
      <c r="X64" s="23" t="e">
        <f t="shared" si="3"/>
        <v>#REF!</v>
      </c>
    </row>
    <row r="65" spans="1:24" x14ac:dyDescent="0.2">
      <c r="A65" s="21" t="s">
        <v>227</v>
      </c>
      <c r="B65" s="21" t="s">
        <v>227</v>
      </c>
      <c r="C65" s="21" t="s">
        <v>228</v>
      </c>
      <c r="D65" s="21" t="s">
        <v>17</v>
      </c>
      <c r="E65" s="93" t="e">
        <f>IF(SUMIF(#REF!,B65,#REF!)&gt;0,SUMIF(#REF!,B65,#REF!),)</f>
        <v>#REF!</v>
      </c>
      <c r="F65" s="93" t="e">
        <f>IF(SUMIF(#REF!,B65,#REF!)&gt;0,SUMIF(#REF!,B65,#REF!),)</f>
        <v>#REF!</v>
      </c>
      <c r="G65" s="93" t="e">
        <f>IF(SUMIF(#REF!,B65,#REF!)&gt;0,SUMIF(#REF!,B65,#REF!),"")</f>
        <v>#REF!</v>
      </c>
      <c r="H65" s="93" t="e">
        <f>IF(SUMIF(#REF!,B65,#REF!)&gt;0,SUMIF(#REF!,B65,#REF!),"")</f>
        <v>#REF!</v>
      </c>
      <c r="I65" s="94" t="e">
        <f>IF(SUMIF(#REF!,B65,#REF!)&gt;0,SUMIF(#REF!,B65,#REF!),"")</f>
        <v>#REF!</v>
      </c>
      <c r="J65" s="94" t="e">
        <f>IF(SUMIF(#REF!,B65,#REF!)&gt;0,SUMIF(#REF!,B65,#REF!),"")</f>
        <v>#REF!</v>
      </c>
      <c r="K65" s="40"/>
      <c r="L65" s="75" t="e">
        <f t="shared" si="0"/>
        <v>#REF!</v>
      </c>
      <c r="M65" s="75" t="e">
        <f t="shared" si="1"/>
        <v>#REF!</v>
      </c>
      <c r="N65" s="40"/>
      <c r="O65" s="40"/>
      <c r="P65" s="40"/>
      <c r="W65" s="124" t="e">
        <f t="shared" si="2"/>
        <v>#REF!</v>
      </c>
      <c r="X65" s="23" t="e">
        <f t="shared" si="3"/>
        <v>#REF!</v>
      </c>
    </row>
    <row r="66" spans="1:24" x14ac:dyDescent="0.2">
      <c r="A66" s="21" t="s">
        <v>231</v>
      </c>
      <c r="B66" s="21" t="s">
        <v>231</v>
      </c>
      <c r="C66" s="21" t="s">
        <v>228</v>
      </c>
      <c r="D66" s="21" t="s">
        <v>17</v>
      </c>
      <c r="E66" s="93" t="e">
        <f>IF(SUMIF(#REF!,B66,#REF!)&gt;0,SUMIF(#REF!,B66,#REF!),)</f>
        <v>#REF!</v>
      </c>
      <c r="F66" s="93" t="e">
        <f>IF(SUMIF(#REF!,B66,#REF!)&gt;0,SUMIF(#REF!,B66,#REF!),)</f>
        <v>#REF!</v>
      </c>
      <c r="G66" s="93" t="e">
        <f>IF(SUMIF(#REF!,B66,#REF!)&gt;0,SUMIF(#REF!,B66,#REF!),"")</f>
        <v>#REF!</v>
      </c>
      <c r="H66" s="93" t="e">
        <f>IF(SUMIF(#REF!,B66,#REF!)&gt;0,SUMIF(#REF!,B66,#REF!),"")</f>
        <v>#REF!</v>
      </c>
      <c r="I66" s="94" t="e">
        <f>IF(SUMIF(#REF!,B66,#REF!)&gt;0,SUMIF(#REF!,B66,#REF!),"")</f>
        <v>#REF!</v>
      </c>
      <c r="J66" s="94" t="e">
        <f>IF(SUMIF(#REF!,B66,#REF!)&gt;0,SUMIF(#REF!,B66,#REF!),"")</f>
        <v>#REF!</v>
      </c>
      <c r="K66" s="40"/>
      <c r="L66" s="75" t="e">
        <f t="shared" si="0"/>
        <v>#REF!</v>
      </c>
      <c r="M66" s="75" t="e">
        <f t="shared" si="1"/>
        <v>#REF!</v>
      </c>
      <c r="N66" s="40"/>
      <c r="O66" s="40"/>
      <c r="P66" s="40"/>
      <c r="W66" s="124" t="e">
        <f t="shared" si="2"/>
        <v>#REF!</v>
      </c>
      <c r="X66" s="23" t="e">
        <f t="shared" si="3"/>
        <v>#REF!</v>
      </c>
    </row>
    <row r="67" spans="1:24" x14ac:dyDescent="0.2">
      <c r="A67" s="21" t="s">
        <v>257</v>
      </c>
      <c r="B67" s="21" t="s">
        <v>257</v>
      </c>
      <c r="C67" s="21" t="s">
        <v>228</v>
      </c>
      <c r="D67" s="21" t="s">
        <v>27</v>
      </c>
      <c r="E67" s="93" t="e">
        <f>IF(SUMIF(#REF!,B67,#REF!)&gt;0,SUMIF(#REF!,B67,#REF!),)</f>
        <v>#REF!</v>
      </c>
      <c r="F67" s="93" t="e">
        <f>IF(SUMIF(#REF!,B67,#REF!)&gt;0,SUMIF(#REF!,B67,#REF!),)</f>
        <v>#REF!</v>
      </c>
      <c r="G67" s="93" t="e">
        <f>IF(SUMIF(#REF!,B67,#REF!)&gt;0,SUMIF(#REF!,B67,#REF!),"")</f>
        <v>#REF!</v>
      </c>
      <c r="H67" s="93" t="e">
        <f>IF(SUMIF(#REF!,B67,#REF!)&gt;0,SUMIF(#REF!,B67,#REF!),"")</f>
        <v>#REF!</v>
      </c>
      <c r="I67" s="94" t="e">
        <f>IF(SUMIF(#REF!,B67,#REF!)&gt;0,SUMIF(#REF!,B67,#REF!),"")</f>
        <v>#REF!</v>
      </c>
      <c r="J67" s="94" t="e">
        <f>IF(SUMIF(#REF!,B67,#REF!)&gt;0,SUMIF(#REF!,B67,#REF!),"")</f>
        <v>#REF!</v>
      </c>
      <c r="K67" s="40"/>
      <c r="L67" s="75" t="e">
        <f t="shared" si="0"/>
        <v>#REF!</v>
      </c>
      <c r="M67" s="75" t="e">
        <f t="shared" si="1"/>
        <v>#REF!</v>
      </c>
      <c r="N67" s="40"/>
      <c r="O67" s="40"/>
      <c r="P67" s="40"/>
      <c r="W67" s="124" t="e">
        <f t="shared" si="2"/>
        <v>#REF!</v>
      </c>
      <c r="X67" s="23" t="e">
        <f t="shared" si="3"/>
        <v>#REF!</v>
      </c>
    </row>
    <row r="68" spans="1:24" x14ac:dyDescent="0.2">
      <c r="A68" s="21" t="s">
        <v>338</v>
      </c>
      <c r="B68" s="21" t="s">
        <v>338</v>
      </c>
      <c r="C68" s="21" t="s">
        <v>228</v>
      </c>
      <c r="D68" s="21" t="s">
        <v>106</v>
      </c>
      <c r="E68" s="93" t="e">
        <f>IF(SUMIF(#REF!,B68,#REF!)&gt;0,SUMIF(#REF!,B68,#REF!),)</f>
        <v>#REF!</v>
      </c>
      <c r="F68" s="93" t="e">
        <f>IF(SUMIF(#REF!,B68,#REF!)&gt;0,SUMIF(#REF!,B68,#REF!),)</f>
        <v>#REF!</v>
      </c>
      <c r="G68" s="93" t="e">
        <f>IF(SUMIF(#REF!,B68,#REF!)&gt;0,SUMIF(#REF!,B68,#REF!),"")</f>
        <v>#REF!</v>
      </c>
      <c r="H68" s="93" t="e">
        <f>IF(SUMIF(#REF!,B68,#REF!)&gt;0,SUMIF(#REF!,B68,#REF!),"")</f>
        <v>#REF!</v>
      </c>
      <c r="I68" s="94" t="e">
        <f>IF(SUMIF(#REF!,B68,#REF!)&gt;0,SUMIF(#REF!,B68,#REF!),"")</f>
        <v>#REF!</v>
      </c>
      <c r="J68" s="94" t="e">
        <f>IF(SUMIF(#REF!,B68,#REF!)&gt;0,SUMIF(#REF!,B68,#REF!),"")</f>
        <v>#REF!</v>
      </c>
      <c r="K68" s="40"/>
      <c r="L68" s="75" t="e">
        <f t="shared" si="0"/>
        <v>#REF!</v>
      </c>
      <c r="M68" s="75" t="e">
        <f t="shared" si="1"/>
        <v>#REF!</v>
      </c>
      <c r="N68" s="40"/>
      <c r="O68" s="40"/>
      <c r="P68" s="40"/>
      <c r="W68" s="124" t="e">
        <f t="shared" si="2"/>
        <v>#REF!</v>
      </c>
      <c r="X68" s="23" t="e">
        <f t="shared" si="3"/>
        <v>#REF!</v>
      </c>
    </row>
    <row r="69" spans="1:24" x14ac:dyDescent="0.2">
      <c r="A69" s="21" t="s">
        <v>260</v>
      </c>
      <c r="B69" s="21" t="s">
        <v>260</v>
      </c>
      <c r="C69" s="22" t="s">
        <v>127</v>
      </c>
      <c r="D69" s="21" t="s">
        <v>45</v>
      </c>
      <c r="E69" s="93" t="e">
        <f>IF(SUMIF(#REF!,B69,#REF!)&gt;0,SUMIF(#REF!,B69,#REF!),)</f>
        <v>#REF!</v>
      </c>
      <c r="F69" s="93" t="e">
        <f>IF(SUMIF(#REF!,B69,#REF!)&gt;0,SUMIF(#REF!,B69,#REF!),)</f>
        <v>#REF!</v>
      </c>
      <c r="G69" s="93" t="e">
        <f>IF(SUMIF(#REF!,B69,#REF!)&gt;0,SUMIF(#REF!,B69,#REF!),"")</f>
        <v>#REF!</v>
      </c>
      <c r="H69" s="93" t="e">
        <f>IF(SUMIF(#REF!,B69,#REF!)&gt;0,SUMIF(#REF!,B69,#REF!),"")</f>
        <v>#REF!</v>
      </c>
      <c r="I69" s="94" t="e">
        <f>IF(SUMIF(#REF!,B69,#REF!)&gt;0,SUMIF(#REF!,B69,#REF!),"")</f>
        <v>#REF!</v>
      </c>
      <c r="J69" s="94" t="e">
        <f>IF(SUMIF(#REF!,B69,#REF!)&gt;0,SUMIF(#REF!,B69,#REF!),"")</f>
        <v>#REF!</v>
      </c>
      <c r="K69" s="40"/>
      <c r="L69" s="75" t="e">
        <f t="shared" si="0"/>
        <v>#REF!</v>
      </c>
      <c r="M69" s="75" t="e">
        <f t="shared" si="1"/>
        <v>#REF!</v>
      </c>
      <c r="N69" s="40"/>
      <c r="O69" s="40"/>
      <c r="P69" s="40"/>
      <c r="W69" s="124" t="e">
        <f t="shared" si="2"/>
        <v>#REF!</v>
      </c>
      <c r="X69" s="23" t="e">
        <f t="shared" si="3"/>
        <v>#REF!</v>
      </c>
    </row>
    <row r="70" spans="1:24" x14ac:dyDescent="0.2">
      <c r="A70" s="21" t="s">
        <v>51</v>
      </c>
      <c r="B70" s="21" t="s">
        <v>51</v>
      </c>
      <c r="C70" s="21" t="s">
        <v>26</v>
      </c>
      <c r="D70" s="21" t="s">
        <v>35</v>
      </c>
      <c r="E70" s="93" t="e">
        <f>IF(SUMIF(#REF!,B70,#REF!)&gt;0,SUMIF(#REF!,B70,#REF!),)</f>
        <v>#REF!</v>
      </c>
      <c r="F70" s="93" t="e">
        <f>IF(SUMIF(#REF!,B70,#REF!)&gt;0,SUMIF(#REF!,B70,#REF!),)</f>
        <v>#REF!</v>
      </c>
      <c r="G70" s="93" t="e">
        <f>IF(SUMIF(#REF!,B70,#REF!)&gt;0,SUMIF(#REF!,B70,#REF!),"")</f>
        <v>#REF!</v>
      </c>
      <c r="H70" s="93" t="e">
        <f>IF(SUMIF(#REF!,B70,#REF!)&gt;0,SUMIF(#REF!,B70,#REF!),"")</f>
        <v>#REF!</v>
      </c>
      <c r="I70" s="94" t="e">
        <f>IF(SUMIF(#REF!,B70,#REF!)&gt;0,SUMIF(#REF!,B70,#REF!),"")</f>
        <v>#REF!</v>
      </c>
      <c r="J70" s="94" t="e">
        <f>IF(SUMIF(#REF!,B70,#REF!)&gt;0,SUMIF(#REF!,B70,#REF!),"")</f>
        <v>#REF!</v>
      </c>
      <c r="K70" s="40"/>
      <c r="L70" s="75" t="e">
        <f t="shared" si="0"/>
        <v>#REF!</v>
      </c>
      <c r="M70" s="75" t="e">
        <f t="shared" si="1"/>
        <v>#REF!</v>
      </c>
      <c r="N70" s="40"/>
      <c r="O70" s="40"/>
      <c r="P70" s="40"/>
      <c r="W70" s="124" t="e">
        <f t="shared" si="2"/>
        <v>#REF!</v>
      </c>
      <c r="X70" s="23" t="e">
        <f t="shared" si="3"/>
        <v>#REF!</v>
      </c>
    </row>
    <row r="71" spans="1:24" x14ac:dyDescent="0.2">
      <c r="A71" s="21" t="s">
        <v>25</v>
      </c>
      <c r="B71" s="21" t="s">
        <v>25</v>
      </c>
      <c r="C71" s="21" t="s">
        <v>26</v>
      </c>
      <c r="D71" s="21" t="s">
        <v>27</v>
      </c>
      <c r="E71" s="93" t="e">
        <f>IF(SUMIF(#REF!,B71,#REF!)&gt;0,SUMIF(#REF!,B71,#REF!),)</f>
        <v>#REF!</v>
      </c>
      <c r="F71" s="93" t="e">
        <f>IF(SUMIF(#REF!,B71,#REF!)&gt;0,SUMIF(#REF!,B71,#REF!),)</f>
        <v>#REF!</v>
      </c>
      <c r="G71" s="93" t="e">
        <f>IF(SUMIF(#REF!,B71,#REF!)&gt;0,SUMIF(#REF!,B71,#REF!),"")</f>
        <v>#REF!</v>
      </c>
      <c r="H71" s="93" t="e">
        <f>IF(SUMIF(#REF!,B71,#REF!)&gt;0,SUMIF(#REF!,B71,#REF!),"")</f>
        <v>#REF!</v>
      </c>
      <c r="I71" s="94" t="e">
        <f>IF(SUMIF(#REF!,B71,#REF!)&gt;0,SUMIF(#REF!,B71,#REF!),"")</f>
        <v>#REF!</v>
      </c>
      <c r="J71" s="94" t="e">
        <f>IF(SUMIF(#REF!,B71,#REF!)&gt;0,SUMIF(#REF!,B71,#REF!),"")</f>
        <v>#REF!</v>
      </c>
      <c r="K71" s="40"/>
      <c r="L71" s="75" t="e">
        <f t="shared" si="0"/>
        <v>#REF!</v>
      </c>
      <c r="M71" s="75" t="e">
        <f t="shared" si="1"/>
        <v>#REF!</v>
      </c>
      <c r="N71" s="40"/>
      <c r="O71" s="40"/>
      <c r="P71" s="40"/>
      <c r="W71" s="124" t="e">
        <f>J71</f>
        <v>#REF!</v>
      </c>
      <c r="X71" s="23" t="e">
        <f t="shared" si="3"/>
        <v>#REF!</v>
      </c>
    </row>
    <row r="72" spans="1:24" x14ac:dyDescent="0.2">
      <c r="A72" s="21" t="s">
        <v>30</v>
      </c>
      <c r="B72" s="21" t="s">
        <v>30</v>
      </c>
      <c r="C72" s="21" t="s">
        <v>26</v>
      </c>
      <c r="D72" s="21" t="s">
        <v>17</v>
      </c>
      <c r="E72" s="93" t="e">
        <f>IF(SUMIF(#REF!,B72,#REF!)&gt;0,SUMIF(#REF!,B72,#REF!),)</f>
        <v>#REF!</v>
      </c>
      <c r="F72" s="93" t="e">
        <f>IF(SUMIF(#REF!,B72,#REF!)&gt;0,SUMIF(#REF!,B72,#REF!),)</f>
        <v>#REF!</v>
      </c>
      <c r="G72" s="93" t="e">
        <f>IF(SUMIF(#REF!,B72,#REF!)&gt;0,SUMIF(#REF!,B72,#REF!),"")</f>
        <v>#REF!</v>
      </c>
      <c r="H72" s="93" t="e">
        <f>IF(SUMIF(#REF!,B72,#REF!)&gt;0,SUMIF(#REF!,B72,#REF!),"")</f>
        <v>#REF!</v>
      </c>
      <c r="I72" s="94" t="e">
        <f>IF(SUMIF(#REF!,B72,#REF!)&gt;0,SUMIF(#REF!,B72,#REF!),"")</f>
        <v>#REF!</v>
      </c>
      <c r="J72" s="94" t="e">
        <f>IF(SUMIF(#REF!,B72,#REF!)&gt;0,SUMIF(#REF!,B72,#REF!),"")</f>
        <v>#REF!</v>
      </c>
      <c r="K72" s="40"/>
      <c r="L72" s="75" t="e">
        <f t="shared" si="0"/>
        <v>#REF!</v>
      </c>
      <c r="M72" s="75" t="e">
        <f t="shared" si="1"/>
        <v>#REF!</v>
      </c>
      <c r="N72" s="40"/>
      <c r="O72" s="40"/>
      <c r="P72" s="40"/>
      <c r="W72" s="124" t="e">
        <f t="shared" ref="W72:W108" si="4">J72</f>
        <v>#REF!</v>
      </c>
      <c r="X72" s="23" t="e">
        <f t="shared" si="3"/>
        <v>#REF!</v>
      </c>
    </row>
    <row r="73" spans="1:24" ht="10.5" x14ac:dyDescent="0.25">
      <c r="A73" s="21" t="s">
        <v>48</v>
      </c>
      <c r="B73" s="21" t="s">
        <v>48</v>
      </c>
      <c r="C73" s="21" t="s">
        <v>26</v>
      </c>
      <c r="D73" s="21" t="s">
        <v>45</v>
      </c>
      <c r="E73" s="93" t="e">
        <f>IF(SUMIF(#REF!,B73,#REF!)&gt;0,SUMIF(#REF!,B73,#REF!),)</f>
        <v>#REF!</v>
      </c>
      <c r="F73" s="93" t="e">
        <f>IF(SUMIF(#REF!,B73,#REF!)&gt;0,SUMIF(#REF!,B73,#REF!),)</f>
        <v>#REF!</v>
      </c>
      <c r="G73" s="93" t="e">
        <f>IF(SUMIF(#REF!,B73,#REF!)&gt;0,SUMIF(#REF!,B73,#REF!),"")</f>
        <v>#REF!</v>
      </c>
      <c r="H73" s="93" t="e">
        <f>IF(SUMIF(#REF!,B73,#REF!)&gt;0,SUMIF(#REF!,B73,#REF!),"")</f>
        <v>#REF!</v>
      </c>
      <c r="I73" s="94" t="e">
        <f>IF(SUMIF(#REF!,B73,#REF!)&gt;0,SUMIF(#REF!,B73,#REF!),"")</f>
        <v>#REF!</v>
      </c>
      <c r="J73" s="94" t="e">
        <f>IF(SUMIF(#REF!,B73,#REF!)&gt;0,SUMIF(#REF!,B73,#REF!),"")</f>
        <v>#REF!</v>
      </c>
      <c r="K73" s="40"/>
      <c r="L73" s="75" t="e">
        <f t="shared" si="0"/>
        <v>#REF!</v>
      </c>
      <c r="M73" s="75" t="e">
        <f t="shared" si="1"/>
        <v>#REF!</v>
      </c>
      <c r="N73" s="40"/>
      <c r="O73" s="40"/>
      <c r="P73" s="40"/>
      <c r="Q73" s="122" t="s">
        <v>650</v>
      </c>
      <c r="R73" s="123"/>
      <c r="S73" s="123"/>
      <c r="T73" s="123"/>
      <c r="U73" s="123"/>
      <c r="V73" s="123"/>
      <c r="W73" s="124" t="e">
        <f t="shared" si="4"/>
        <v>#REF!</v>
      </c>
      <c r="X73" s="23" t="e">
        <f t="shared" si="3"/>
        <v>#REF!</v>
      </c>
    </row>
    <row r="74" spans="1:24" x14ac:dyDescent="0.2">
      <c r="A74" s="21" t="s">
        <v>155</v>
      </c>
      <c r="B74" s="21" t="s">
        <v>155</v>
      </c>
      <c r="C74" s="21" t="s">
        <v>156</v>
      </c>
      <c r="D74" s="21" t="s">
        <v>17</v>
      </c>
      <c r="E74" s="93" t="e">
        <f>IF(SUMIF(#REF!,B74,#REF!)&gt;0,SUMIF(#REF!,B74,#REF!),)</f>
        <v>#REF!</v>
      </c>
      <c r="F74" s="93" t="e">
        <f>IF(SUMIF(#REF!,B74,#REF!)&gt;0,SUMIF(#REF!,B74,#REF!),)</f>
        <v>#REF!</v>
      </c>
      <c r="G74" s="93" t="e">
        <f>IF(SUMIF(#REF!,B74,#REF!)&gt;0,SUMIF(#REF!,B74,#REF!),"")</f>
        <v>#REF!</v>
      </c>
      <c r="H74" s="93" t="e">
        <f>IF(SUMIF(#REF!,B74,#REF!)&gt;0,SUMIF(#REF!,B74,#REF!),"")</f>
        <v>#REF!</v>
      </c>
      <c r="I74" s="94" t="e">
        <f>IF(SUMIF(#REF!,B74,#REF!)&gt;0,SUMIF(#REF!,B74,#REF!),"")</f>
        <v>#REF!</v>
      </c>
      <c r="J74" s="94" t="e">
        <f>IF(SUMIF(#REF!,B74,#REF!)&gt;0,SUMIF(#REF!,B74,#REF!),"")</f>
        <v>#REF!</v>
      </c>
      <c r="K74" s="40"/>
      <c r="L74" s="75" t="e">
        <f t="shared" ref="L74:L108" si="5">IF(E74&gt;0,G74,"-")</f>
        <v>#REF!</v>
      </c>
      <c r="M74" s="75" t="e">
        <f t="shared" ref="M74:M108" si="6">IF(F74&gt;0,G74,"-")</f>
        <v>#REF!</v>
      </c>
      <c r="N74" s="40"/>
      <c r="O74" s="40"/>
      <c r="P74" s="40"/>
      <c r="W74" s="124" t="e">
        <f t="shared" si="4"/>
        <v>#REF!</v>
      </c>
      <c r="X74" s="23" t="e">
        <f t="shared" si="3"/>
        <v>#REF!</v>
      </c>
    </row>
    <row r="75" spans="1:24" x14ac:dyDescent="0.2">
      <c r="A75" s="21" t="s">
        <v>20</v>
      </c>
      <c r="B75" s="21" t="s">
        <v>20</v>
      </c>
      <c r="C75" s="21" t="s">
        <v>21</v>
      </c>
      <c r="D75" s="21" t="s">
        <v>22</v>
      </c>
      <c r="E75" s="93" t="e">
        <f>IF(SUMIF(#REF!,B75,#REF!)&gt;0,SUMIF(#REF!,B75,#REF!),)</f>
        <v>#REF!</v>
      </c>
      <c r="F75" s="93" t="e">
        <f>IF(SUMIF(#REF!,B75,#REF!)&gt;0,SUMIF(#REF!,B75,#REF!),)</f>
        <v>#REF!</v>
      </c>
      <c r="G75" s="93" t="e">
        <f>IF(SUMIF(#REF!,B75,#REF!)&gt;0,SUMIF(#REF!,B75,#REF!),"")</f>
        <v>#REF!</v>
      </c>
      <c r="H75" s="93" t="e">
        <f>IF(SUMIF(#REF!,B75,#REF!)&gt;0,SUMIF(#REF!,B75,#REF!),"")</f>
        <v>#REF!</v>
      </c>
      <c r="I75" s="94" t="e">
        <f>IF(SUMIF(#REF!,B75,#REF!)&gt;0,SUMIF(#REF!,B75,#REF!),"")</f>
        <v>#REF!</v>
      </c>
      <c r="J75" s="94" t="e">
        <f>IF(SUMIF(#REF!,B75,#REF!)&gt;0,SUMIF(#REF!,B75,#REF!),"")</f>
        <v>#REF!</v>
      </c>
      <c r="K75" s="40"/>
      <c r="L75" s="75" t="e">
        <f t="shared" si="5"/>
        <v>#REF!</v>
      </c>
      <c r="M75" s="75" t="e">
        <f t="shared" si="6"/>
        <v>#REF!</v>
      </c>
      <c r="N75" s="40"/>
      <c r="O75" s="40"/>
      <c r="P75" s="40"/>
      <c r="W75" s="124" t="e">
        <f t="shared" si="4"/>
        <v>#REF!</v>
      </c>
      <c r="X75" s="23" t="e">
        <f t="shared" si="3"/>
        <v>#REF!</v>
      </c>
    </row>
    <row r="76" spans="1:24" x14ac:dyDescent="0.2">
      <c r="A76" s="21" t="s">
        <v>44</v>
      </c>
      <c r="B76" s="21" t="s">
        <v>44</v>
      </c>
      <c r="C76" s="21" t="s">
        <v>21</v>
      </c>
      <c r="D76" s="21" t="s">
        <v>45</v>
      </c>
      <c r="E76" s="93" t="e">
        <f>IF(SUMIF(#REF!,B76,#REF!)&gt;0,SUMIF(#REF!,B76,#REF!),)</f>
        <v>#REF!</v>
      </c>
      <c r="F76" s="93" t="e">
        <f>IF(SUMIF(#REF!,B76,#REF!)&gt;0,SUMIF(#REF!,B76,#REF!),)</f>
        <v>#REF!</v>
      </c>
      <c r="G76" s="93" t="e">
        <f>IF(SUMIF(#REF!,B76,#REF!)&gt;0,SUMIF(#REF!,B76,#REF!),"")</f>
        <v>#REF!</v>
      </c>
      <c r="H76" s="93" t="e">
        <f>IF(SUMIF(#REF!,B76,#REF!)&gt;0,SUMIF(#REF!,B76,#REF!),"")</f>
        <v>#REF!</v>
      </c>
      <c r="I76" s="94" t="e">
        <f>IF(SUMIF(#REF!,B76,#REF!)&gt;0,SUMIF(#REF!,B76,#REF!),"")</f>
        <v>#REF!</v>
      </c>
      <c r="J76" s="94" t="e">
        <f>IF(SUMIF(#REF!,B76,#REF!)&gt;0,SUMIF(#REF!,B76,#REF!),"")</f>
        <v>#REF!</v>
      </c>
      <c r="K76" s="40"/>
      <c r="L76" s="75" t="e">
        <f t="shared" si="5"/>
        <v>#REF!</v>
      </c>
      <c r="M76" s="75" t="e">
        <f t="shared" si="6"/>
        <v>#REF!</v>
      </c>
      <c r="N76" s="40"/>
      <c r="O76" s="40"/>
      <c r="P76" s="40"/>
      <c r="W76" s="124" t="e">
        <f t="shared" si="4"/>
        <v>#REF!</v>
      </c>
      <c r="X76" s="23" t="e">
        <f t="shared" ref="X76:X108" si="7">IF(J76&gt;0,IF(I76&gt;J76,"-",IF(I76=J76,"gleich","Kontrolle")),"")</f>
        <v>#REF!</v>
      </c>
    </row>
    <row r="77" spans="1:24" ht="10.5" x14ac:dyDescent="0.25">
      <c r="A77" s="21" t="s">
        <v>58</v>
      </c>
      <c r="B77" s="21" t="s">
        <v>58</v>
      </c>
      <c r="C77" s="21" t="s">
        <v>21</v>
      </c>
      <c r="D77" s="21" t="s">
        <v>27</v>
      </c>
      <c r="E77" s="93" t="e">
        <f>IF(SUMIF(#REF!,B77,#REF!)&gt;0,SUMIF(#REF!,B77,#REF!),)</f>
        <v>#REF!</v>
      </c>
      <c r="F77" s="93">
        <v>15607465</v>
      </c>
      <c r="G77" s="93" t="e">
        <f>IF(SUMIF(#REF!,B77,#REF!)&gt;0,SUMIF(#REF!,B77,#REF!),"")</f>
        <v>#REF!</v>
      </c>
      <c r="H77" s="93" t="e">
        <f>IF(SUMIF(#REF!,B77,#REF!)&gt;0,SUMIF(#REF!,B77,#REF!),"")</f>
        <v>#REF!</v>
      </c>
      <c r="I77" s="94" t="e">
        <f>IF(SUMIF(#REF!,B77,#REF!)&gt;0,SUMIF(#REF!,B77,#REF!),"")</f>
        <v>#REF!</v>
      </c>
      <c r="J77" s="94">
        <v>0.98</v>
      </c>
      <c r="K77" s="40"/>
      <c r="L77" s="75" t="e">
        <f t="shared" si="5"/>
        <v>#REF!</v>
      </c>
      <c r="M77" s="75" t="e">
        <f t="shared" si="6"/>
        <v>#REF!</v>
      </c>
      <c r="N77" s="40"/>
      <c r="O77" s="40"/>
      <c r="P77" s="40"/>
      <c r="Q77" s="122" t="s">
        <v>650</v>
      </c>
      <c r="R77" s="123"/>
      <c r="S77" s="123"/>
      <c r="T77" s="123"/>
      <c r="U77" s="123"/>
      <c r="V77" s="123"/>
      <c r="W77" s="125">
        <f t="shared" si="4"/>
        <v>0.98</v>
      </c>
      <c r="X77" s="23" t="e">
        <f t="shared" si="7"/>
        <v>#REF!</v>
      </c>
    </row>
    <row r="78" spans="1:24" x14ac:dyDescent="0.2">
      <c r="A78" s="21" t="s">
        <v>80</v>
      </c>
      <c r="B78" s="21" t="s">
        <v>80</v>
      </c>
      <c r="C78" s="21" t="s">
        <v>21</v>
      </c>
      <c r="D78" s="21" t="s">
        <v>27</v>
      </c>
      <c r="E78" s="93" t="e">
        <f>IF(SUMIF(#REF!,B78,#REF!)&gt;0,SUMIF(#REF!,B78,#REF!),)</f>
        <v>#REF!</v>
      </c>
      <c r="F78" s="93" t="e">
        <f>IF(SUMIF(#REF!,B78,#REF!)&gt;0,SUMIF(#REF!,B78,#REF!),)</f>
        <v>#REF!</v>
      </c>
      <c r="G78" s="93" t="e">
        <f>IF(SUMIF(#REF!,B78,#REF!)&gt;0,SUMIF(#REF!,B78,#REF!),"")</f>
        <v>#REF!</v>
      </c>
      <c r="H78" s="93" t="e">
        <f>IF(SUMIF(#REF!,B78,#REF!)&gt;0,SUMIF(#REF!,B78,#REF!),"")</f>
        <v>#REF!</v>
      </c>
      <c r="I78" s="94" t="e">
        <f>IF(SUMIF(#REF!,B78,#REF!)&gt;0,SUMIF(#REF!,B78,#REF!),"")</f>
        <v>#REF!</v>
      </c>
      <c r="J78" s="94" t="e">
        <f>IF(SUMIF(#REF!,B78,#REF!)&gt;0,SUMIF(#REF!,B78,#REF!),"")</f>
        <v>#REF!</v>
      </c>
      <c r="K78" s="40"/>
      <c r="L78" s="75" t="e">
        <f t="shared" si="5"/>
        <v>#REF!</v>
      </c>
      <c r="M78" s="75" t="e">
        <f t="shared" si="6"/>
        <v>#REF!</v>
      </c>
      <c r="N78" s="40"/>
      <c r="O78" s="40"/>
      <c r="P78" s="40"/>
      <c r="W78" s="124" t="e">
        <f t="shared" si="4"/>
        <v>#REF!</v>
      </c>
      <c r="X78" s="23" t="e">
        <f t="shared" si="7"/>
        <v>#REF!</v>
      </c>
    </row>
    <row r="79" spans="1:24" x14ac:dyDescent="0.2">
      <c r="A79" s="21" t="s">
        <v>91</v>
      </c>
      <c r="B79" s="21" t="s">
        <v>91</v>
      </c>
      <c r="C79" s="21" t="s">
        <v>21</v>
      </c>
      <c r="D79" s="21" t="s">
        <v>45</v>
      </c>
      <c r="E79" s="93" t="e">
        <f>IF(SUMIF(#REF!,B79,#REF!)&gt;0,SUMIF(#REF!,B79,#REF!),)</f>
        <v>#REF!</v>
      </c>
      <c r="F79" s="93" t="e">
        <f>IF(SUMIF(#REF!,B79,#REF!)&gt;0,SUMIF(#REF!,B79,#REF!),)</f>
        <v>#REF!</v>
      </c>
      <c r="G79" s="93" t="e">
        <f>IF(SUMIF(#REF!,B79,#REF!)&gt;0,SUMIF(#REF!,B79,#REF!),"")</f>
        <v>#REF!</v>
      </c>
      <c r="H79" s="93" t="e">
        <f>IF(SUMIF(#REF!,B79,#REF!)&gt;0,SUMIF(#REF!,B79,#REF!),"")</f>
        <v>#REF!</v>
      </c>
      <c r="I79" s="94" t="e">
        <f>IF(SUMIF(#REF!,B79,#REF!)&gt;0,SUMIF(#REF!,B79,#REF!),"")</f>
        <v>#REF!</v>
      </c>
      <c r="J79" s="94" t="e">
        <f>IF(SUMIF(#REF!,B79,#REF!)&gt;0,SUMIF(#REF!,B79,#REF!),"")</f>
        <v>#REF!</v>
      </c>
      <c r="K79" s="40"/>
      <c r="L79" s="75" t="e">
        <f t="shared" si="5"/>
        <v>#REF!</v>
      </c>
      <c r="M79" s="75" t="e">
        <f t="shared" si="6"/>
        <v>#REF!</v>
      </c>
      <c r="N79" s="40"/>
      <c r="O79" s="40"/>
      <c r="P79" s="40"/>
      <c r="W79" s="124" t="e">
        <f t="shared" si="4"/>
        <v>#REF!</v>
      </c>
      <c r="X79" s="23" t="e">
        <f t="shared" si="7"/>
        <v>#REF!</v>
      </c>
    </row>
    <row r="80" spans="1:24" x14ac:dyDescent="0.2">
      <c r="A80" s="21" t="s">
        <v>297</v>
      </c>
      <c r="B80" s="21" t="s">
        <v>297</v>
      </c>
      <c r="C80" s="21" t="s">
        <v>114</v>
      </c>
      <c r="D80" s="21" t="s">
        <v>45</v>
      </c>
      <c r="E80" s="93" t="e">
        <f>IF(SUMIF(#REF!,B80,#REF!)&gt;0,SUMIF(#REF!,B80,#REF!),)</f>
        <v>#REF!</v>
      </c>
      <c r="F80" s="93" t="e">
        <f>IF(SUMIF(#REF!,B80,#REF!)&gt;0,SUMIF(#REF!,B80,#REF!),)</f>
        <v>#REF!</v>
      </c>
      <c r="G80" s="93" t="e">
        <f>IF(SUMIF(#REF!,B80,#REF!)&gt;0,SUMIF(#REF!,B80,#REF!),"")</f>
        <v>#REF!</v>
      </c>
      <c r="H80" s="93" t="e">
        <f>IF(SUMIF(#REF!,B80,#REF!)&gt;0,SUMIF(#REF!,B80,#REF!),"")</f>
        <v>#REF!</v>
      </c>
      <c r="I80" s="94" t="e">
        <f>IF(SUMIF(#REF!,B80,#REF!)&gt;0,SUMIF(#REF!,B80,#REF!),"")</f>
        <v>#REF!</v>
      </c>
      <c r="J80" s="94" t="e">
        <f>IF(SUMIF(#REF!,B80,#REF!)&gt;0,SUMIF(#REF!,B80,#REF!),"")</f>
        <v>#REF!</v>
      </c>
      <c r="K80" s="40"/>
      <c r="L80" s="75" t="e">
        <f t="shared" si="5"/>
        <v>#REF!</v>
      </c>
      <c r="M80" s="75" t="e">
        <f t="shared" si="6"/>
        <v>#REF!</v>
      </c>
      <c r="N80" s="40"/>
      <c r="O80" s="40"/>
      <c r="P80" s="40"/>
      <c r="W80" s="124" t="e">
        <f t="shared" si="4"/>
        <v>#REF!</v>
      </c>
      <c r="X80" s="23" t="e">
        <f t="shared" si="7"/>
        <v>#REF!</v>
      </c>
    </row>
    <row r="81" spans="1:24" x14ac:dyDescent="0.2">
      <c r="A81" s="21" t="s">
        <v>159</v>
      </c>
      <c r="B81" s="21" t="s">
        <v>159</v>
      </c>
      <c r="C81" s="21" t="s">
        <v>70</v>
      </c>
      <c r="D81" s="21" t="s">
        <v>45</v>
      </c>
      <c r="E81" s="93" t="e">
        <f>IF(SUMIF(#REF!,B81,#REF!)&gt;0,SUMIF(#REF!,B81,#REF!),)</f>
        <v>#REF!</v>
      </c>
      <c r="F81" s="93" t="e">
        <f>IF(SUMIF(#REF!,B81,#REF!)&gt;0,SUMIF(#REF!,B81,#REF!),)</f>
        <v>#REF!</v>
      </c>
      <c r="G81" s="93" t="e">
        <f>IF(SUMIF(#REF!,B81,#REF!)&gt;0,SUMIF(#REF!,B81,#REF!),"")</f>
        <v>#REF!</v>
      </c>
      <c r="H81" s="93" t="e">
        <f>IF(SUMIF(#REF!,B81,#REF!)&gt;0,SUMIF(#REF!,B81,#REF!),"")</f>
        <v>#REF!</v>
      </c>
      <c r="I81" s="94" t="e">
        <f>IF(SUMIF(#REF!,B81,#REF!)&gt;0,SUMIF(#REF!,B81,#REF!),"")</f>
        <v>#REF!</v>
      </c>
      <c r="J81" s="94" t="e">
        <f>IF(SUMIF(#REF!,B81,#REF!)&gt;0,SUMIF(#REF!,B81,#REF!),"")</f>
        <v>#REF!</v>
      </c>
      <c r="K81" s="40"/>
      <c r="L81" s="75" t="e">
        <f t="shared" si="5"/>
        <v>#REF!</v>
      </c>
      <c r="M81" s="75" t="e">
        <f t="shared" si="6"/>
        <v>#REF!</v>
      </c>
      <c r="N81" s="40"/>
      <c r="O81" s="40"/>
      <c r="P81" s="40"/>
      <c r="W81" s="124" t="e">
        <f t="shared" si="4"/>
        <v>#REF!</v>
      </c>
      <c r="X81" s="23" t="e">
        <f t="shared" si="7"/>
        <v>#REF!</v>
      </c>
    </row>
    <row r="82" spans="1:24" x14ac:dyDescent="0.2">
      <c r="A82" s="21" t="s">
        <v>77</v>
      </c>
      <c r="B82" s="21" t="s">
        <v>77</v>
      </c>
      <c r="C82" s="21" t="s">
        <v>70</v>
      </c>
      <c r="D82" s="21" t="s">
        <v>45</v>
      </c>
      <c r="E82" s="93" t="e">
        <f>IF(SUMIF(#REF!,B82,#REF!)&gt;0,SUMIF(#REF!,B82,#REF!),)</f>
        <v>#REF!</v>
      </c>
      <c r="F82" s="93" t="e">
        <f>IF(SUMIF(#REF!,B82,#REF!)&gt;0,SUMIF(#REF!,B82,#REF!),)</f>
        <v>#REF!</v>
      </c>
      <c r="G82" s="93" t="e">
        <f>IF(SUMIF(#REF!,B82,#REF!)&gt;0,SUMIF(#REF!,B82,#REF!),"")</f>
        <v>#REF!</v>
      </c>
      <c r="H82" s="93" t="e">
        <f>IF(SUMIF(#REF!,B82,#REF!)&gt;0,SUMIF(#REF!,B82,#REF!),"")</f>
        <v>#REF!</v>
      </c>
      <c r="I82" s="94" t="e">
        <f>IF(SUMIF(#REF!,B82,#REF!)&gt;0,SUMIF(#REF!,B82,#REF!),"")</f>
        <v>#REF!</v>
      </c>
      <c r="J82" s="94" t="e">
        <f>IF(SUMIF(#REF!,B82,#REF!)&gt;0,SUMIF(#REF!,B82,#REF!),"")</f>
        <v>#REF!</v>
      </c>
      <c r="K82" s="40"/>
      <c r="L82" s="75" t="e">
        <f t="shared" si="5"/>
        <v>#REF!</v>
      </c>
      <c r="M82" s="75" t="e">
        <f t="shared" si="6"/>
        <v>#REF!</v>
      </c>
      <c r="N82" s="40"/>
      <c r="O82" s="40"/>
      <c r="P82" s="40"/>
      <c r="W82" s="124" t="e">
        <f t="shared" si="4"/>
        <v>#REF!</v>
      </c>
      <c r="X82" s="23" t="e">
        <f t="shared" si="7"/>
        <v>#REF!</v>
      </c>
    </row>
    <row r="83" spans="1:24" x14ac:dyDescent="0.2">
      <c r="A83" s="21" t="s">
        <v>224</v>
      </c>
      <c r="B83" s="21" t="s">
        <v>224</v>
      </c>
      <c r="C83" s="21" t="s">
        <v>70</v>
      </c>
      <c r="D83" s="21" t="s">
        <v>45</v>
      </c>
      <c r="E83" s="93" t="e">
        <f>IF(SUMIF(#REF!,B83,#REF!)&gt;0,SUMIF(#REF!,B83,#REF!),)</f>
        <v>#REF!</v>
      </c>
      <c r="F83" s="93" t="e">
        <f>IF(SUMIF(#REF!,B83,#REF!)&gt;0,SUMIF(#REF!,B83,#REF!),)</f>
        <v>#REF!</v>
      </c>
      <c r="G83" s="93" t="e">
        <f>IF(SUMIF(#REF!,B83,#REF!)&gt;0,SUMIF(#REF!,B83,#REF!),"")</f>
        <v>#REF!</v>
      </c>
      <c r="H83" s="93" t="e">
        <f>IF(SUMIF(#REF!,B83,#REF!)&gt;0,SUMIF(#REF!,B83,#REF!),"")</f>
        <v>#REF!</v>
      </c>
      <c r="I83" s="94" t="e">
        <f>IF(SUMIF(#REF!,B83,#REF!)&gt;0,SUMIF(#REF!,B83,#REF!),"")</f>
        <v>#REF!</v>
      </c>
      <c r="J83" s="94" t="e">
        <f>IF(SUMIF(#REF!,B83,#REF!)&gt;0,SUMIF(#REF!,B83,#REF!),"")</f>
        <v>#REF!</v>
      </c>
      <c r="K83" s="40"/>
      <c r="L83" s="75" t="e">
        <f t="shared" si="5"/>
        <v>#REF!</v>
      </c>
      <c r="M83" s="75" t="e">
        <f t="shared" si="6"/>
        <v>#REF!</v>
      </c>
      <c r="N83" s="40"/>
      <c r="O83" s="40"/>
      <c r="P83" s="40"/>
      <c r="W83" s="124" t="e">
        <f t="shared" si="4"/>
        <v>#REF!</v>
      </c>
      <c r="X83" s="23" t="e">
        <f t="shared" si="7"/>
        <v>#REF!</v>
      </c>
    </row>
    <row r="84" spans="1:24" x14ac:dyDescent="0.2">
      <c r="A84" s="21" t="s">
        <v>218</v>
      </c>
      <c r="B84" s="21" t="s">
        <v>218</v>
      </c>
      <c r="C84" s="21" t="s">
        <v>70</v>
      </c>
      <c r="D84" s="21" t="s">
        <v>45</v>
      </c>
      <c r="E84" s="93" t="e">
        <f>IF(SUMIF(#REF!,B84,#REF!)&gt;0,SUMIF(#REF!,B84,#REF!),)</f>
        <v>#REF!</v>
      </c>
      <c r="F84" s="93" t="e">
        <f>IF(SUMIF(#REF!,B84,#REF!)&gt;0,SUMIF(#REF!,B84,#REF!),)</f>
        <v>#REF!</v>
      </c>
      <c r="G84" s="93" t="e">
        <f>IF(SUMIF(#REF!,B84,#REF!)&gt;0,SUMIF(#REF!,B84,#REF!),"")</f>
        <v>#REF!</v>
      </c>
      <c r="H84" s="93" t="e">
        <f>IF(SUMIF(#REF!,B84,#REF!)&gt;0,SUMIF(#REF!,B84,#REF!),"")</f>
        <v>#REF!</v>
      </c>
      <c r="I84" s="94" t="e">
        <f>IF(SUMIF(#REF!,B84,#REF!)&gt;0,SUMIF(#REF!,B84,#REF!),"")</f>
        <v>#REF!</v>
      </c>
      <c r="J84" s="94" t="e">
        <f>IF(SUMIF(#REF!,B84,#REF!)&gt;0,SUMIF(#REF!,B84,#REF!),"")</f>
        <v>#REF!</v>
      </c>
      <c r="K84" s="40"/>
      <c r="L84" s="75" t="e">
        <f t="shared" si="5"/>
        <v>#REF!</v>
      </c>
      <c r="M84" s="75" t="e">
        <f t="shared" si="6"/>
        <v>#REF!</v>
      </c>
      <c r="N84" s="40"/>
      <c r="O84" s="40"/>
      <c r="P84" s="40"/>
      <c r="W84" s="124" t="e">
        <f t="shared" si="4"/>
        <v>#REF!</v>
      </c>
      <c r="X84" s="23" t="e">
        <f t="shared" si="7"/>
        <v>#REF!</v>
      </c>
    </row>
    <row r="85" spans="1:24" x14ac:dyDescent="0.2">
      <c r="A85" s="21" t="s">
        <v>162</v>
      </c>
      <c r="B85" s="21" t="s">
        <v>162</v>
      </c>
      <c r="C85" s="21" t="s">
        <v>70</v>
      </c>
      <c r="D85" s="21" t="s">
        <v>45</v>
      </c>
      <c r="E85" s="93" t="e">
        <f>IF(SUMIF(#REF!,B85,#REF!)&gt;0,SUMIF(#REF!,B85,#REF!),)</f>
        <v>#REF!</v>
      </c>
      <c r="F85" s="93" t="e">
        <f>IF(SUMIF(#REF!,B85,#REF!)&gt;0,SUMIF(#REF!,B85,#REF!),)</f>
        <v>#REF!</v>
      </c>
      <c r="G85" s="93" t="e">
        <f>IF(SUMIF(#REF!,B85,#REF!)&gt;0,SUMIF(#REF!,B85,#REF!),"")</f>
        <v>#REF!</v>
      </c>
      <c r="H85" s="93" t="e">
        <f>IF(SUMIF(#REF!,B85,#REF!)&gt;0,SUMIF(#REF!,B85,#REF!),"")</f>
        <v>#REF!</v>
      </c>
      <c r="I85" s="94" t="e">
        <f>IF(SUMIF(#REF!,B85,#REF!)&gt;0,SUMIF(#REF!,B85,#REF!),"")</f>
        <v>#REF!</v>
      </c>
      <c r="J85" s="94" t="e">
        <f>IF(SUMIF(#REF!,B85,#REF!)&gt;0,SUMIF(#REF!,B85,#REF!),"")</f>
        <v>#REF!</v>
      </c>
      <c r="K85" s="40"/>
      <c r="L85" s="75" t="e">
        <f t="shared" si="5"/>
        <v>#REF!</v>
      </c>
      <c r="M85" s="75" t="e">
        <f t="shared" si="6"/>
        <v>#REF!</v>
      </c>
      <c r="N85" s="40"/>
      <c r="O85" s="40"/>
      <c r="P85" s="40"/>
      <c r="W85" s="124" t="e">
        <f t="shared" si="4"/>
        <v>#REF!</v>
      </c>
      <c r="X85" s="23" t="e">
        <f t="shared" si="7"/>
        <v>#REF!</v>
      </c>
    </row>
    <row r="86" spans="1:24" x14ac:dyDescent="0.2">
      <c r="A86" s="21" t="s">
        <v>234</v>
      </c>
      <c r="B86" s="21" t="s">
        <v>234</v>
      </c>
      <c r="C86" s="21" t="s">
        <v>70</v>
      </c>
      <c r="D86" s="21" t="s">
        <v>27</v>
      </c>
      <c r="E86" s="93" t="e">
        <f>IF(SUMIF(#REF!,B86,#REF!)&gt;0,SUMIF(#REF!,B86,#REF!),)</f>
        <v>#REF!</v>
      </c>
      <c r="F86" s="93" t="e">
        <f>IF(SUMIF(#REF!,B86,#REF!)&gt;0,SUMIF(#REF!,B86,#REF!),)</f>
        <v>#REF!</v>
      </c>
      <c r="G86" s="93" t="e">
        <f>IF(SUMIF(#REF!,B86,#REF!)&gt;0,SUMIF(#REF!,B86,#REF!),"")</f>
        <v>#REF!</v>
      </c>
      <c r="H86" s="93" t="e">
        <f>IF(SUMIF(#REF!,B86,#REF!)&gt;0,SUMIF(#REF!,B86,#REF!),"")</f>
        <v>#REF!</v>
      </c>
      <c r="I86" s="94" t="e">
        <f>IF(SUMIF(#REF!,B86,#REF!)&gt;0,SUMIF(#REF!,B86,#REF!),"")</f>
        <v>#REF!</v>
      </c>
      <c r="J86" s="94" t="e">
        <f>IF(SUMIF(#REF!,B86,#REF!)&gt;0,SUMIF(#REF!,B86,#REF!),"")</f>
        <v>#REF!</v>
      </c>
      <c r="K86" s="40"/>
      <c r="L86" s="75" t="e">
        <f t="shared" si="5"/>
        <v>#REF!</v>
      </c>
      <c r="M86" s="75" t="e">
        <f t="shared" si="6"/>
        <v>#REF!</v>
      </c>
      <c r="N86" s="40"/>
      <c r="O86" s="40"/>
      <c r="P86" s="40"/>
      <c r="W86" s="124" t="e">
        <f t="shared" si="4"/>
        <v>#REF!</v>
      </c>
      <c r="X86" s="23" t="e">
        <f t="shared" si="7"/>
        <v>#REF!</v>
      </c>
    </row>
    <row r="87" spans="1:24" ht="10.5" x14ac:dyDescent="0.25">
      <c r="A87" s="21" t="s">
        <v>247</v>
      </c>
      <c r="B87" s="21" t="s">
        <v>247</v>
      </c>
      <c r="C87" s="21" t="s">
        <v>70</v>
      </c>
      <c r="D87" s="21" t="s">
        <v>45</v>
      </c>
      <c r="E87" s="93"/>
      <c r="F87" s="93">
        <v>21708263</v>
      </c>
      <c r="G87" s="93">
        <v>19286161</v>
      </c>
      <c r="H87" s="93" t="e">
        <f>IF(SUMIF(#REF!,B87,#REF!)&gt;0,SUMIF(#REF!,B87,#REF!),"")</f>
        <v>#REF!</v>
      </c>
      <c r="I87" s="94"/>
      <c r="J87" s="94">
        <f>F87/G87</f>
        <v>1.1255875650939553</v>
      </c>
      <c r="K87" s="40"/>
      <c r="L87" s="75" t="str">
        <f t="shared" si="5"/>
        <v>-</v>
      </c>
      <c r="M87" s="75">
        <f t="shared" si="6"/>
        <v>19286161</v>
      </c>
      <c r="N87" s="40"/>
      <c r="O87" s="40"/>
      <c r="P87" s="40"/>
      <c r="Q87" s="122" t="s">
        <v>650</v>
      </c>
      <c r="R87" s="123"/>
      <c r="S87" s="123"/>
      <c r="T87" s="123"/>
      <c r="U87" s="123"/>
      <c r="V87" s="123"/>
      <c r="W87" s="124">
        <f t="shared" si="4"/>
        <v>1.1255875650939553</v>
      </c>
      <c r="X87" s="23" t="str">
        <f t="shared" si="7"/>
        <v>Kontrolle</v>
      </c>
    </row>
    <row r="88" spans="1:24" x14ac:dyDescent="0.2">
      <c r="A88" s="21" t="s">
        <v>69</v>
      </c>
      <c r="B88" s="21" t="s">
        <v>69</v>
      </c>
      <c r="C88" s="21" t="s">
        <v>70</v>
      </c>
      <c r="D88" s="21" t="s">
        <v>45</v>
      </c>
      <c r="E88" s="93" t="e">
        <f>IF(SUMIF(#REF!,B88,#REF!)&gt;0,SUMIF(#REF!,B88,#REF!),)</f>
        <v>#REF!</v>
      </c>
      <c r="F88" s="93" t="e">
        <f>IF(SUMIF(#REF!,B88,#REF!)&gt;0,SUMIF(#REF!,B88,#REF!),)</f>
        <v>#REF!</v>
      </c>
      <c r="G88" s="93" t="e">
        <f>IF(SUMIF(#REF!,B88,#REF!)&gt;0,SUMIF(#REF!,B88,#REF!),"")</f>
        <v>#REF!</v>
      </c>
      <c r="H88" s="93" t="e">
        <f>IF(SUMIF(#REF!,B88,#REF!)&gt;0,SUMIF(#REF!,B88,#REF!),"")</f>
        <v>#REF!</v>
      </c>
      <c r="I88" s="94" t="e">
        <f>IF(SUMIF(#REF!,B88,#REF!)&gt;0,SUMIF(#REF!,B88,#REF!),"")</f>
        <v>#REF!</v>
      </c>
      <c r="J88" s="94" t="e">
        <f>IF(SUMIF(#REF!,B88,#REF!)&gt;0,SUMIF(#REF!,B88,#REF!),"")</f>
        <v>#REF!</v>
      </c>
      <c r="K88" s="40"/>
      <c r="L88" s="75" t="e">
        <f t="shared" si="5"/>
        <v>#REF!</v>
      </c>
      <c r="M88" s="75" t="e">
        <f t="shared" si="6"/>
        <v>#REF!</v>
      </c>
      <c r="N88" s="40"/>
      <c r="O88" s="40"/>
      <c r="P88" s="40"/>
      <c r="W88" s="124" t="e">
        <f t="shared" si="4"/>
        <v>#REF!</v>
      </c>
      <c r="X88" s="23" t="e">
        <f t="shared" si="7"/>
        <v>#REF!</v>
      </c>
    </row>
    <row r="89" spans="1:24" x14ac:dyDescent="0.2">
      <c r="A89" s="21" t="s">
        <v>279</v>
      </c>
      <c r="B89" s="21" t="s">
        <v>279</v>
      </c>
      <c r="C89" s="21" t="s">
        <v>70</v>
      </c>
      <c r="D89" s="21" t="s">
        <v>45</v>
      </c>
      <c r="E89" s="93" t="e">
        <f>IF(SUMIF(#REF!,B89,#REF!)&gt;0,SUMIF(#REF!,B89,#REF!),)</f>
        <v>#REF!</v>
      </c>
      <c r="F89" s="93" t="e">
        <f>IF(SUMIF(#REF!,B89,#REF!)&gt;0,SUMIF(#REF!,B89,#REF!),)</f>
        <v>#REF!</v>
      </c>
      <c r="G89" s="93" t="e">
        <f>IF(SUMIF(#REF!,B89,#REF!)&gt;0,SUMIF(#REF!,B89,#REF!),"")</f>
        <v>#REF!</v>
      </c>
      <c r="H89" s="93" t="e">
        <f>IF(SUMIF(#REF!,B89,#REF!)&gt;0,SUMIF(#REF!,B89,#REF!),"")</f>
        <v>#REF!</v>
      </c>
      <c r="I89" s="94" t="e">
        <f>IF(SUMIF(#REF!,B89,#REF!)&gt;0,SUMIF(#REF!,B89,#REF!),"")</f>
        <v>#REF!</v>
      </c>
      <c r="J89" s="94" t="e">
        <f>IF(SUMIF(#REF!,B89,#REF!)&gt;0,SUMIF(#REF!,B89,#REF!),"")</f>
        <v>#REF!</v>
      </c>
      <c r="K89" s="40"/>
      <c r="L89" s="75" t="e">
        <f t="shared" si="5"/>
        <v>#REF!</v>
      </c>
      <c r="M89" s="75" t="e">
        <f t="shared" si="6"/>
        <v>#REF!</v>
      </c>
      <c r="N89" s="40"/>
      <c r="O89" s="40"/>
      <c r="P89" s="40"/>
      <c r="W89" s="124" t="e">
        <f t="shared" si="4"/>
        <v>#REF!</v>
      </c>
      <c r="X89" s="23" t="e">
        <f t="shared" si="7"/>
        <v>#REF!</v>
      </c>
    </row>
    <row r="90" spans="1:24" x14ac:dyDescent="0.2">
      <c r="A90" s="21" t="s">
        <v>269</v>
      </c>
      <c r="B90" s="21" t="s">
        <v>269</v>
      </c>
      <c r="C90" s="21" t="s">
        <v>70</v>
      </c>
      <c r="D90" s="21" t="s">
        <v>45</v>
      </c>
      <c r="E90" s="93" t="e">
        <f>IF(SUMIF(#REF!,B90,#REF!)&gt;0,SUMIF(#REF!,B90,#REF!),)</f>
        <v>#REF!</v>
      </c>
      <c r="F90" s="93" t="e">
        <f>IF(SUMIF(#REF!,B90,#REF!)&gt;0,SUMIF(#REF!,B90,#REF!),)</f>
        <v>#REF!</v>
      </c>
      <c r="G90" s="93" t="e">
        <f>IF(SUMIF(#REF!,B90,#REF!)&gt;0,SUMIF(#REF!,B90,#REF!),"")</f>
        <v>#REF!</v>
      </c>
      <c r="H90" s="93" t="e">
        <f>IF(SUMIF(#REF!,B90,#REF!)&gt;0,SUMIF(#REF!,B90,#REF!),"")</f>
        <v>#REF!</v>
      </c>
      <c r="I90" s="94" t="e">
        <f>IF(SUMIF(#REF!,B90,#REF!)&gt;0,SUMIF(#REF!,B90,#REF!),"")</f>
        <v>#REF!</v>
      </c>
      <c r="J90" s="94" t="e">
        <f>IF(SUMIF(#REF!,B90,#REF!)&gt;0,SUMIF(#REF!,B90,#REF!),"")</f>
        <v>#REF!</v>
      </c>
      <c r="K90" s="40"/>
      <c r="L90" s="75" t="e">
        <f t="shared" si="5"/>
        <v>#REF!</v>
      </c>
      <c r="M90" s="75" t="e">
        <f t="shared" si="6"/>
        <v>#REF!</v>
      </c>
      <c r="N90" s="40"/>
      <c r="O90" s="40"/>
      <c r="P90" s="40"/>
      <c r="W90" s="124" t="e">
        <f t="shared" si="4"/>
        <v>#REF!</v>
      </c>
      <c r="X90" s="23" t="e">
        <f t="shared" si="7"/>
        <v>#REF!</v>
      </c>
    </row>
    <row r="91" spans="1:24" x14ac:dyDescent="0.2">
      <c r="A91" s="21" t="s">
        <v>344</v>
      </c>
      <c r="B91" s="21" t="s">
        <v>344</v>
      </c>
      <c r="C91" s="21" t="s">
        <v>70</v>
      </c>
      <c r="D91" s="21" t="s">
        <v>345</v>
      </c>
      <c r="E91" s="93" t="e">
        <f>IF(SUMIF(#REF!,B91,#REF!)&gt;0,SUMIF(#REF!,B91,#REF!),)</f>
        <v>#REF!</v>
      </c>
      <c r="F91" s="93" t="e">
        <f>IF(SUMIF(#REF!,B91,#REF!)&gt;0,SUMIF(#REF!,B91,#REF!),)</f>
        <v>#REF!</v>
      </c>
      <c r="G91" s="93" t="e">
        <f>IF(SUMIF(#REF!,B91,#REF!)&gt;0,SUMIF(#REF!,B91,#REF!),"")</f>
        <v>#REF!</v>
      </c>
      <c r="H91" s="93" t="e">
        <f>IF(SUMIF(#REF!,B91,#REF!)&gt;0,SUMIF(#REF!,B91,#REF!),"")</f>
        <v>#REF!</v>
      </c>
      <c r="I91" s="94" t="e">
        <f>IF(SUMIF(#REF!,B91,#REF!)&gt;0,SUMIF(#REF!,B91,#REF!),"")</f>
        <v>#REF!</v>
      </c>
      <c r="J91" s="94" t="e">
        <f>IF(SUMIF(#REF!,B91,#REF!)&gt;0,SUMIF(#REF!,B91,#REF!),"")</f>
        <v>#REF!</v>
      </c>
      <c r="K91" s="40"/>
      <c r="L91" s="75" t="e">
        <f t="shared" si="5"/>
        <v>#REF!</v>
      </c>
      <c r="M91" s="75" t="e">
        <f t="shared" si="6"/>
        <v>#REF!</v>
      </c>
      <c r="N91" s="40"/>
      <c r="O91" s="40"/>
      <c r="P91" s="40"/>
      <c r="W91" s="124" t="e">
        <f t="shared" si="4"/>
        <v>#REF!</v>
      </c>
      <c r="X91" s="23" t="e">
        <f t="shared" si="7"/>
        <v>#REF!</v>
      </c>
    </row>
    <row r="92" spans="1:24" x14ac:dyDescent="0.2">
      <c r="A92" s="21" t="s">
        <v>282</v>
      </c>
      <c r="B92" s="21" t="s">
        <v>282</v>
      </c>
      <c r="C92" s="21" t="s">
        <v>70</v>
      </c>
      <c r="D92" s="21" t="s">
        <v>62</v>
      </c>
      <c r="E92" s="93" t="e">
        <f>IF(SUMIF(#REF!,B92,#REF!)&gt;0,SUMIF(#REF!,B92,#REF!),)</f>
        <v>#REF!</v>
      </c>
      <c r="F92" s="93" t="e">
        <f>IF(SUMIF(#REF!,B92,#REF!)&gt;0,SUMIF(#REF!,B92,#REF!),)</f>
        <v>#REF!</v>
      </c>
      <c r="G92" s="93" t="e">
        <f>IF(SUMIF(#REF!,B92,#REF!)&gt;0,SUMIF(#REF!,B92,#REF!),"")</f>
        <v>#REF!</v>
      </c>
      <c r="H92" s="93" t="e">
        <f>IF(SUMIF(#REF!,B92,#REF!)&gt;0,SUMIF(#REF!,B92,#REF!),"")</f>
        <v>#REF!</v>
      </c>
      <c r="I92" s="94" t="e">
        <f>IF(SUMIF(#REF!,B92,#REF!)&gt;0,SUMIF(#REF!,B92,#REF!),"")</f>
        <v>#REF!</v>
      </c>
      <c r="J92" s="94" t="e">
        <f>IF(SUMIF(#REF!,B92,#REF!)&gt;0,SUMIF(#REF!,B92,#REF!),"")</f>
        <v>#REF!</v>
      </c>
      <c r="K92" s="40"/>
      <c r="L92" s="75" t="e">
        <f t="shared" si="5"/>
        <v>#REF!</v>
      </c>
      <c r="M92" s="75" t="e">
        <f t="shared" si="6"/>
        <v>#REF!</v>
      </c>
      <c r="N92" s="40"/>
      <c r="O92" s="40"/>
      <c r="P92" s="40"/>
      <c r="W92" s="124" t="e">
        <f t="shared" si="4"/>
        <v>#REF!</v>
      </c>
      <c r="X92" s="23" t="e">
        <f t="shared" si="7"/>
        <v>#REF!</v>
      </c>
    </row>
    <row r="93" spans="1:24" hidden="1" x14ac:dyDescent="0.2">
      <c r="A93" s="89" t="s">
        <v>323</v>
      </c>
      <c r="B93" s="90" t="s">
        <v>323</v>
      </c>
      <c r="C93" s="90" t="s">
        <v>55</v>
      </c>
      <c r="D93" s="90" t="s">
        <v>251</v>
      </c>
      <c r="E93" s="91" t="e">
        <f>IF(SUMIF(#REF!,B93,#REF!)&gt;0,SUMIF(#REF!,B93,#REF!),)</f>
        <v>#REF!</v>
      </c>
      <c r="F93" s="91" t="e">
        <f>IF(SUMIF(#REF!,B93,#REF!)&gt;0,SUMIF(#REF!,B93,#REF!),)</f>
        <v>#REF!</v>
      </c>
      <c r="G93" s="91" t="e">
        <f>IF(SUMIF(#REF!,B93,#REF!)&gt;0,SUMIF(#REF!,B93,#REF!),"")</f>
        <v>#REF!</v>
      </c>
      <c r="H93" s="91" t="e">
        <f>IF(SUMIF(#REF!,B93,#REF!)&gt;0,SUMIF(#REF!,B93,#REF!),"")</f>
        <v>#REF!</v>
      </c>
      <c r="I93" s="92" t="e">
        <f>IF(SUMIF(#REF!,B93,#REF!)&gt;0,SUMIF(#REF!,B93,#REF!),"")</f>
        <v>#REF!</v>
      </c>
      <c r="J93" s="92" t="e">
        <f>IF(SUMIF(#REF!,B93,#REF!)&gt;0,SUMIF(#REF!,B93,#REF!),"")</f>
        <v>#REF!</v>
      </c>
      <c r="K93" s="40"/>
      <c r="L93" s="75" t="e">
        <f t="shared" si="5"/>
        <v>#REF!</v>
      </c>
      <c r="M93" s="75" t="e">
        <f t="shared" si="6"/>
        <v>#REF!</v>
      </c>
      <c r="N93" s="40"/>
      <c r="O93" s="40"/>
      <c r="P93" s="40"/>
      <c r="W93" s="124" t="e">
        <f t="shared" si="4"/>
        <v>#REF!</v>
      </c>
      <c r="X93" s="23" t="e">
        <f t="shared" si="7"/>
        <v>#REF!</v>
      </c>
    </row>
    <row r="94" spans="1:24" hidden="1" x14ac:dyDescent="0.2">
      <c r="A94" s="20" t="s">
        <v>314</v>
      </c>
      <c r="B94" s="21" t="s">
        <v>314</v>
      </c>
      <c r="C94" s="21" t="s">
        <v>95</v>
      </c>
      <c r="D94" s="21" t="s">
        <v>308</v>
      </c>
      <c r="E94" s="76" t="e">
        <f>IF(SUMIF(#REF!,B94,#REF!)&gt;0,SUMIF(#REF!,B94,#REF!),)</f>
        <v>#REF!</v>
      </c>
      <c r="F94" s="76" t="e">
        <f>IF(SUMIF(#REF!,B94,#REF!)&gt;0,SUMIF(#REF!,B94,#REF!),)</f>
        <v>#REF!</v>
      </c>
      <c r="G94" s="76" t="e">
        <f>IF(SUMIF(#REF!,B94,#REF!)&gt;0,SUMIF(#REF!,B94,#REF!),"")</f>
        <v>#REF!</v>
      </c>
      <c r="H94" s="76" t="e">
        <f>IF(SUMIF(#REF!,B94,#REF!)&gt;0,SUMIF(#REF!,B94,#REF!),"")</f>
        <v>#REF!</v>
      </c>
      <c r="I94" s="77" t="e">
        <f>IF(SUMIF(#REF!,B94,#REF!)&gt;0,SUMIF(#REF!,B94,#REF!),"")</f>
        <v>#REF!</v>
      </c>
      <c r="J94" s="77" t="e">
        <f>IF(SUMIF(#REF!,B94,#REF!)&gt;0,SUMIF(#REF!,B94,#REF!),"")</f>
        <v>#REF!</v>
      </c>
      <c r="K94" s="40"/>
      <c r="L94" s="75" t="e">
        <f t="shared" si="5"/>
        <v>#REF!</v>
      </c>
      <c r="M94" s="75" t="e">
        <f t="shared" si="6"/>
        <v>#REF!</v>
      </c>
      <c r="N94" s="40"/>
      <c r="O94" s="40"/>
      <c r="P94" s="40"/>
      <c r="W94" s="124" t="e">
        <f t="shared" si="4"/>
        <v>#REF!</v>
      </c>
      <c r="X94" s="23" t="e">
        <f t="shared" si="7"/>
        <v>#REF!</v>
      </c>
    </row>
    <row r="95" spans="1:24" hidden="1" x14ac:dyDescent="0.2">
      <c r="A95" s="20" t="s">
        <v>40</v>
      </c>
      <c r="B95" s="21" t="s">
        <v>41</v>
      </c>
      <c r="C95" s="21" t="s">
        <v>21</v>
      </c>
      <c r="D95" s="21" t="s">
        <v>27</v>
      </c>
      <c r="E95" s="76" t="e">
        <f>IF(SUMIF(#REF!,B95,#REF!)&gt;0,SUMIF(#REF!,B95,#REF!),)</f>
        <v>#REF!</v>
      </c>
      <c r="F95" s="76" t="e">
        <f>IF(SUMIF(#REF!,B95,#REF!)&gt;0,SUMIF(#REF!,B95,#REF!),)</f>
        <v>#REF!</v>
      </c>
      <c r="G95" s="76" t="e">
        <f>IF(SUMIF(#REF!,B95,#REF!)&gt;0,SUMIF(#REF!,B95,#REF!),"")</f>
        <v>#REF!</v>
      </c>
      <c r="H95" s="76" t="e">
        <f>IF(SUMIF(#REF!,B95,#REF!)&gt;0,SUMIF(#REF!,B95,#REF!),"")</f>
        <v>#REF!</v>
      </c>
      <c r="I95" s="77" t="e">
        <f>IF(SUMIF(#REF!,B95,#REF!)&gt;0,SUMIF(#REF!,B95,#REF!),"")</f>
        <v>#REF!</v>
      </c>
      <c r="J95" s="77" t="e">
        <f>IF(SUMIF(#REF!,B95,#REF!)&gt;0,SUMIF(#REF!,B95,#REF!),"")</f>
        <v>#REF!</v>
      </c>
      <c r="K95" s="40"/>
      <c r="L95" s="75" t="e">
        <f t="shared" si="5"/>
        <v>#REF!</v>
      </c>
      <c r="M95" s="75" t="e">
        <f t="shared" si="6"/>
        <v>#REF!</v>
      </c>
      <c r="N95" s="40"/>
      <c r="O95" s="40"/>
      <c r="P95" s="40"/>
      <c r="W95" s="124" t="e">
        <f t="shared" si="4"/>
        <v>#REF!</v>
      </c>
      <c r="X95" s="23" t="e">
        <f t="shared" si="7"/>
        <v>#REF!</v>
      </c>
    </row>
    <row r="96" spans="1:24" hidden="1" x14ac:dyDescent="0.2">
      <c r="A96" s="21" t="s">
        <v>299</v>
      </c>
      <c r="B96" s="21" t="s">
        <v>300</v>
      </c>
      <c r="C96" s="21" t="s">
        <v>66</v>
      </c>
      <c r="D96" s="21" t="s">
        <v>27</v>
      </c>
      <c r="E96" s="76" t="e">
        <f>IF(SUMIF(#REF!,B96,#REF!)&gt;0,SUMIF(#REF!,B96,#REF!),)</f>
        <v>#REF!</v>
      </c>
      <c r="F96" s="76" t="e">
        <f>IF(SUMIF(#REF!,B96,#REF!)&gt;0,SUMIF(#REF!,B96,#REF!),)</f>
        <v>#REF!</v>
      </c>
      <c r="G96" s="76" t="e">
        <f>IF(SUMIF(#REF!,B96,#REF!)&gt;0,SUMIF(#REF!,B96,#REF!),"")</f>
        <v>#REF!</v>
      </c>
      <c r="H96" s="76" t="e">
        <f>IF(SUMIF(#REF!,B96,#REF!)&gt;0,SUMIF(#REF!,B96,#REF!),"")</f>
        <v>#REF!</v>
      </c>
      <c r="I96" s="77" t="e">
        <f>IF(SUMIF(#REF!,B96,#REF!)&gt;0,SUMIF(#REF!,B96,#REF!),"")</f>
        <v>#REF!</v>
      </c>
      <c r="J96" s="77" t="e">
        <f>IF(SUMIF(#REF!,B96,#REF!)&gt;0,SUMIF(#REF!,B96,#REF!),"")</f>
        <v>#REF!</v>
      </c>
      <c r="K96" s="40"/>
      <c r="L96" s="75" t="e">
        <f t="shared" si="5"/>
        <v>#REF!</v>
      </c>
      <c r="M96" s="75" t="e">
        <f t="shared" si="6"/>
        <v>#REF!</v>
      </c>
      <c r="N96" s="40"/>
      <c r="O96" s="40"/>
      <c r="P96" s="40"/>
      <c r="W96" s="124" t="e">
        <f t="shared" si="4"/>
        <v>#REF!</v>
      </c>
      <c r="X96" s="23" t="e">
        <f t="shared" si="7"/>
        <v>#REF!</v>
      </c>
    </row>
    <row r="97" spans="1:24" hidden="1" x14ac:dyDescent="0.2">
      <c r="A97" s="21" t="s">
        <v>199</v>
      </c>
      <c r="B97" s="21" t="s">
        <v>200</v>
      </c>
      <c r="C97" s="21" t="s">
        <v>55</v>
      </c>
      <c r="D97" s="21" t="s">
        <v>188</v>
      </c>
      <c r="E97" s="76" t="e">
        <f>IF(SUMIF(#REF!,B97,#REF!)&gt;0,SUMIF(#REF!,B97,#REF!),)</f>
        <v>#REF!</v>
      </c>
      <c r="F97" s="76" t="e">
        <f>IF(SUMIF(#REF!,B97,#REF!)&gt;0,SUMIF(#REF!,B97,#REF!),)</f>
        <v>#REF!</v>
      </c>
      <c r="G97" s="85"/>
      <c r="H97" s="76" t="e">
        <f>IF(SUMIF(#REF!,B97,#REF!)&gt;0,SUMIF(#REF!,B97,#REF!),"")</f>
        <v>#REF!</v>
      </c>
      <c r="I97" s="77" t="e">
        <f>IF(SUMIF(#REF!,B97,#REF!)&gt;0,SUMIF(#REF!,B97,#REF!),"")</f>
        <v>#REF!</v>
      </c>
      <c r="J97" s="77" t="e">
        <f>IF(SUMIF(#REF!,B97,#REF!)&gt;0,SUMIF(#REF!,B97,#REF!),"")</f>
        <v>#REF!</v>
      </c>
      <c r="K97" s="40"/>
      <c r="L97" s="75" t="e">
        <f t="shared" si="5"/>
        <v>#REF!</v>
      </c>
      <c r="M97" s="75" t="e">
        <f t="shared" si="6"/>
        <v>#REF!</v>
      </c>
      <c r="N97" s="40"/>
      <c r="O97" s="40"/>
      <c r="P97" s="40"/>
      <c r="W97" s="124" t="e">
        <f t="shared" si="4"/>
        <v>#REF!</v>
      </c>
      <c r="X97" s="23" t="e">
        <f t="shared" si="7"/>
        <v>#REF!</v>
      </c>
    </row>
    <row r="98" spans="1:24" hidden="1" x14ac:dyDescent="0.2">
      <c r="A98" s="21" t="s">
        <v>326</v>
      </c>
      <c r="B98" s="21" t="s">
        <v>326</v>
      </c>
      <c r="C98" s="21" t="s">
        <v>110</v>
      </c>
      <c r="D98" s="21" t="s">
        <v>251</v>
      </c>
      <c r="E98" s="76" t="e">
        <f>IF(SUMIF(#REF!,B98,#REF!)&gt;0,SUMIF(#REF!,B98,#REF!),)</f>
        <v>#REF!</v>
      </c>
      <c r="F98" s="76" t="e">
        <f>IF(SUMIF(#REF!,B98,#REF!)&gt;0,SUMIF(#REF!,B98,#REF!),)</f>
        <v>#REF!</v>
      </c>
      <c r="G98" s="76" t="e">
        <f>IF(SUMIF(#REF!,B98,#REF!)&gt;0,SUMIF(#REF!,B98,#REF!),"")</f>
        <v>#REF!</v>
      </c>
      <c r="H98" s="76" t="e">
        <f>IF(SUMIF(#REF!,B98,#REF!)&gt;0,SUMIF(#REF!,B98,#REF!),"")</f>
        <v>#REF!</v>
      </c>
      <c r="I98" s="77" t="e">
        <f>IF(SUMIF(#REF!,B98,#REF!)&gt;0,SUMIF(#REF!,B98,#REF!),"")</f>
        <v>#REF!</v>
      </c>
      <c r="J98" s="77" t="e">
        <f>IF(SUMIF(#REF!,B98,#REF!)&gt;0,SUMIF(#REF!,B98,#REF!),"")</f>
        <v>#REF!</v>
      </c>
      <c r="K98" s="40"/>
      <c r="L98" s="75" t="e">
        <f t="shared" si="5"/>
        <v>#REF!</v>
      </c>
      <c r="M98" s="75" t="e">
        <f t="shared" si="6"/>
        <v>#REF!</v>
      </c>
      <c r="N98" s="40"/>
      <c r="O98" s="40"/>
      <c r="P98" s="40"/>
      <c r="W98" s="124" t="e">
        <f t="shared" si="4"/>
        <v>#REF!</v>
      </c>
      <c r="X98" s="23" t="e">
        <f t="shared" si="7"/>
        <v>#REF!</v>
      </c>
    </row>
    <row r="99" spans="1:24" hidden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76" t="e">
        <f>IF(SUMIF(#REF!,B99,#REF!)&gt;0,SUMIF(#REF!,B99,#REF!),)</f>
        <v>#REF!</v>
      </c>
      <c r="F99" s="76" t="e">
        <f>IF(SUMIF(#REF!,B99,#REF!)&gt;0,SUMIF(#REF!,B99,#REF!),)</f>
        <v>#REF!</v>
      </c>
      <c r="G99" s="85"/>
      <c r="H99" s="76" t="e">
        <f>IF(SUMIF(#REF!,B99,#REF!)&gt;0,SUMIF(#REF!,B99,#REF!),"")</f>
        <v>#REF!</v>
      </c>
      <c r="I99" s="77" t="e">
        <f>IF(SUMIF(#REF!,B99,#REF!)&gt;0,SUMIF(#REF!,B99,#REF!),"")</f>
        <v>#REF!</v>
      </c>
      <c r="J99" s="77" t="e">
        <f>IF(SUMIF(#REF!,B99,#REF!)&gt;0,SUMIF(#REF!,B99,#REF!),"")</f>
        <v>#REF!</v>
      </c>
      <c r="K99" s="40"/>
      <c r="L99" s="75" t="e">
        <f t="shared" si="5"/>
        <v>#REF!</v>
      </c>
      <c r="M99" s="75" t="e">
        <f t="shared" si="6"/>
        <v>#REF!</v>
      </c>
      <c r="N99" s="40"/>
      <c r="O99" s="40"/>
      <c r="P99" s="40"/>
      <c r="W99" s="124" t="e">
        <f t="shared" si="4"/>
        <v>#REF!</v>
      </c>
      <c r="X99" s="23" t="e">
        <f t="shared" si="7"/>
        <v>#REF!</v>
      </c>
    </row>
    <row r="100" spans="1:24" hidden="1" x14ac:dyDescent="0.2">
      <c r="A100" s="21" t="s">
        <v>180</v>
      </c>
      <c r="B100" s="21" t="s">
        <v>181</v>
      </c>
      <c r="C100" s="21" t="s">
        <v>34</v>
      </c>
      <c r="D100" s="21" t="s">
        <v>35</v>
      </c>
      <c r="E100" s="76" t="e">
        <f>IF(SUMIF(#REF!,B100,#REF!)&gt;0,SUMIF(#REF!,B100,#REF!),)</f>
        <v>#REF!</v>
      </c>
      <c r="F100" s="76" t="e">
        <f>IF(SUMIF(#REF!,B100,#REF!)&gt;0,SUMIF(#REF!,B100,#REF!),)</f>
        <v>#REF!</v>
      </c>
      <c r="G100" s="76" t="e">
        <f>IF(SUMIF(#REF!,B100,#REF!)&gt;0,SUMIF(#REF!,B100,#REF!),"")</f>
        <v>#REF!</v>
      </c>
      <c r="H100" s="76" t="e">
        <f>IF(SUMIF(#REF!,B100,#REF!)&gt;0,SUMIF(#REF!,B100,#REF!),"")</f>
        <v>#REF!</v>
      </c>
      <c r="I100" s="77" t="e">
        <f>IF(SUMIF(#REF!,B100,#REF!)&gt;0,SUMIF(#REF!,B100,#REF!),"")</f>
        <v>#REF!</v>
      </c>
      <c r="J100" s="77" t="e">
        <f>IF(SUMIF(#REF!,B100,#REF!)&gt;0,SUMIF(#REF!,B100,#REF!),"")</f>
        <v>#REF!</v>
      </c>
      <c r="K100" s="40"/>
      <c r="L100" s="75" t="e">
        <f t="shared" si="5"/>
        <v>#REF!</v>
      </c>
      <c r="M100" s="75" t="e">
        <f t="shared" si="6"/>
        <v>#REF!</v>
      </c>
      <c r="N100" s="40"/>
      <c r="O100" s="40"/>
      <c r="P100" s="40"/>
      <c r="W100" s="124" t="e">
        <f t="shared" si="4"/>
        <v>#REF!</v>
      </c>
      <c r="X100" s="23" t="e">
        <f t="shared" si="7"/>
        <v>#REF!</v>
      </c>
    </row>
    <row r="101" spans="1:24" hidden="1" x14ac:dyDescent="0.2">
      <c r="A101" s="21" t="s">
        <v>150</v>
      </c>
      <c r="B101" s="21" t="s">
        <v>151</v>
      </c>
      <c r="C101" s="21" t="s">
        <v>152</v>
      </c>
      <c r="D101" s="21" t="s">
        <v>27</v>
      </c>
      <c r="E101" s="76" t="e">
        <f>IF(SUMIF(#REF!,B101,#REF!)&gt;0,SUMIF(#REF!,B101,#REF!),)</f>
        <v>#REF!</v>
      </c>
      <c r="F101" s="76" t="e">
        <f>IF(SUMIF(#REF!,B101,#REF!)&gt;0,SUMIF(#REF!,B101,#REF!),)</f>
        <v>#REF!</v>
      </c>
      <c r="G101" s="76" t="e">
        <f>IF(SUMIF(#REF!,B101,#REF!)&gt;0,SUMIF(#REF!,B101,#REF!),"")</f>
        <v>#REF!</v>
      </c>
      <c r="H101" s="76" t="e">
        <f>IF(SUMIF(#REF!,B101,#REF!)&gt;0,SUMIF(#REF!,B101,#REF!),"")</f>
        <v>#REF!</v>
      </c>
      <c r="I101" s="77" t="e">
        <f>IF(SUMIF(#REF!,B101,#REF!)&gt;0,SUMIF(#REF!,B101,#REF!),"")</f>
        <v>#REF!</v>
      </c>
      <c r="J101" s="77" t="e">
        <f>IF(SUMIF(#REF!,B101,#REF!)&gt;0,SUMIF(#REF!,B101,#REF!),"")</f>
        <v>#REF!</v>
      </c>
      <c r="K101" s="40"/>
      <c r="L101" s="75" t="e">
        <f t="shared" si="5"/>
        <v>#REF!</v>
      </c>
      <c r="M101" s="75" t="e">
        <f t="shared" si="6"/>
        <v>#REF!</v>
      </c>
      <c r="N101" s="40"/>
      <c r="O101" s="40"/>
      <c r="P101" s="40"/>
      <c r="W101" s="124" t="e">
        <f t="shared" si="4"/>
        <v>#REF!</v>
      </c>
      <c r="X101" s="23" t="e">
        <f t="shared" si="7"/>
        <v>#REF!</v>
      </c>
    </row>
    <row r="102" spans="1:24" hidden="1" x14ac:dyDescent="0.2">
      <c r="A102" s="21" t="s">
        <v>125</v>
      </c>
      <c r="B102" s="21" t="s">
        <v>126</v>
      </c>
      <c r="C102" s="21" t="s">
        <v>127</v>
      </c>
      <c r="D102" s="21" t="s">
        <v>45</v>
      </c>
      <c r="E102" s="76" t="e">
        <f>IF(SUMIF(#REF!,B102,#REF!)&gt;0,SUMIF(#REF!,B102,#REF!),)</f>
        <v>#REF!</v>
      </c>
      <c r="F102" s="76" t="e">
        <f>IF(SUMIF(#REF!,B102,#REF!)&gt;0,SUMIF(#REF!,B102,#REF!),)</f>
        <v>#REF!</v>
      </c>
      <c r="G102" s="76" t="e">
        <f>IF(SUMIF(#REF!,B102,#REF!)&gt;0,SUMIF(#REF!,B102,#REF!),"")</f>
        <v>#REF!</v>
      </c>
      <c r="H102" s="76" t="e">
        <f>IF(SUMIF(#REF!,B102,#REF!)&gt;0,SUMIF(#REF!,B102,#REF!),"")</f>
        <v>#REF!</v>
      </c>
      <c r="I102" s="77" t="e">
        <f>IF(SUMIF(#REF!,B102,#REF!)&gt;0,SUMIF(#REF!,B102,#REF!),"")</f>
        <v>#REF!</v>
      </c>
      <c r="J102" s="77" t="e">
        <f>IF(SUMIF(#REF!,B102,#REF!)&gt;0,SUMIF(#REF!,B102,#REF!),"")</f>
        <v>#REF!</v>
      </c>
      <c r="K102" s="40"/>
      <c r="L102" s="75" t="e">
        <f t="shared" si="5"/>
        <v>#REF!</v>
      </c>
      <c r="M102" s="75" t="e">
        <f t="shared" si="6"/>
        <v>#REF!</v>
      </c>
      <c r="N102" s="40"/>
      <c r="O102" s="40"/>
      <c r="P102" s="40"/>
      <c r="W102" s="124" t="e">
        <f t="shared" si="4"/>
        <v>#REF!</v>
      </c>
      <c r="X102" s="23" t="e">
        <f t="shared" si="7"/>
        <v>#REF!</v>
      </c>
    </row>
    <row r="103" spans="1:24" hidden="1" x14ac:dyDescent="0.2">
      <c r="A103" s="21" t="s">
        <v>136</v>
      </c>
      <c r="B103" s="21" t="s">
        <v>137</v>
      </c>
      <c r="C103" s="21" t="s">
        <v>127</v>
      </c>
      <c r="D103" s="21" t="s">
        <v>45</v>
      </c>
      <c r="E103" s="76" t="e">
        <f>IF(SUMIF(#REF!,B103,#REF!)&gt;0,SUMIF(#REF!,B103,#REF!),)</f>
        <v>#REF!</v>
      </c>
      <c r="F103" s="76" t="e">
        <f>IF(SUMIF(#REF!,B103,#REF!)&gt;0,SUMIF(#REF!,B103,#REF!),)</f>
        <v>#REF!</v>
      </c>
      <c r="G103" s="76" t="e">
        <f>IF(SUMIF(#REF!,B103,#REF!)&gt;0,SUMIF(#REF!,B103,#REF!),"")</f>
        <v>#REF!</v>
      </c>
      <c r="H103" s="76" t="e">
        <f>IF(SUMIF(#REF!,B103,#REF!)&gt;0,SUMIF(#REF!,B103,#REF!),"")</f>
        <v>#REF!</v>
      </c>
      <c r="I103" s="77" t="e">
        <f>IF(SUMIF(#REF!,B103,#REF!)&gt;0,SUMIF(#REF!,B103,#REF!),"")</f>
        <v>#REF!</v>
      </c>
      <c r="J103" s="77" t="e">
        <f>IF(SUMIF(#REF!,B103,#REF!)&gt;0,SUMIF(#REF!,B103,#REF!),"")</f>
        <v>#REF!</v>
      </c>
      <c r="K103" s="40"/>
      <c r="L103" s="75" t="e">
        <f t="shared" si="5"/>
        <v>#REF!</v>
      </c>
      <c r="M103" s="75" t="e">
        <f t="shared" si="6"/>
        <v>#REF!</v>
      </c>
      <c r="N103" s="40"/>
      <c r="O103" s="40"/>
      <c r="P103" s="40"/>
      <c r="W103" s="124" t="e">
        <f t="shared" si="4"/>
        <v>#REF!</v>
      </c>
      <c r="X103" s="23" t="e">
        <f t="shared" si="7"/>
        <v>#REF!</v>
      </c>
    </row>
    <row r="104" spans="1:24" hidden="1" x14ac:dyDescent="0.2">
      <c r="A104" s="21" t="s">
        <v>97</v>
      </c>
      <c r="B104" s="21" t="s">
        <v>98</v>
      </c>
      <c r="C104" s="21" t="s">
        <v>99</v>
      </c>
      <c r="D104" s="21" t="s">
        <v>45</v>
      </c>
      <c r="E104" s="76" t="e">
        <f>IF(SUMIF(#REF!,B104,#REF!)&gt;0,SUMIF(#REF!,B104,#REF!),)</f>
        <v>#REF!</v>
      </c>
      <c r="F104" s="76" t="e">
        <f>IF(SUMIF(#REF!,B104,#REF!)&gt;0,SUMIF(#REF!,B104,#REF!),)</f>
        <v>#REF!</v>
      </c>
      <c r="G104" s="76" t="e">
        <f>IF(SUMIF(#REF!,B104,#REF!)&gt;0,SUMIF(#REF!,B104,#REF!),"")</f>
        <v>#REF!</v>
      </c>
      <c r="H104" s="76" t="e">
        <f>IF(SUMIF(#REF!,B104,#REF!)&gt;0,SUMIF(#REF!,B104,#REF!),"")</f>
        <v>#REF!</v>
      </c>
      <c r="I104" s="77" t="e">
        <f>IF(SUMIF(#REF!,B104,#REF!)&gt;0,SUMIF(#REF!,B104,#REF!),"")</f>
        <v>#REF!</v>
      </c>
      <c r="J104" s="77" t="e">
        <f>IF(SUMIF(#REF!,B104,#REF!)&gt;0,SUMIF(#REF!,B104,#REF!),"")</f>
        <v>#REF!</v>
      </c>
      <c r="K104" s="40"/>
      <c r="L104" s="75" t="e">
        <f t="shared" si="5"/>
        <v>#REF!</v>
      </c>
      <c r="M104" s="75" t="e">
        <f t="shared" si="6"/>
        <v>#REF!</v>
      </c>
      <c r="N104" s="40"/>
      <c r="O104" s="40"/>
      <c r="P104" s="40"/>
      <c r="W104" s="124" t="e">
        <f t="shared" si="4"/>
        <v>#REF!</v>
      </c>
      <c r="X104" s="23" t="e">
        <f t="shared" si="7"/>
        <v>#REF!</v>
      </c>
    </row>
    <row r="105" spans="1:24" hidden="1" x14ac:dyDescent="0.2">
      <c r="A105" s="21" t="s">
        <v>311</v>
      </c>
      <c r="B105" s="21" t="s">
        <v>311</v>
      </c>
      <c r="C105" s="21" t="s">
        <v>99</v>
      </c>
      <c r="D105" s="21" t="s">
        <v>308</v>
      </c>
      <c r="E105" s="76" t="e">
        <f>IF(SUMIF(#REF!,B105,#REF!)&gt;0,SUMIF(#REF!,B105,#REF!),)</f>
        <v>#REF!</v>
      </c>
      <c r="F105" s="76" t="e">
        <f>IF(SUMIF(#REF!,B105,#REF!)&gt;0,SUMIF(#REF!,B105,#REF!),)</f>
        <v>#REF!</v>
      </c>
      <c r="G105" s="76" t="e">
        <f>IF(SUMIF(#REF!,B105,#REF!)&gt;0,SUMIF(#REF!,B105,#REF!),"")</f>
        <v>#REF!</v>
      </c>
      <c r="H105" s="76" t="e">
        <f>IF(SUMIF(#REF!,B105,#REF!)&gt;0,SUMIF(#REF!,B105,#REF!),"")</f>
        <v>#REF!</v>
      </c>
      <c r="I105" s="77" t="e">
        <f>IF(SUMIF(#REF!,B105,#REF!)&gt;0,SUMIF(#REF!,B105,#REF!),"")</f>
        <v>#REF!</v>
      </c>
      <c r="J105" s="77" t="e">
        <f>IF(SUMIF(#REF!,B105,#REF!)&gt;0,SUMIF(#REF!,B105,#REF!),"")</f>
        <v>#REF!</v>
      </c>
      <c r="K105" s="40"/>
      <c r="L105" s="75" t="e">
        <f t="shared" si="5"/>
        <v>#REF!</v>
      </c>
      <c r="M105" s="75" t="e">
        <f t="shared" si="6"/>
        <v>#REF!</v>
      </c>
      <c r="N105" s="40"/>
      <c r="O105" s="40"/>
      <c r="P105" s="40"/>
      <c r="W105" s="124" t="e">
        <f t="shared" si="4"/>
        <v>#REF!</v>
      </c>
      <c r="X105" s="23" t="e">
        <f t="shared" si="7"/>
        <v>#REF!</v>
      </c>
    </row>
    <row r="106" spans="1:24" hidden="1" x14ac:dyDescent="0.2">
      <c r="A106" s="21" t="s">
        <v>112</v>
      </c>
      <c r="B106" s="21" t="s">
        <v>113</v>
      </c>
      <c r="C106" s="21" t="s">
        <v>114</v>
      </c>
      <c r="D106" s="21" t="s">
        <v>106</v>
      </c>
      <c r="E106" s="85"/>
      <c r="F106" s="76" t="e">
        <f>IF(SUMIF(#REF!,B106,#REF!)&gt;0,SUMIF(#REF!,B106,#REF!),)</f>
        <v>#REF!</v>
      </c>
      <c r="G106" s="76" t="e">
        <f>IF(SUMIF(#REF!,B106,#REF!)&gt;0,SUMIF(#REF!,B106,#REF!),"")</f>
        <v>#REF!</v>
      </c>
      <c r="H106" s="76" t="e">
        <f>IF(SUMIF(#REF!,B106,#REF!)&gt;0,SUMIF(#REF!,B106,#REF!),"")</f>
        <v>#REF!</v>
      </c>
      <c r="I106" s="77" t="e">
        <f>IF(SUMIF(#REF!,B106,#REF!)&gt;0,SUMIF(#REF!,B106,#REF!),"")</f>
        <v>#REF!</v>
      </c>
      <c r="J106" s="77" t="e">
        <f>IF(SUMIF(#REF!,B106,#REF!)&gt;0,SUMIF(#REF!,B106,#REF!),"")</f>
        <v>#REF!</v>
      </c>
      <c r="K106" s="40"/>
      <c r="L106" s="75" t="str">
        <f t="shared" si="5"/>
        <v>-</v>
      </c>
      <c r="M106" s="75" t="e">
        <f t="shared" si="6"/>
        <v>#REF!</v>
      </c>
      <c r="N106" s="40"/>
      <c r="O106" s="40"/>
      <c r="P106" s="40"/>
      <c r="W106" s="124" t="e">
        <f t="shared" si="4"/>
        <v>#REF!</v>
      </c>
      <c r="X106" s="23" t="e">
        <f t="shared" si="7"/>
        <v>#REF!</v>
      </c>
    </row>
    <row r="107" spans="1:24" hidden="1" x14ac:dyDescent="0.2">
      <c r="A107" s="21" t="s">
        <v>193</v>
      </c>
      <c r="B107" s="21" t="s">
        <v>194</v>
      </c>
      <c r="C107" s="21" t="s">
        <v>114</v>
      </c>
      <c r="D107" s="21" t="s">
        <v>106</v>
      </c>
      <c r="E107" s="76" t="e">
        <f>IF(SUMIF(#REF!,B107,#REF!)&gt;0,SUMIF(#REF!,B107,#REF!),)</f>
        <v>#REF!</v>
      </c>
      <c r="F107" s="76" t="e">
        <f>IF(SUMIF(#REF!,B107,#REF!)&gt;0,SUMIF(#REF!,B107,#REF!),)</f>
        <v>#REF!</v>
      </c>
      <c r="G107" s="76" t="e">
        <f>IF(SUMIF(#REF!,B107,#REF!)&gt;0,SUMIF(#REF!,B107,#REF!),"")</f>
        <v>#REF!</v>
      </c>
      <c r="H107" s="76" t="e">
        <f>IF(SUMIF(#REF!,B107,#REF!)&gt;0,SUMIF(#REF!,B107,#REF!),"")</f>
        <v>#REF!</v>
      </c>
      <c r="I107" s="77" t="e">
        <f>IF(SUMIF(#REF!,B107,#REF!)&gt;0,SUMIF(#REF!,B107,#REF!),"")</f>
        <v>#REF!</v>
      </c>
      <c r="J107" s="77" t="e">
        <f>IF(SUMIF(#REF!,B107,#REF!)&gt;0,SUMIF(#REF!,B107,#REF!),"")</f>
        <v>#REF!</v>
      </c>
      <c r="K107" s="40"/>
      <c r="L107" s="75" t="e">
        <f t="shared" si="5"/>
        <v>#REF!</v>
      </c>
      <c r="M107" s="75" t="e">
        <f t="shared" si="6"/>
        <v>#REF!</v>
      </c>
      <c r="N107" s="40"/>
      <c r="O107" s="40"/>
      <c r="P107" s="40"/>
      <c r="W107" s="124" t="e">
        <f t="shared" si="4"/>
        <v>#REF!</v>
      </c>
      <c r="X107" s="23" t="e">
        <f t="shared" si="7"/>
        <v>#REF!</v>
      </c>
    </row>
    <row r="108" spans="1:24" hidden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85"/>
      <c r="F108" s="85"/>
      <c r="G108" s="76" t="e">
        <f>IF(SUMIF(#REF!,B108,#REF!)&gt;0,SUMIF(#REF!,B108,#REF!),"")</f>
        <v>#REF!</v>
      </c>
      <c r="H108" s="76" t="e">
        <f>IF(SUMIF(#REF!,B108,#REF!)&gt;0,SUMIF(#REF!,B108,#REF!),"")</f>
        <v>#REF!</v>
      </c>
      <c r="I108" s="77" t="e">
        <f>IF(SUMIF(#REF!,B108,#REF!)&gt;0,SUMIF(#REF!,B108,#REF!),"")</f>
        <v>#REF!</v>
      </c>
      <c r="J108" s="77" t="e">
        <f>IF(SUMIF(#REF!,B108,#REF!)&gt;0,SUMIF(#REF!,B108,#REF!),"")</f>
        <v>#REF!</v>
      </c>
      <c r="K108" s="40"/>
      <c r="L108" s="75" t="str">
        <f t="shared" si="5"/>
        <v>-</v>
      </c>
      <c r="M108" s="75" t="str">
        <f t="shared" si="6"/>
        <v>-</v>
      </c>
      <c r="N108" s="40"/>
      <c r="O108" s="40"/>
      <c r="P108" s="40"/>
      <c r="W108" s="124" t="e">
        <f t="shared" si="4"/>
        <v>#REF!</v>
      </c>
      <c r="X108" s="23" t="e">
        <f t="shared" si="7"/>
        <v>#REF!</v>
      </c>
    </row>
    <row r="109" spans="1:24" x14ac:dyDescent="0.2">
      <c r="A109" s="42" t="s">
        <v>406</v>
      </c>
      <c r="B109" s="42"/>
      <c r="C109" s="42"/>
      <c r="D109" s="42"/>
      <c r="E109" s="78" t="e">
        <f>SUM(E10:E108)</f>
        <v>#REF!</v>
      </c>
      <c r="F109" s="78" t="e">
        <f>SUM(F10:F108)</f>
        <v>#REF!</v>
      </c>
      <c r="G109" s="78" t="e">
        <f>SUM(G10:G108)</f>
        <v>#REF!</v>
      </c>
      <c r="H109" s="78" t="e">
        <f>SUM(H10:H108)</f>
        <v>#REF!</v>
      </c>
      <c r="I109" s="79" t="e">
        <f>E109/L109</f>
        <v>#REF!</v>
      </c>
      <c r="J109" s="79" t="e">
        <f>F109/M109</f>
        <v>#REF!</v>
      </c>
      <c r="K109" s="62">
        <f>SUM(K10:K108)</f>
        <v>0</v>
      </c>
      <c r="L109" s="75" t="e">
        <f>SUM(L10:L108)</f>
        <v>#REF!</v>
      </c>
      <c r="M109" s="75" t="e">
        <f>SUM(M10:M108)</f>
        <v>#REF!</v>
      </c>
      <c r="N109" s="62"/>
      <c r="O109" s="62"/>
      <c r="P109" s="62"/>
      <c r="Q109" s="39"/>
      <c r="W109" s="124"/>
    </row>
    <row r="110" spans="1:24" ht="30" customHeight="1" x14ac:dyDescent="0.2">
      <c r="E110" s="66"/>
      <c r="F110" s="66"/>
      <c r="K110" s="62"/>
      <c r="L110" s="75"/>
      <c r="M110" s="75"/>
      <c r="N110" s="62"/>
      <c r="O110" s="62"/>
      <c r="P110" s="62"/>
    </row>
    <row r="111" spans="1:24" ht="10.5" x14ac:dyDescent="0.25">
      <c r="A111" s="48" t="s">
        <v>407</v>
      </c>
      <c r="B111" s="49"/>
      <c r="C111" s="49"/>
      <c r="D111" s="49"/>
      <c r="E111" s="49"/>
      <c r="F111" s="49"/>
      <c r="G111" s="49"/>
      <c r="H111" s="49"/>
      <c r="I111" s="148">
        <f>COUNT(I10:I108)</f>
        <v>0</v>
      </c>
      <c r="J111" s="148">
        <f>COUNT(J10:J108)</f>
        <v>3</v>
      </c>
      <c r="K111" s="62" t="e">
        <f>I111-#REF!</f>
        <v>#REF!</v>
      </c>
      <c r="L111" s="62" t="e">
        <f>J111-#REF!</f>
        <v>#REF!</v>
      </c>
      <c r="M111" s="75"/>
      <c r="N111" s="62"/>
      <c r="O111" s="62"/>
      <c r="P111" s="62"/>
    </row>
    <row r="112" spans="1:24" ht="10.5" x14ac:dyDescent="0.25">
      <c r="A112" s="44" t="s">
        <v>717</v>
      </c>
      <c r="B112" s="45"/>
      <c r="C112" s="46"/>
      <c r="D112" s="46"/>
      <c r="E112" s="46"/>
      <c r="F112" s="46"/>
      <c r="G112" s="46"/>
      <c r="H112" s="46"/>
      <c r="I112" s="80" t="e">
        <f>L109</f>
        <v>#REF!</v>
      </c>
      <c r="J112" s="80" t="e">
        <f>M109</f>
        <v>#REF!</v>
      </c>
      <c r="K112" s="62"/>
      <c r="L112" s="62"/>
      <c r="M112" s="75"/>
      <c r="N112" s="62"/>
      <c r="O112" s="62"/>
      <c r="P112" s="62"/>
    </row>
    <row r="113" spans="1:16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81" t="e">
        <f>SMALL(I10:I108,1)</f>
        <v>#REF!</v>
      </c>
      <c r="J113" s="81" t="e">
        <f>SMALL(J10:J108,1)</f>
        <v>#REF!</v>
      </c>
      <c r="K113" s="62" t="e">
        <f>I113-#REF!</f>
        <v>#REF!</v>
      </c>
      <c r="L113" s="62" t="e">
        <f>J113-#REF!</f>
        <v>#REF!</v>
      </c>
      <c r="M113" s="75"/>
      <c r="N113" s="62"/>
      <c r="O113" s="62"/>
      <c r="P113" s="62"/>
    </row>
    <row r="114" spans="1:16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82" t="e">
        <f>QUARTILE(I10:I108,1)</f>
        <v>#REF!</v>
      </c>
      <c r="J114" s="82" t="e">
        <f>QUARTILE(J10:J108,1)</f>
        <v>#REF!</v>
      </c>
      <c r="K114" s="62" t="e">
        <f>I114-#REF!</f>
        <v>#REF!</v>
      </c>
      <c r="L114" s="62" t="e">
        <f>J114-#REF!</f>
        <v>#REF!</v>
      </c>
      <c r="M114" s="75"/>
      <c r="N114" s="62"/>
      <c r="O114" s="62"/>
      <c r="P114" s="62"/>
    </row>
    <row r="115" spans="1:16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81" t="e">
        <f>SUM(I10:I108)/I111</f>
        <v>#REF!</v>
      </c>
      <c r="J115" s="81" t="e">
        <f>SUM(J10:J108)/J111</f>
        <v>#REF!</v>
      </c>
      <c r="K115" s="62" t="e">
        <f>I115-#REF!</f>
        <v>#REF!</v>
      </c>
      <c r="L115" s="62" t="e">
        <f>J115-#REF!</f>
        <v>#REF!</v>
      </c>
      <c r="M115" s="75"/>
      <c r="N115" s="62"/>
      <c r="O115" s="62"/>
      <c r="P115" s="40"/>
    </row>
    <row r="116" spans="1:16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82" t="e">
        <f>MEDIAN(I10:I108)</f>
        <v>#REF!</v>
      </c>
      <c r="J116" s="82" t="e">
        <f>MEDIAN(J10:J108)</f>
        <v>#REF!</v>
      </c>
      <c r="K116" s="62" t="e">
        <f>I116-#REF!</f>
        <v>#REF!</v>
      </c>
      <c r="L116" s="62" t="e">
        <f>J116-#REF!</f>
        <v>#REF!</v>
      </c>
      <c r="M116" s="75"/>
      <c r="N116" s="62"/>
      <c r="O116" s="62"/>
      <c r="P116" s="40"/>
    </row>
    <row r="117" spans="1:16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81" t="e">
        <f>QUARTILE(I10:I108,3)</f>
        <v>#REF!</v>
      </c>
      <c r="J117" s="81" t="e">
        <f>QUARTILE(J10:J108,3)</f>
        <v>#REF!</v>
      </c>
      <c r="K117" s="62" t="e">
        <f>I117-#REF!</f>
        <v>#REF!</v>
      </c>
      <c r="L117" s="62" t="e">
        <f>J117-#REF!</f>
        <v>#REF!</v>
      </c>
      <c r="M117" s="75"/>
      <c r="N117" s="62"/>
      <c r="O117" s="62"/>
      <c r="P117" s="62"/>
    </row>
    <row r="118" spans="1:16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82" t="e">
        <f>LARGE(I10:I108,1)</f>
        <v>#REF!</v>
      </c>
      <c r="J118" s="82" t="e">
        <f>LARGE(J10:J108,1)</f>
        <v>#REF!</v>
      </c>
      <c r="K118" s="62" t="e">
        <f>I118-#REF!</f>
        <v>#REF!</v>
      </c>
      <c r="L118" s="62" t="e">
        <f>J118-#REF!</f>
        <v>#REF!</v>
      </c>
      <c r="M118" s="75"/>
      <c r="N118" s="62"/>
      <c r="O118" s="62"/>
      <c r="P118" s="62"/>
    </row>
    <row r="119" spans="1:16" ht="10.5" x14ac:dyDescent="0.25">
      <c r="A119" s="86" t="s">
        <v>430</v>
      </c>
      <c r="B119" s="87"/>
      <c r="C119" s="87"/>
      <c r="D119" s="88" t="s">
        <v>392</v>
      </c>
      <c r="E119" s="69"/>
      <c r="F119" s="69"/>
      <c r="G119" s="69"/>
      <c r="H119" s="83"/>
      <c r="I119" s="84" t="e">
        <f>I109</f>
        <v>#REF!</v>
      </c>
      <c r="J119" s="84" t="e">
        <f>J109</f>
        <v>#REF!</v>
      </c>
      <c r="K119" s="62" t="e">
        <f>I119-#REF!</f>
        <v>#REF!</v>
      </c>
      <c r="L119" s="62" t="e">
        <f>J119-#REF!</f>
        <v>#REF!</v>
      </c>
      <c r="M119" s="75"/>
      <c r="N119" s="62"/>
      <c r="O119" s="62"/>
      <c r="P119" s="62"/>
    </row>
    <row r="120" spans="1:16" x14ac:dyDescent="0.2">
      <c r="E120" s="66"/>
      <c r="F120" s="66"/>
      <c r="K120" s="23"/>
    </row>
    <row r="121" spans="1:16" x14ac:dyDescent="0.2">
      <c r="A121" s="23" t="s">
        <v>412</v>
      </c>
      <c r="E121" s="66"/>
      <c r="F121" s="66"/>
      <c r="K121" s="23"/>
    </row>
    <row r="122" spans="1:16" x14ac:dyDescent="0.2">
      <c r="E122" s="66"/>
      <c r="F122" s="66"/>
      <c r="K122" s="23"/>
    </row>
    <row r="123" spans="1:16" x14ac:dyDescent="0.2">
      <c r="E123" s="66"/>
      <c r="F123" s="66"/>
      <c r="K123" s="23"/>
    </row>
    <row r="124" spans="1:16" x14ac:dyDescent="0.2">
      <c r="E124" s="66"/>
      <c r="F124" s="66"/>
      <c r="K124" s="23"/>
    </row>
    <row r="125" spans="1:16" x14ac:dyDescent="0.2">
      <c r="E125" s="66"/>
      <c r="F125" s="66"/>
      <c r="K125" s="23"/>
    </row>
    <row r="126" spans="1:16" x14ac:dyDescent="0.2">
      <c r="E126" s="66"/>
      <c r="F126" s="66"/>
      <c r="K126" s="23"/>
    </row>
    <row r="127" spans="1:16" x14ac:dyDescent="0.2">
      <c r="E127" s="66"/>
      <c r="F127" s="66"/>
      <c r="K127" s="23"/>
    </row>
    <row r="128" spans="1:16" x14ac:dyDescent="0.2">
      <c r="E128" s="66"/>
      <c r="F128" s="66"/>
      <c r="K128" s="23"/>
    </row>
    <row r="129" spans="1:17" s="66" customFormat="1" x14ac:dyDescent="0.2">
      <c r="A129" s="23"/>
      <c r="B129" s="23"/>
      <c r="C129" s="23"/>
      <c r="D129" s="23"/>
      <c r="K129" s="23"/>
      <c r="N129" s="23"/>
      <c r="O129" s="23"/>
      <c r="P129" s="23"/>
      <c r="Q129" s="23"/>
    </row>
    <row r="130" spans="1:17" s="66" customFormat="1" x14ac:dyDescent="0.2">
      <c r="A130" s="23"/>
      <c r="B130" s="23"/>
      <c r="C130" s="23"/>
      <c r="D130" s="23"/>
      <c r="K130" s="23"/>
      <c r="N130" s="23"/>
      <c r="O130" s="23"/>
      <c r="P130" s="23"/>
      <c r="Q130" s="23"/>
    </row>
    <row r="131" spans="1:17" s="66" customFormat="1" x14ac:dyDescent="0.2">
      <c r="A131" s="23"/>
      <c r="B131" s="23"/>
      <c r="C131" s="23"/>
      <c r="D131" s="23"/>
      <c r="N131" s="23"/>
      <c r="O131" s="23"/>
      <c r="P131" s="23"/>
      <c r="Q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1"/>
  <sheetViews>
    <sheetView workbookViewId="0">
      <selection activeCell="U47" sqref="U47"/>
    </sheetView>
  </sheetViews>
  <sheetFormatPr baseColWidth="10" defaultColWidth="9.1796875" defaultRowHeight="10" x14ac:dyDescent="0.2"/>
  <cols>
    <col min="1" max="1" width="33.1796875" style="23" customWidth="1"/>
    <col min="2" max="2" width="8" style="23" hidden="1" customWidth="1"/>
    <col min="3" max="3" width="7.26953125" style="23" customWidth="1"/>
    <col min="4" max="4" width="14.1796875" style="23" hidden="1" customWidth="1"/>
    <col min="5" max="6" width="11.81640625" style="23" customWidth="1"/>
    <col min="7" max="7" width="11.81640625" style="66" customWidth="1"/>
    <col min="8" max="8" width="11.81640625" style="66" hidden="1" customWidth="1"/>
    <col min="9" max="9" width="13" style="66" customWidth="1"/>
    <col min="10" max="10" width="13.453125" style="66" customWidth="1"/>
    <col min="11" max="11" width="12.453125" style="28" customWidth="1"/>
    <col min="12" max="12" width="15.81640625" style="28" bestFit="1" customWidth="1"/>
    <col min="13" max="13" width="14" style="28" bestFit="1" customWidth="1"/>
    <col min="14" max="14" width="11.26953125" style="23" bestFit="1" customWidth="1"/>
    <col min="15" max="16384" width="9.1796875" style="23"/>
  </cols>
  <sheetData>
    <row r="1" spans="1:24" ht="10.5" x14ac:dyDescent="0.25">
      <c r="G1" s="24" t="s">
        <v>395</v>
      </c>
      <c r="H1" s="25"/>
      <c r="I1" s="65"/>
      <c r="J1" s="27"/>
    </row>
    <row r="4" spans="1:24" x14ac:dyDescent="0.2">
      <c r="A4" s="29"/>
      <c r="B4" s="30"/>
      <c r="C4" s="31"/>
      <c r="D4" s="29"/>
    </row>
    <row r="5" spans="1:24" s="37" customFormat="1" ht="15.75" customHeight="1" x14ac:dyDescent="0.2">
      <c r="A5" s="32"/>
      <c r="B5" s="33"/>
      <c r="C5" s="34"/>
      <c r="D5" s="32"/>
      <c r="E5" s="35"/>
      <c r="F5" s="32"/>
      <c r="G5" s="69"/>
      <c r="H5" s="32"/>
      <c r="I5" s="66"/>
      <c r="J5" s="66"/>
      <c r="K5" s="28"/>
      <c r="L5" s="28"/>
      <c r="M5" s="58"/>
    </row>
    <row r="6" spans="1:24" ht="13" x14ac:dyDescent="0.3">
      <c r="A6" s="57" t="s">
        <v>540</v>
      </c>
      <c r="B6" s="33"/>
      <c r="C6" s="34"/>
      <c r="D6" s="32"/>
      <c r="E6" s="35"/>
      <c r="F6" s="32"/>
      <c r="G6" s="71"/>
      <c r="H6" s="54"/>
      <c r="I6" s="55" t="s">
        <v>407</v>
      </c>
      <c r="J6" s="56">
        <f>COUNT(G10:G108)</f>
        <v>69</v>
      </c>
    </row>
    <row r="7" spans="1:24" ht="10.5" x14ac:dyDescent="0.25">
      <c r="A7" s="38"/>
      <c r="B7" s="33"/>
      <c r="C7" s="34"/>
      <c r="D7" s="32"/>
      <c r="E7" s="35"/>
      <c r="F7" s="32"/>
      <c r="G7" s="69"/>
      <c r="H7" s="32"/>
      <c r="K7" s="28" t="s">
        <v>410</v>
      </c>
    </row>
    <row r="8" spans="1:24" x14ac:dyDescent="0.2">
      <c r="A8" s="40"/>
      <c r="B8" s="52" t="s">
        <v>397</v>
      </c>
      <c r="C8" s="53" t="s">
        <v>397</v>
      </c>
      <c r="E8" s="72" t="s">
        <v>644</v>
      </c>
      <c r="F8" s="72" t="s">
        <v>645</v>
      </c>
      <c r="G8" s="72" t="s">
        <v>646</v>
      </c>
      <c r="H8" s="72" t="s">
        <v>647</v>
      </c>
      <c r="I8" s="72" t="s">
        <v>648</v>
      </c>
      <c r="J8" s="72" t="s">
        <v>649</v>
      </c>
      <c r="K8" s="23"/>
    </row>
    <row r="9" spans="1:24" ht="31.5" x14ac:dyDescent="0.25">
      <c r="A9" s="16" t="s">
        <v>2</v>
      </c>
      <c r="B9" s="16" t="s">
        <v>404</v>
      </c>
      <c r="C9" s="16" t="s">
        <v>4</v>
      </c>
      <c r="D9" s="16" t="s">
        <v>5</v>
      </c>
      <c r="E9" s="73" t="s">
        <v>8</v>
      </c>
      <c r="F9" s="73" t="s">
        <v>9</v>
      </c>
      <c r="G9" s="73" t="s">
        <v>414</v>
      </c>
      <c r="H9" s="73" t="s">
        <v>11</v>
      </c>
      <c r="I9" s="74" t="s">
        <v>415</v>
      </c>
      <c r="J9" s="74" t="s">
        <v>416</v>
      </c>
      <c r="K9" s="40"/>
      <c r="L9" s="61" t="s">
        <v>428</v>
      </c>
      <c r="M9" s="61" t="s">
        <v>429</v>
      </c>
      <c r="N9" s="40"/>
      <c r="O9" s="40"/>
      <c r="P9" s="40"/>
    </row>
    <row r="10" spans="1:24" x14ac:dyDescent="0.2">
      <c r="A10" s="19" t="s">
        <v>65</v>
      </c>
      <c r="B10" s="19" t="s">
        <v>65</v>
      </c>
      <c r="C10" s="19" t="s">
        <v>66</v>
      </c>
      <c r="D10" s="19" t="s">
        <v>27</v>
      </c>
      <c r="E10" s="76">
        <f>IF(SUMIF('Grundlage Physiotherapie'!D:D,B10,'Grundlage Physiotherapie'!G:G)&gt;0,SUMIF('Grundlage Physiotherapie'!D:D,B10,'Grundlage Physiotherapie'!G:G),)</f>
        <v>1174534.4430573999</v>
      </c>
      <c r="F10" s="76">
        <f>IF(SUMIF('Grundlage Physiotherapie'!D:D,B10,'Grundlage Physiotherapie'!H:H)&gt;0,SUMIF('Grundlage Physiotherapie'!D:D,B10,'Grundlage Physiotherapie'!H:H),)</f>
        <v>1074670.6649774001</v>
      </c>
      <c r="G10" s="76">
        <f>IF(SUMIF('Grundlage Physiotherapie'!D:D,B10,'Grundlage Physiotherapie'!I:I)&gt;0,SUMIF('Grundlage Physiotherapie'!D:D,B10,'Grundlage Physiotherapie'!I:I),"")</f>
        <v>874859</v>
      </c>
      <c r="H10" s="76" t="str">
        <f>IF(SUMIF('Grundlage Physiotherapie'!D:D,B10,'Grundlage Physiotherapie'!J:J)&gt;0,SUMIF('Grundlage Physiotherapie'!D:D,B10,'Grundlage Physiotherapie'!J:J),"")</f>
        <v/>
      </c>
      <c r="I10" s="77">
        <f>IF(SUMIF('Grundlage Physiotherapie'!D:D,B10,'Grundlage Physiotherapie'!K:K)&gt;0,SUMIF('Grundlage Physiotherapie'!D:D,B10,'Grundlage Physiotherapie'!K:K),"")</f>
        <v>1.3425414187399001</v>
      </c>
      <c r="J10" s="77">
        <f>IF(SUMIF('Grundlage Physiotherapie'!D:D,B10,'Grundlage Physiotherapie'!L:L)&gt;0,SUMIF('Grundlage Physiotherapie'!D:D,B10,'Grundlage Physiotherapie'!L:L),"")</f>
        <v>1.2283929924449</v>
      </c>
      <c r="K10" s="40"/>
      <c r="L10" s="61">
        <f t="shared" ref="L10:L73" si="0">IF(E10&gt;0,G10,"-")</f>
        <v>874859</v>
      </c>
      <c r="M10" s="61">
        <f t="shared" ref="M10:M73" si="1">IF(F10&gt;0,G10,"-")</f>
        <v>874859</v>
      </c>
      <c r="N10" s="40"/>
      <c r="O10" s="40"/>
      <c r="P10" s="40"/>
      <c r="W10" s="124">
        <f t="shared" ref="W10:W69" si="2">J10</f>
        <v>1.2283929924449</v>
      </c>
      <c r="X10" s="23" t="str">
        <f>IF(J10&gt;0,IF(I10&gt;J10,"-",IF(I10=J10,"gleich","Kontrolle")),"")</f>
        <v>-</v>
      </c>
    </row>
    <row r="11" spans="1:24" x14ac:dyDescent="0.2">
      <c r="A11" s="21" t="s">
        <v>117</v>
      </c>
      <c r="B11" s="21" t="s">
        <v>117</v>
      </c>
      <c r="C11" s="21" t="s">
        <v>66</v>
      </c>
      <c r="D11" s="21" t="s">
        <v>45</v>
      </c>
      <c r="E11" s="93">
        <f>IF(SUMIF('Grundlage Physiotherapie'!D:D,B11,'Grundlage Physiotherapie'!G:G)&gt;0,SUMIF('Grundlage Physiotherapie'!D:D,B11,'Grundlage Physiotherapie'!G:G),)</f>
        <v>3024473.7734027999</v>
      </c>
      <c r="F11" s="93">
        <f>IF(SUMIF('Grundlage Physiotherapie'!D:D,B11,'Grundlage Physiotherapie'!H:H)&gt;0,SUMIF('Grundlage Physiotherapie'!D:D,B11,'Grundlage Physiotherapie'!H:H),)</f>
        <v>2744018.7026664</v>
      </c>
      <c r="G11" s="93">
        <f>IF(SUMIF('Grundlage Physiotherapie'!D:D,B11,'Grundlage Physiotherapie'!I:I)&gt;0,SUMIF('Grundlage Physiotherapie'!D:D,B11,'Grundlage Physiotherapie'!I:I),"")</f>
        <v>2528995</v>
      </c>
      <c r="H11" s="93" t="str">
        <f>IF(SUMIF('Grundlage Physiotherapie'!D:D,B11,'Grundlage Physiotherapie'!J:J)&gt;0,SUMIF('Grundlage Physiotherapie'!D:D,B11,'Grundlage Physiotherapie'!J:J),"")</f>
        <v/>
      </c>
      <c r="I11" s="94">
        <f>IF(SUMIF('Grundlage Physiotherapie'!D:D,B11,'Grundlage Physiotherapie'!K:K)&gt;0,SUMIF('Grundlage Physiotherapie'!D:D,B11,'Grundlage Physiotherapie'!K:K),"")</f>
        <v>1.1959192380384001</v>
      </c>
      <c r="J11" s="94">
        <f>IF(SUMIF('Grundlage Physiotherapie'!D:D,B11,'Grundlage Physiotherapie'!L:L)&gt;0,SUMIF('Grundlage Physiotherapie'!D:D,B11,'Grundlage Physiotherapie'!L:L),"")</f>
        <v>1.0850233799064</v>
      </c>
      <c r="K11" s="40"/>
      <c r="L11" s="61">
        <f t="shared" si="0"/>
        <v>2528995</v>
      </c>
      <c r="M11" s="61">
        <f t="shared" si="1"/>
        <v>2528995</v>
      </c>
      <c r="N11" s="40"/>
      <c r="O11" s="40"/>
      <c r="P11" s="40"/>
      <c r="W11" s="124">
        <f t="shared" si="2"/>
        <v>1.0850233799064</v>
      </c>
      <c r="X11" s="23" t="str">
        <f t="shared" ref="X11:X75" si="3">IF(J11&gt;0,IF(I11&gt;J11,"-",IF(I11=J11,"gleich","Kontrolle")),"")</f>
        <v>-</v>
      </c>
    </row>
    <row r="12" spans="1:24" x14ac:dyDescent="0.2">
      <c r="A12" s="21" t="s">
        <v>120</v>
      </c>
      <c r="B12" s="21" t="s">
        <v>120</v>
      </c>
      <c r="C12" s="21" t="s">
        <v>66</v>
      </c>
      <c r="D12" s="21" t="s">
        <v>45</v>
      </c>
      <c r="E12" s="93">
        <f>IF(SUMIF('Grundlage Physiotherapie'!D:D,B12,'Grundlage Physiotherapie'!G:G)&gt;0,SUMIF('Grundlage Physiotherapie'!D:D,B12,'Grundlage Physiotherapie'!G:G),)</f>
        <v>1444255.9767173</v>
      </c>
      <c r="F12" s="93">
        <f>IF(SUMIF('Grundlage Physiotherapie'!D:D,B12,'Grundlage Physiotherapie'!H:H)&gt;0,SUMIF('Grundlage Physiotherapie'!D:D,B12,'Grundlage Physiotherapie'!H:H),)</f>
        <v>1283490.1867173</v>
      </c>
      <c r="G12" s="93">
        <f>IF(SUMIF('Grundlage Physiotherapie'!D:D,B12,'Grundlage Physiotherapie'!I:I)&gt;0,SUMIF('Grundlage Physiotherapie'!D:D,B12,'Grundlage Physiotherapie'!I:I),"")</f>
        <v>1251836</v>
      </c>
      <c r="H12" s="93" t="str">
        <f>IF(SUMIF('Grundlage Physiotherapie'!D:D,B12,'Grundlage Physiotherapie'!J:J)&gt;0,SUMIF('Grundlage Physiotherapie'!D:D,B12,'Grundlage Physiotherapie'!J:J),"")</f>
        <v/>
      </c>
      <c r="I12" s="94">
        <f>IF(SUMIF('Grundlage Physiotherapie'!D:D,B12,'Grundlage Physiotherapie'!K:K)&gt;0,SUMIF('Grundlage Physiotherapie'!D:D,B12,'Grundlage Physiotherapie'!K:K),"")</f>
        <v>1.1537102118147</v>
      </c>
      <c r="J12" s="94">
        <f>IF(SUMIF('Grundlage Physiotherapie'!D:D,B12,'Grundlage Physiotherapie'!L:L)&gt;0,SUMIF('Grundlage Physiotherapie'!D:D,B12,'Grundlage Physiotherapie'!L:L),"")</f>
        <v>1.0252862089899999</v>
      </c>
      <c r="K12" s="40"/>
      <c r="L12" s="61">
        <f t="shared" si="0"/>
        <v>1251836</v>
      </c>
      <c r="M12" s="61">
        <f t="shared" si="1"/>
        <v>1251836</v>
      </c>
      <c r="N12" s="40"/>
      <c r="O12" s="40"/>
      <c r="P12" s="40"/>
      <c r="W12" s="124">
        <f t="shared" si="2"/>
        <v>1.0252862089899999</v>
      </c>
      <c r="X12" s="23" t="str">
        <f t="shared" si="3"/>
        <v>-</v>
      </c>
    </row>
    <row r="13" spans="1:24" x14ac:dyDescent="0.2">
      <c r="A13" s="21" t="s">
        <v>206</v>
      </c>
      <c r="B13" s="21" t="s">
        <v>206</v>
      </c>
      <c r="C13" s="21" t="s">
        <v>66</v>
      </c>
      <c r="D13" s="21" t="s">
        <v>17</v>
      </c>
      <c r="E13" s="93">
        <f>IF(SUMIF('Grundlage Physiotherapie'!D:D,B13,'Grundlage Physiotherapie'!G:G)&gt;0,SUMIF('Grundlage Physiotherapie'!D:D,B13,'Grundlage Physiotherapie'!G:G),)</f>
        <v>858064.57851242996</v>
      </c>
      <c r="F13" s="93">
        <f>IF(SUMIF('Grundlage Physiotherapie'!D:D,B13,'Grundlage Physiotherapie'!H:H)&gt;0,SUMIF('Grundlage Physiotherapie'!D:D,B13,'Grundlage Physiotherapie'!H:H),)</f>
        <v>843933.92696545995</v>
      </c>
      <c r="G13" s="93">
        <f>IF(SUMIF('Grundlage Physiotherapie'!D:D,B13,'Grundlage Physiotherapie'!I:I)&gt;0,SUMIF('Grundlage Physiotherapie'!D:D,B13,'Grundlage Physiotherapie'!I:I),"")</f>
        <v>816925.5</v>
      </c>
      <c r="H13" s="93" t="str">
        <f>IF(SUMIF('Grundlage Physiotherapie'!D:D,B13,'Grundlage Physiotherapie'!J:J)&gt;0,SUMIF('Grundlage Physiotherapie'!D:D,B13,'Grundlage Physiotherapie'!J:J),"")</f>
        <v/>
      </c>
      <c r="I13" s="94">
        <f>IF(SUMIF('Grundlage Physiotherapie'!D:D,B13,'Grundlage Physiotherapie'!K:K)&gt;0,SUMIF('Grundlage Physiotherapie'!D:D,B13,'Grundlage Physiotherapie'!K:K),"")</f>
        <v>1.0503584213156001</v>
      </c>
      <c r="J13" s="94">
        <f>IF(SUMIF('Grundlage Physiotherapie'!D:D,B13,'Grundlage Physiotherapie'!L:L)&gt;0,SUMIF('Grundlage Physiotherapie'!D:D,B13,'Grundlage Physiotherapie'!L:L),"")</f>
        <v>1.0330610648895999</v>
      </c>
      <c r="K13" s="40"/>
      <c r="L13" s="61">
        <f t="shared" si="0"/>
        <v>816925.5</v>
      </c>
      <c r="M13" s="61">
        <f t="shared" si="1"/>
        <v>816925.5</v>
      </c>
      <c r="N13" s="40"/>
      <c r="O13" s="40"/>
      <c r="P13" s="40"/>
      <c r="W13" s="124">
        <f t="shared" si="2"/>
        <v>1.0330610648895999</v>
      </c>
      <c r="X13" s="23" t="str">
        <f t="shared" si="3"/>
        <v>-</v>
      </c>
    </row>
    <row r="14" spans="1:24" x14ac:dyDescent="0.2">
      <c r="A14" s="21" t="s">
        <v>237</v>
      </c>
      <c r="B14" s="21" t="s">
        <v>237</v>
      </c>
      <c r="C14" s="21" t="s">
        <v>66</v>
      </c>
      <c r="D14" s="21" t="s">
        <v>17</v>
      </c>
      <c r="E14" s="93">
        <f>IF(SUMIF('Grundlage Physiotherapie'!D:D,B14,'Grundlage Physiotherapie'!G:G)&gt;0,SUMIF('Grundlage Physiotherapie'!D:D,B14,'Grundlage Physiotherapie'!G:G),)</f>
        <v>96145.605327551006</v>
      </c>
      <c r="F14" s="93">
        <f>IF(SUMIF('Grundlage Physiotherapie'!D:D,B14,'Grundlage Physiotherapie'!H:H)&gt;0,SUMIF('Grundlage Physiotherapie'!D:D,B14,'Grundlage Physiotherapie'!H:H),)</f>
        <v>93136.921633182996</v>
      </c>
      <c r="G14" s="93">
        <f>IF(SUMIF('Grundlage Physiotherapie'!D:D,B14,'Grundlage Physiotherapie'!I:I)&gt;0,SUMIF('Grundlage Physiotherapie'!D:D,B14,'Grundlage Physiotherapie'!I:I),"")</f>
        <v>91776</v>
      </c>
      <c r="H14" s="93" t="str">
        <f>IF(SUMIF('Grundlage Physiotherapie'!D:D,B14,'Grundlage Physiotherapie'!J:J)&gt;0,SUMIF('Grundlage Physiotherapie'!D:D,B14,'Grundlage Physiotherapie'!J:J),"")</f>
        <v/>
      </c>
      <c r="I14" s="94">
        <f>IF(SUMIF('Grundlage Physiotherapie'!D:D,B14,'Grundlage Physiotherapie'!K:K)&gt;0,SUMIF('Grundlage Physiotherapie'!D:D,B14,'Grundlage Physiotherapie'!K:K),"")</f>
        <v>1.0476116340607</v>
      </c>
      <c r="J14" s="94">
        <f>IF(SUMIF('Grundlage Physiotherapie'!D:D,B14,'Grundlage Physiotherapie'!L:L)&gt;0,SUMIF('Grundlage Physiotherapie'!D:D,B14,'Grundlage Physiotherapie'!L:L),"")</f>
        <v>1.0148287311844</v>
      </c>
      <c r="K14" s="40"/>
      <c r="L14" s="61">
        <f t="shared" si="0"/>
        <v>91776</v>
      </c>
      <c r="M14" s="61">
        <f t="shared" si="1"/>
        <v>91776</v>
      </c>
      <c r="N14" s="40"/>
      <c r="O14" s="40"/>
      <c r="P14" s="40"/>
      <c r="W14" s="124">
        <f t="shared" si="2"/>
        <v>1.0148287311844</v>
      </c>
      <c r="X14" s="23" t="str">
        <f t="shared" si="3"/>
        <v>-</v>
      </c>
    </row>
    <row r="15" spans="1:24" x14ac:dyDescent="0.2">
      <c r="A15" s="21" t="s">
        <v>178</v>
      </c>
      <c r="B15" s="21" t="s">
        <v>178</v>
      </c>
      <c r="C15" s="21" t="s">
        <v>66</v>
      </c>
      <c r="D15" s="21" t="s">
        <v>27</v>
      </c>
      <c r="E15" s="93">
        <f>IF(SUMIF('Grundlage Physiotherapie'!D:D,B15,'Grundlage Physiotherapie'!G:G)&gt;0,SUMIF('Grundlage Physiotherapie'!D:D,B15,'Grundlage Physiotherapie'!G:G),)</f>
        <v>862154.75357974996</v>
      </c>
      <c r="F15" s="93">
        <f>IF(SUMIF('Grundlage Physiotherapie'!D:D,B15,'Grundlage Physiotherapie'!H:H)&gt;0,SUMIF('Grundlage Physiotherapie'!D:D,B15,'Grundlage Physiotherapie'!H:H),)</f>
        <v>844786.56438194995</v>
      </c>
      <c r="G15" s="93">
        <f>IF(SUMIF('Grundlage Physiotherapie'!D:D,B15,'Grundlage Physiotherapie'!I:I)&gt;0,SUMIF('Grundlage Physiotherapie'!D:D,B15,'Grundlage Physiotherapie'!I:I),"")</f>
        <v>708258</v>
      </c>
      <c r="H15" s="93" t="str">
        <f>IF(SUMIF('Grundlage Physiotherapie'!D:D,B15,'Grundlage Physiotherapie'!J:J)&gt;0,SUMIF('Grundlage Physiotherapie'!D:D,B15,'Grundlage Physiotherapie'!J:J),"")</f>
        <v/>
      </c>
      <c r="I15" s="94">
        <f>IF(SUMIF('Grundlage Physiotherapie'!D:D,B15,'Grundlage Physiotherapie'!K:K)&gt;0,SUMIF('Grundlage Physiotherapie'!D:D,B15,'Grundlage Physiotherapie'!K:K),"")</f>
        <v>1.2172891143902</v>
      </c>
      <c r="J15" s="94">
        <f>IF(SUMIF('Grundlage Physiotherapie'!D:D,B15,'Grundlage Physiotherapie'!L:L)&gt;0,SUMIF('Grundlage Physiotherapie'!D:D,B15,'Grundlage Physiotherapie'!L:L),"")</f>
        <v>1.1927667098457999</v>
      </c>
      <c r="K15" s="40"/>
      <c r="L15" s="61">
        <f t="shared" si="0"/>
        <v>708258</v>
      </c>
      <c r="M15" s="61">
        <f t="shared" si="1"/>
        <v>708258</v>
      </c>
      <c r="N15" s="40"/>
      <c r="O15" s="40"/>
      <c r="P15" s="40"/>
      <c r="W15" s="124">
        <f t="shared" si="2"/>
        <v>1.1927667098457999</v>
      </c>
      <c r="X15" s="23" t="str">
        <f t="shared" si="3"/>
        <v>-</v>
      </c>
    </row>
    <row r="16" spans="1:24" x14ac:dyDescent="0.2">
      <c r="A16" s="21" t="s">
        <v>307</v>
      </c>
      <c r="B16" s="21" t="s">
        <v>307</v>
      </c>
      <c r="C16" s="21" t="s">
        <v>66</v>
      </c>
      <c r="D16" s="21" t="s">
        <v>308</v>
      </c>
      <c r="E16" s="93">
        <f>IF(SUMIF('Grundlage Physiotherapie'!D:D,B16,'Grundlage Physiotherapie'!G:G)&gt;0,SUMIF('Grundlage Physiotherapie'!D:D,B16,'Grundlage Physiotherapie'!G:G),)</f>
        <v>769041.86890547001</v>
      </c>
      <c r="F16" s="93">
        <f>IF(SUMIF('Grundlage Physiotherapie'!D:D,B16,'Grundlage Physiotherapie'!H:H)&gt;0,SUMIF('Grundlage Physiotherapie'!D:D,B16,'Grundlage Physiotherapie'!H:H),)</f>
        <v>769041.86890547001</v>
      </c>
      <c r="G16" s="93">
        <f>IF(SUMIF('Grundlage Physiotherapie'!D:D,B16,'Grundlage Physiotherapie'!I:I)&gt;0,SUMIF('Grundlage Physiotherapie'!D:D,B16,'Grundlage Physiotherapie'!I:I),"")</f>
        <v>768643</v>
      </c>
      <c r="H16" s="93" t="str">
        <f>IF(SUMIF('Grundlage Physiotherapie'!D:D,B16,'Grundlage Physiotherapie'!J:J)&gt;0,SUMIF('Grundlage Physiotherapie'!D:D,B16,'Grundlage Physiotherapie'!J:J),"")</f>
        <v/>
      </c>
      <c r="I16" s="94">
        <f>IF(SUMIF('Grundlage Physiotherapie'!D:D,B16,'Grundlage Physiotherapie'!K:K)&gt;0,SUMIF('Grundlage Physiotherapie'!D:D,B16,'Grundlage Physiotherapie'!K:K),"")</f>
        <v>1.0005189260884999</v>
      </c>
      <c r="J16" s="94">
        <f>IF(SUMIF('Grundlage Physiotherapie'!D:D,B16,'Grundlage Physiotherapie'!L:L)&gt;0,SUMIF('Grundlage Physiotherapie'!D:D,B16,'Grundlage Physiotherapie'!L:L),"")</f>
        <v>1.0005189260884999</v>
      </c>
      <c r="K16" s="40"/>
      <c r="L16" s="61">
        <f t="shared" si="0"/>
        <v>768643</v>
      </c>
      <c r="M16" s="61">
        <f t="shared" si="1"/>
        <v>768643</v>
      </c>
      <c r="N16" s="40"/>
      <c r="O16" s="40"/>
      <c r="P16" s="40"/>
      <c r="W16" s="124">
        <f t="shared" si="2"/>
        <v>1.0005189260884999</v>
      </c>
      <c r="X16" s="23" t="str">
        <f t="shared" si="3"/>
        <v>gleich</v>
      </c>
    </row>
    <row r="17" spans="1:24" x14ac:dyDescent="0.2">
      <c r="A17" s="21" t="s">
        <v>341</v>
      </c>
      <c r="B17" s="21" t="s">
        <v>341</v>
      </c>
      <c r="C17" s="21" t="s">
        <v>66</v>
      </c>
      <c r="D17" s="21" t="s">
        <v>308</v>
      </c>
      <c r="E17" s="93">
        <f>IF(SUMIF('Grundlage Physiotherapie'!D:D,B17,'Grundlage Physiotherapie'!G:G)&gt;0,SUMIF('Grundlage Physiotherapie'!D:D,B17,'Grundlage Physiotherapie'!G:G),)</f>
        <v>4378607.0461291</v>
      </c>
      <c r="F17" s="93">
        <f>IF(SUMIF('Grundlage Physiotherapie'!D:D,B17,'Grundlage Physiotherapie'!H:H)&gt;0,SUMIF('Grundlage Physiotherapie'!D:D,B17,'Grundlage Physiotherapie'!H:H),)</f>
        <v>4378607.0361291002</v>
      </c>
      <c r="G17" s="93">
        <f>IF(SUMIF('Grundlage Physiotherapie'!D:D,B17,'Grundlage Physiotherapie'!I:I)&gt;0,SUMIF('Grundlage Physiotherapie'!D:D,B17,'Grundlage Physiotherapie'!I:I),"")</f>
        <v>4312588</v>
      </c>
      <c r="H17" s="93" t="str">
        <f>IF(SUMIF('Grundlage Physiotherapie'!D:D,B17,'Grundlage Physiotherapie'!J:J)&gt;0,SUMIF('Grundlage Physiotherapie'!D:D,B17,'Grundlage Physiotherapie'!J:J),"")</f>
        <v/>
      </c>
      <c r="I17" s="94">
        <f>IF(SUMIF('Grundlage Physiotherapie'!D:D,B17,'Grundlage Physiotherapie'!K:K)&gt;0,SUMIF('Grundlage Physiotherapie'!D:D,B17,'Grundlage Physiotherapie'!K:K),"")</f>
        <v>1.0153084519386</v>
      </c>
      <c r="J17" s="94">
        <f>IF(SUMIF('Grundlage Physiotherapie'!D:D,B17,'Grundlage Physiotherapie'!L:L)&gt;0,SUMIF('Grundlage Physiotherapie'!D:D,B17,'Grundlage Physiotherapie'!L:L),"")</f>
        <v>1.0153084496197999</v>
      </c>
      <c r="K17" s="40"/>
      <c r="L17" s="61">
        <f t="shared" si="0"/>
        <v>4312588</v>
      </c>
      <c r="M17" s="61">
        <f t="shared" si="1"/>
        <v>4312588</v>
      </c>
      <c r="N17" s="40"/>
      <c r="O17" s="40"/>
      <c r="P17" s="40"/>
      <c r="W17" s="124">
        <f t="shared" si="2"/>
        <v>1.0153084496197999</v>
      </c>
      <c r="X17" s="23" t="str">
        <f t="shared" si="3"/>
        <v>-</v>
      </c>
    </row>
    <row r="18" spans="1:24" x14ac:dyDescent="0.2">
      <c r="A18" s="21" t="s">
        <v>272</v>
      </c>
      <c r="B18" s="21" t="s">
        <v>272</v>
      </c>
      <c r="C18" s="21" t="s">
        <v>273</v>
      </c>
      <c r="D18" s="21" t="s">
        <v>27</v>
      </c>
      <c r="E18" s="93">
        <f>IF(SUMIF('Grundlage Physiotherapie'!D:D,B18,'Grundlage Physiotherapie'!G:G)&gt;0,SUMIF('Grundlage Physiotherapie'!D:D,B18,'Grundlage Physiotherapie'!G:G),)</f>
        <v>1100514.1854467001</v>
      </c>
      <c r="F18" s="93">
        <f>IF(SUMIF('Grundlage Physiotherapie'!D:D,B18,'Grundlage Physiotherapie'!H:H)&gt;0,SUMIF('Grundlage Physiotherapie'!D:D,B18,'Grundlage Physiotherapie'!H:H),)</f>
        <v>1075946.5754467</v>
      </c>
      <c r="G18" s="93">
        <f>IF(SUMIF('Grundlage Physiotherapie'!D:D,B18,'Grundlage Physiotherapie'!I:I)&gt;0,SUMIF('Grundlage Physiotherapie'!D:D,B18,'Grundlage Physiotherapie'!I:I),"")</f>
        <v>814212</v>
      </c>
      <c r="H18" s="93" t="str">
        <f>IF(SUMIF('Grundlage Physiotherapie'!D:D,B18,'Grundlage Physiotherapie'!J:J)&gt;0,SUMIF('Grundlage Physiotherapie'!D:D,B18,'Grundlage Physiotherapie'!J:J),"")</f>
        <v/>
      </c>
      <c r="I18" s="94">
        <f>IF(SUMIF('Grundlage Physiotherapie'!D:D,B18,'Grundlage Physiotherapie'!K:K)&gt;0,SUMIF('Grundlage Physiotherapie'!D:D,B18,'Grundlage Physiotherapie'!K:K),"")</f>
        <v>1.3516310069696</v>
      </c>
      <c r="J18" s="94">
        <f>IF(SUMIF('Grundlage Physiotherapie'!D:D,B18,'Grundlage Physiotherapie'!L:L)&gt;0,SUMIF('Grundlage Physiotherapie'!D:D,B18,'Grundlage Physiotherapie'!L:L),"")</f>
        <v>1.3214575263527</v>
      </c>
      <c r="K18" s="40"/>
      <c r="L18" s="61">
        <f t="shared" si="0"/>
        <v>814212</v>
      </c>
      <c r="M18" s="61">
        <f t="shared" si="1"/>
        <v>814212</v>
      </c>
      <c r="N18" s="40"/>
      <c r="O18" s="40"/>
      <c r="P18" s="40"/>
      <c r="W18" s="124">
        <f t="shared" si="2"/>
        <v>1.3214575263527</v>
      </c>
      <c r="X18" s="23" t="str">
        <f t="shared" si="3"/>
        <v>-</v>
      </c>
    </row>
    <row r="19" spans="1:24" x14ac:dyDescent="0.2">
      <c r="A19" s="21" t="s">
        <v>102</v>
      </c>
      <c r="B19" s="21" t="s">
        <v>102</v>
      </c>
      <c r="C19" s="21" t="s">
        <v>55</v>
      </c>
      <c r="D19" s="21" t="s">
        <v>22</v>
      </c>
      <c r="E19" s="93">
        <f>IF(SUMIF('Grundlage Physiotherapie'!D:D,B19,'Grundlage Physiotherapie'!G:G)&gt;0,SUMIF('Grundlage Physiotherapie'!D:D,B19,'Grundlage Physiotherapie'!G:G),)</f>
        <v>3053162.7876716</v>
      </c>
      <c r="F19" s="93">
        <f>IF(SUMIF('Grundlage Physiotherapie'!D:D,B19,'Grundlage Physiotherapie'!H:H)&gt;0,SUMIF('Grundlage Physiotherapie'!D:D,B19,'Grundlage Physiotherapie'!H:H),)</f>
        <v>2981867.1031320002</v>
      </c>
      <c r="G19" s="93">
        <f>IF(SUMIF('Grundlage Physiotherapie'!D:D,B19,'Grundlage Physiotherapie'!I:I)&gt;0,SUMIF('Grundlage Physiotherapie'!D:D,B19,'Grundlage Physiotherapie'!I:I),"")</f>
        <v>2079351</v>
      </c>
      <c r="H19" s="93" t="str">
        <f>IF(SUMIF('Grundlage Physiotherapie'!D:D,B19,'Grundlage Physiotherapie'!J:J)&gt;0,SUMIF('Grundlage Physiotherapie'!D:D,B19,'Grundlage Physiotherapie'!J:J),"")</f>
        <v/>
      </c>
      <c r="I19" s="94">
        <f>IF(SUMIF('Grundlage Physiotherapie'!D:D,B19,'Grundlage Physiotherapie'!K:K)&gt;0,SUMIF('Grundlage Physiotherapie'!D:D,B19,'Grundlage Physiotherapie'!K:K),"")</f>
        <v>1.4683248704387</v>
      </c>
      <c r="J19" s="94">
        <f>IF(SUMIF('Grundlage Physiotherapie'!D:D,B19,'Grundlage Physiotherapie'!L:L)&gt;0,SUMIF('Grundlage Physiotherapie'!D:D,B19,'Grundlage Physiotherapie'!L:L),"")</f>
        <v>1.4340374006754999</v>
      </c>
      <c r="K19" s="40"/>
      <c r="L19" s="61">
        <f t="shared" si="0"/>
        <v>2079351</v>
      </c>
      <c r="M19" s="61">
        <f t="shared" si="1"/>
        <v>2079351</v>
      </c>
      <c r="N19" s="40"/>
      <c r="O19" s="40"/>
      <c r="P19" s="40"/>
      <c r="W19" s="124">
        <f t="shared" si="2"/>
        <v>1.4340374006754999</v>
      </c>
      <c r="X19" s="23" t="str">
        <f t="shared" si="3"/>
        <v>-</v>
      </c>
    </row>
    <row r="20" spans="1:24" x14ac:dyDescent="0.2">
      <c r="A20" s="21" t="s">
        <v>203</v>
      </c>
      <c r="B20" s="21" t="s">
        <v>203</v>
      </c>
      <c r="C20" s="21" t="s">
        <v>55</v>
      </c>
      <c r="D20" s="21" t="s">
        <v>45</v>
      </c>
      <c r="E20" s="93">
        <f>IF(SUMIF('Grundlage Physiotherapie'!D:D,B20,'Grundlage Physiotherapie'!G:G)&gt;0,SUMIF('Grundlage Physiotherapie'!D:D,B20,'Grundlage Physiotherapie'!G:G),)</f>
        <v>1024795.6157547</v>
      </c>
      <c r="F20" s="93">
        <f>IF(SUMIF('Grundlage Physiotherapie'!D:D,B20,'Grundlage Physiotherapie'!H:H)&gt;0,SUMIF('Grundlage Physiotherapie'!D:D,B20,'Grundlage Physiotherapie'!H:H),)</f>
        <v>958578.69575472001</v>
      </c>
      <c r="G20" s="93">
        <f>IF(SUMIF('Grundlage Physiotherapie'!D:D,B20,'Grundlage Physiotherapie'!I:I)&gt;0,SUMIF('Grundlage Physiotherapie'!D:D,B20,'Grundlage Physiotherapie'!I:I),"")</f>
        <v>994969</v>
      </c>
      <c r="H20" s="93" t="str">
        <f>IF(SUMIF('Grundlage Physiotherapie'!D:D,B20,'Grundlage Physiotherapie'!J:J)&gt;0,SUMIF('Grundlage Physiotherapie'!D:D,B20,'Grundlage Physiotherapie'!J:J),"")</f>
        <v/>
      </c>
      <c r="I20" s="94">
        <f>IF(SUMIF('Grundlage Physiotherapie'!D:D,B20,'Grundlage Physiotherapie'!K:K)&gt;0,SUMIF('Grundlage Physiotherapie'!D:D,B20,'Grundlage Physiotherapie'!K:K),"")</f>
        <v>1.0299774322162001</v>
      </c>
      <c r="J20" s="94">
        <f>IF(SUMIF('Grundlage Physiotherapie'!D:D,B20,'Grundlage Physiotherapie'!L:L)&gt;0,SUMIF('Grundlage Physiotherapie'!D:D,B20,'Grundlage Physiotherapie'!L:L),"")</f>
        <v>0.96342569040313997</v>
      </c>
      <c r="K20" s="40"/>
      <c r="L20" s="61">
        <f t="shared" si="0"/>
        <v>994969</v>
      </c>
      <c r="M20" s="61">
        <f t="shared" si="1"/>
        <v>994969</v>
      </c>
      <c r="N20" s="40"/>
      <c r="O20" s="40"/>
      <c r="P20" s="40"/>
      <c r="W20" s="124">
        <f t="shared" si="2"/>
        <v>0.96342569040313997</v>
      </c>
      <c r="X20" s="23" t="str">
        <f t="shared" si="3"/>
        <v>-</v>
      </c>
    </row>
    <row r="21" spans="1:24" x14ac:dyDescent="0.2">
      <c r="A21" s="21" t="s">
        <v>240</v>
      </c>
      <c r="B21" s="21" t="s">
        <v>240</v>
      </c>
      <c r="C21" s="21" t="s">
        <v>55</v>
      </c>
      <c r="D21" s="21" t="s">
        <v>45</v>
      </c>
      <c r="E21" s="93">
        <f>IF(SUMIF('Grundlage Physiotherapie'!D:D,B21,'Grundlage Physiotherapie'!G:G)&gt;0,SUMIF('Grundlage Physiotherapie'!D:D,B21,'Grundlage Physiotherapie'!G:G),)</f>
        <v>2440636.7985447999</v>
      </c>
      <c r="F21" s="93">
        <f>IF(SUMIF('Grundlage Physiotherapie'!D:D,B21,'Grundlage Physiotherapie'!H:H)&gt;0,SUMIF('Grundlage Physiotherapie'!D:D,B21,'Grundlage Physiotherapie'!H:H),)</f>
        <v>2399538.6892889999</v>
      </c>
      <c r="G21" s="93">
        <f>IF(SUMIF('Grundlage Physiotherapie'!D:D,B21,'Grundlage Physiotherapie'!I:I)&gt;0,SUMIF('Grundlage Physiotherapie'!D:D,B21,'Grundlage Physiotherapie'!I:I),"")</f>
        <v>2202086</v>
      </c>
      <c r="H21" s="93" t="str">
        <f>IF(SUMIF('Grundlage Physiotherapie'!D:D,B21,'Grundlage Physiotherapie'!J:J)&gt;0,SUMIF('Grundlage Physiotherapie'!D:D,B21,'Grundlage Physiotherapie'!J:J),"")</f>
        <v/>
      </c>
      <c r="I21" s="94">
        <f>IF(SUMIF('Grundlage Physiotherapie'!D:D,B21,'Grundlage Physiotherapie'!K:K)&gt;0,SUMIF('Grundlage Physiotherapie'!D:D,B21,'Grundlage Physiotherapie'!K:K),"")</f>
        <v>1.1083294651275</v>
      </c>
      <c r="J21" s="94">
        <f>IF(SUMIF('Grundlage Physiotherapie'!D:D,B21,'Grundlage Physiotherapie'!L:L)&gt;0,SUMIF('Grundlage Physiotherapie'!D:D,B21,'Grundlage Physiotherapie'!L:L),"")</f>
        <v>1.0896662025410999</v>
      </c>
      <c r="K21" s="40"/>
      <c r="L21" s="61">
        <f t="shared" si="0"/>
        <v>2202086</v>
      </c>
      <c r="M21" s="61">
        <f t="shared" si="1"/>
        <v>2202086</v>
      </c>
      <c r="N21" s="40"/>
      <c r="O21" s="40"/>
      <c r="P21" s="40"/>
      <c r="W21" s="124">
        <f t="shared" si="2"/>
        <v>1.0896662025410999</v>
      </c>
      <c r="X21" s="23" t="str">
        <f t="shared" si="3"/>
        <v>-</v>
      </c>
    </row>
    <row r="22" spans="1:24" x14ac:dyDescent="0.2">
      <c r="A22" s="21" t="s">
        <v>254</v>
      </c>
      <c r="B22" s="21" t="s">
        <v>254</v>
      </c>
      <c r="C22" s="21" t="s">
        <v>55</v>
      </c>
      <c r="D22" s="21" t="s">
        <v>27</v>
      </c>
      <c r="E22" s="93">
        <f>IF(SUMIF('Grundlage Physiotherapie'!D:D,B22,'Grundlage Physiotherapie'!G:G)&gt;0,SUMIF('Grundlage Physiotherapie'!D:D,B22,'Grundlage Physiotherapie'!G:G),)</f>
        <v>2485979.9228762998</v>
      </c>
      <c r="F22" s="93">
        <f>IF(SUMIF('Grundlage Physiotherapie'!D:D,B22,'Grundlage Physiotherapie'!H:H)&gt;0,SUMIF('Grundlage Physiotherapie'!D:D,B22,'Grundlage Physiotherapie'!H:H),)</f>
        <v>2334097.9228762998</v>
      </c>
      <c r="G22" s="93">
        <f>IF(SUMIF('Grundlage Physiotherapie'!D:D,B22,'Grundlage Physiotherapie'!I:I)&gt;0,SUMIF('Grundlage Physiotherapie'!D:D,B22,'Grundlage Physiotherapie'!I:I),"")</f>
        <v>2172332</v>
      </c>
      <c r="H22" s="93" t="str">
        <f>IF(SUMIF('Grundlage Physiotherapie'!D:D,B22,'Grundlage Physiotherapie'!J:J)&gt;0,SUMIF('Grundlage Physiotherapie'!D:D,B22,'Grundlage Physiotherapie'!J:J),"")</f>
        <v/>
      </c>
      <c r="I22" s="94">
        <f>IF(SUMIF('Grundlage Physiotherapie'!D:D,B22,'Grundlage Physiotherapie'!K:K)&gt;0,SUMIF('Grundlage Physiotherapie'!D:D,B22,'Grundlage Physiotherapie'!K:K),"")</f>
        <v>1.1443830514286999</v>
      </c>
      <c r="J22" s="94">
        <f>IF(SUMIF('Grundlage Physiotherapie'!D:D,B22,'Grundlage Physiotherapie'!L:L)&gt;0,SUMIF('Grundlage Physiotherapie'!D:D,B22,'Grundlage Physiotherapie'!L:L),"")</f>
        <v>1.0744664825065</v>
      </c>
      <c r="K22" s="40"/>
      <c r="L22" s="61">
        <f t="shared" si="0"/>
        <v>2172332</v>
      </c>
      <c r="M22" s="61">
        <f t="shared" si="1"/>
        <v>2172332</v>
      </c>
      <c r="N22" s="40"/>
      <c r="O22" s="40"/>
      <c r="P22" s="40"/>
      <c r="W22" s="124">
        <f t="shared" si="2"/>
        <v>1.0744664825065</v>
      </c>
      <c r="X22" s="23" t="str">
        <f t="shared" si="3"/>
        <v>-</v>
      </c>
    </row>
    <row r="23" spans="1:24" x14ac:dyDescent="0.2">
      <c r="A23" s="21" t="s">
        <v>266</v>
      </c>
      <c r="B23" s="21" t="s">
        <v>266</v>
      </c>
      <c r="C23" s="21" t="s">
        <v>55</v>
      </c>
      <c r="D23" s="21" t="s">
        <v>45</v>
      </c>
      <c r="E23" s="93">
        <f>IF(SUMIF('Grundlage Physiotherapie'!D:D,B23,'Grundlage Physiotherapie'!G:G)&gt;0,SUMIF('Grundlage Physiotherapie'!D:D,B23,'Grundlage Physiotherapie'!G:G),)</f>
        <v>1360199.8869934999</v>
      </c>
      <c r="F23" s="93">
        <f>IF(SUMIF('Grundlage Physiotherapie'!D:D,B23,'Grundlage Physiotherapie'!H:H)&gt;0,SUMIF('Grundlage Physiotherapie'!D:D,B23,'Grundlage Physiotherapie'!H:H),)</f>
        <v>0</v>
      </c>
      <c r="G23" s="93">
        <f>IF(SUMIF('Grundlage Physiotherapie'!D:D,B23,'Grundlage Physiotherapie'!I:I)&gt;0,SUMIF('Grundlage Physiotherapie'!D:D,B23,'Grundlage Physiotherapie'!I:I),"")</f>
        <v>1319012</v>
      </c>
      <c r="H23" s="93" t="str">
        <f>IF(SUMIF('Grundlage Physiotherapie'!D:D,B23,'Grundlage Physiotherapie'!J:J)&gt;0,SUMIF('Grundlage Physiotherapie'!D:D,B23,'Grundlage Physiotherapie'!J:J),"")</f>
        <v/>
      </c>
      <c r="I23" s="94">
        <f>IF(SUMIF('Grundlage Physiotherapie'!D:D,B23,'Grundlage Physiotherapie'!K:K)&gt;0,SUMIF('Grundlage Physiotherapie'!D:D,B23,'Grundlage Physiotherapie'!K:K),"")</f>
        <v>1.0312263171173</v>
      </c>
      <c r="J23" s="94" t="str">
        <f>IF(SUMIF('Grundlage Physiotherapie'!D:D,B23,'Grundlage Physiotherapie'!L:L)&gt;0,SUMIF('Grundlage Physiotherapie'!D:D,B23,'Grundlage Physiotherapie'!L:L),"")</f>
        <v/>
      </c>
      <c r="K23" s="40"/>
      <c r="L23" s="61">
        <f t="shared" si="0"/>
        <v>1319012</v>
      </c>
      <c r="M23" s="61" t="str">
        <f t="shared" si="1"/>
        <v>-</v>
      </c>
      <c r="N23" s="40"/>
      <c r="O23" s="40"/>
      <c r="P23" s="40"/>
      <c r="W23" s="124" t="str">
        <f t="shared" si="2"/>
        <v/>
      </c>
      <c r="X23" s="23" t="str">
        <f t="shared" si="3"/>
        <v>Kontrolle</v>
      </c>
    </row>
    <row r="24" spans="1:24" x14ac:dyDescent="0.2">
      <c r="A24" s="21" t="s">
        <v>54</v>
      </c>
      <c r="B24" s="21" t="s">
        <v>54</v>
      </c>
      <c r="C24" s="21" t="s">
        <v>55</v>
      </c>
      <c r="D24" s="21" t="s">
        <v>45</v>
      </c>
      <c r="E24" s="93">
        <f>IF(SUMIF('Grundlage Physiotherapie'!D:D,B24,'Grundlage Physiotherapie'!G:G)&gt;0,SUMIF('Grundlage Physiotherapie'!D:D,B24,'Grundlage Physiotherapie'!G:G),)</f>
        <v>1472791.9194980999</v>
      </c>
      <c r="F24" s="93">
        <f>IF(SUMIF('Grundlage Physiotherapie'!D:D,B24,'Grundlage Physiotherapie'!H:H)&gt;0,SUMIF('Grundlage Physiotherapie'!D:D,B24,'Grundlage Physiotherapie'!H:H),)</f>
        <v>1432630.4304392</v>
      </c>
      <c r="G24" s="93">
        <f>IF(SUMIF('Grundlage Physiotherapie'!D:D,B24,'Grundlage Physiotherapie'!I:I)&gt;0,SUMIF('Grundlage Physiotherapie'!D:D,B24,'Grundlage Physiotherapie'!I:I),"")</f>
        <v>1681984</v>
      </c>
      <c r="H24" s="93" t="str">
        <f>IF(SUMIF('Grundlage Physiotherapie'!D:D,B24,'Grundlage Physiotherapie'!J:J)&gt;0,SUMIF('Grundlage Physiotherapie'!D:D,B24,'Grundlage Physiotherapie'!J:J),"")</f>
        <v/>
      </c>
      <c r="I24" s="94">
        <f>IF(SUMIF('Grundlage Physiotherapie'!D:D,B24,'Grundlage Physiotherapie'!K:K)&gt;0,SUMIF('Grundlage Physiotherapie'!D:D,B24,'Grundlage Physiotherapie'!K:K),"")</f>
        <v>0.87562778212998005</v>
      </c>
      <c r="J24" s="94">
        <f>IF(SUMIF('Grundlage Physiotherapie'!D:D,B24,'Grundlage Physiotherapie'!L:L)&gt;0,SUMIF('Grundlage Physiotherapie'!D:D,B24,'Grundlage Physiotherapie'!L:L),"")</f>
        <v>0.85175033201220995</v>
      </c>
      <c r="K24" s="40"/>
      <c r="L24" s="61">
        <f t="shared" si="0"/>
        <v>1681984</v>
      </c>
      <c r="M24" s="61">
        <f t="shared" si="1"/>
        <v>1681984</v>
      </c>
      <c r="N24" s="40"/>
      <c r="O24" s="40"/>
      <c r="P24" s="40"/>
      <c r="W24" s="124">
        <f t="shared" si="2"/>
        <v>0.85175033201220995</v>
      </c>
      <c r="X24" s="23" t="str">
        <f t="shared" si="3"/>
        <v>-</v>
      </c>
    </row>
    <row r="25" spans="1:24" x14ac:dyDescent="0.2">
      <c r="A25" s="21" t="s">
        <v>276</v>
      </c>
      <c r="B25" s="21" t="s">
        <v>276</v>
      </c>
      <c r="C25" s="21" t="s">
        <v>55</v>
      </c>
      <c r="D25" s="21" t="s">
        <v>45</v>
      </c>
      <c r="E25" s="93">
        <f>IF(SUMIF('Grundlage Physiotherapie'!D:D,B25,'Grundlage Physiotherapie'!G:G)&gt;0,SUMIF('Grundlage Physiotherapie'!D:D,B25,'Grundlage Physiotherapie'!G:G),)</f>
        <v>958984.35566647002</v>
      </c>
      <c r="F25" s="93">
        <f>IF(SUMIF('Grundlage Physiotherapie'!D:D,B25,'Grundlage Physiotherapie'!H:H)&gt;0,SUMIF('Grundlage Physiotherapie'!D:D,B25,'Grundlage Physiotherapie'!H:H),)</f>
        <v>894528.54285110999</v>
      </c>
      <c r="G25" s="93">
        <f>IF(SUMIF('Grundlage Physiotherapie'!D:D,B25,'Grundlage Physiotherapie'!I:I)&gt;0,SUMIF('Grundlage Physiotherapie'!D:D,B25,'Grundlage Physiotherapie'!I:I),"")</f>
        <v>753144.83</v>
      </c>
      <c r="H25" s="93" t="str">
        <f>IF(SUMIF('Grundlage Physiotherapie'!D:D,B25,'Grundlage Physiotherapie'!J:J)&gt;0,SUMIF('Grundlage Physiotherapie'!D:D,B25,'Grundlage Physiotherapie'!J:J),"")</f>
        <v/>
      </c>
      <c r="I25" s="94">
        <f>IF(SUMIF('Grundlage Physiotherapie'!D:D,B25,'Grundlage Physiotherapie'!K:K)&gt;0,SUMIF('Grundlage Physiotherapie'!D:D,B25,'Grundlage Physiotherapie'!K:K),"")</f>
        <v>1.2733066967564</v>
      </c>
      <c r="J25" s="94">
        <f>IF(SUMIF('Grundlage Physiotherapie'!D:D,B25,'Grundlage Physiotherapie'!L:L)&gt;0,SUMIF('Grundlage Physiotherapie'!D:D,B25,'Grundlage Physiotherapie'!L:L),"")</f>
        <v>1.1877244684148001</v>
      </c>
      <c r="K25" s="40"/>
      <c r="L25" s="61">
        <f t="shared" si="0"/>
        <v>753144.83</v>
      </c>
      <c r="M25" s="61">
        <f t="shared" si="1"/>
        <v>753144.83</v>
      </c>
      <c r="N25" s="40"/>
      <c r="O25" s="40"/>
      <c r="P25" s="40"/>
      <c r="W25" s="124">
        <f t="shared" si="2"/>
        <v>1.1877244684148001</v>
      </c>
      <c r="X25" s="23" t="str">
        <f t="shared" si="3"/>
        <v>-</v>
      </c>
    </row>
    <row r="26" spans="1:24" x14ac:dyDescent="0.2">
      <c r="A26" s="21" t="s">
        <v>329</v>
      </c>
      <c r="B26" s="21" t="s">
        <v>329</v>
      </c>
      <c r="C26" s="21" t="s">
        <v>55</v>
      </c>
      <c r="D26" s="21" t="s">
        <v>17</v>
      </c>
      <c r="E26" s="93">
        <f>IF(SUMIF('Grundlage Physiotherapie'!D:D,B26,'Grundlage Physiotherapie'!G:G)&gt;0,SUMIF('Grundlage Physiotherapie'!D:D,B26,'Grundlage Physiotherapie'!G:G),)</f>
        <v>1202082.9357332999</v>
      </c>
      <c r="F26" s="93">
        <f>IF(SUMIF('Grundlage Physiotherapie'!D:D,B26,'Grundlage Physiotherapie'!H:H)&gt;0,SUMIF('Grundlage Physiotherapie'!D:D,B26,'Grundlage Physiotherapie'!H:H),)</f>
        <v>1178226.7765716999</v>
      </c>
      <c r="G26" s="93">
        <f>IF(SUMIF('Grundlage Physiotherapie'!D:D,B26,'Grundlage Physiotherapie'!I:I)&gt;0,SUMIF('Grundlage Physiotherapie'!D:D,B26,'Grundlage Physiotherapie'!I:I),"")</f>
        <v>811241</v>
      </c>
      <c r="H26" s="93" t="str">
        <f>IF(SUMIF('Grundlage Physiotherapie'!D:D,B26,'Grundlage Physiotherapie'!J:J)&gt;0,SUMIF('Grundlage Physiotherapie'!D:D,B26,'Grundlage Physiotherapie'!J:J),"")</f>
        <v/>
      </c>
      <c r="I26" s="94">
        <f>IF(SUMIF('Grundlage Physiotherapie'!D:D,B26,'Grundlage Physiotherapie'!K:K)&gt;0,SUMIF('Grundlage Physiotherapie'!D:D,B26,'Grundlage Physiotherapie'!K:K),"")</f>
        <v>1.4817827695263999</v>
      </c>
      <c r="J26" s="94">
        <f>IF(SUMIF('Grundlage Physiotherapie'!D:D,B26,'Grundlage Physiotherapie'!L:L)&gt;0,SUMIF('Grundlage Physiotherapie'!D:D,B26,'Grundlage Physiotherapie'!L:L),"")</f>
        <v>1.4523757755977</v>
      </c>
      <c r="K26" s="40"/>
      <c r="L26" s="61">
        <f t="shared" si="0"/>
        <v>811241</v>
      </c>
      <c r="M26" s="61">
        <f t="shared" si="1"/>
        <v>811241</v>
      </c>
      <c r="N26" s="40"/>
      <c r="O26" s="40"/>
      <c r="P26" s="40"/>
      <c r="W26" s="124">
        <f t="shared" si="2"/>
        <v>1.4523757755977</v>
      </c>
      <c r="X26" s="23" t="str">
        <f t="shared" si="3"/>
        <v>-</v>
      </c>
    </row>
    <row r="27" spans="1:24" x14ac:dyDescent="0.2">
      <c r="A27" s="21" t="s">
        <v>123</v>
      </c>
      <c r="B27" s="21" t="s">
        <v>123</v>
      </c>
      <c r="C27" s="21" t="s">
        <v>110</v>
      </c>
      <c r="D27" s="21" t="s">
        <v>45</v>
      </c>
      <c r="E27" s="93">
        <f>IF(SUMIF('Grundlage Physiotherapie'!D:D,B27,'Grundlage Physiotherapie'!G:G)&gt;0,SUMIF('Grundlage Physiotherapie'!D:D,B27,'Grundlage Physiotherapie'!G:G),)</f>
        <v>3651591.7099366998</v>
      </c>
      <c r="F27" s="93">
        <f>IF(SUMIF('Grundlage Physiotherapie'!D:D,B27,'Grundlage Physiotherapie'!H:H)&gt;0,SUMIF('Grundlage Physiotherapie'!D:D,B27,'Grundlage Physiotherapie'!H:H),)</f>
        <v>0</v>
      </c>
      <c r="G27" s="93">
        <f>IF(SUMIF('Grundlage Physiotherapie'!D:D,B27,'Grundlage Physiotherapie'!I:I)&gt;0,SUMIF('Grundlage Physiotherapie'!D:D,B27,'Grundlage Physiotherapie'!I:I),"")</f>
        <v>3127352</v>
      </c>
      <c r="H27" s="93" t="str">
        <f>IF(SUMIF('Grundlage Physiotherapie'!D:D,B27,'Grundlage Physiotherapie'!J:J)&gt;0,SUMIF('Grundlage Physiotherapie'!D:D,B27,'Grundlage Physiotherapie'!J:J),"")</f>
        <v/>
      </c>
      <c r="I27" s="94">
        <f>IF(SUMIF('Grundlage Physiotherapie'!D:D,B27,'Grundlage Physiotherapie'!K:K)&gt;0,SUMIF('Grundlage Physiotherapie'!D:D,B27,'Grundlage Physiotherapie'!K:K),"")</f>
        <v>1.1676305417288</v>
      </c>
      <c r="J27" s="94" t="str">
        <f>IF(SUMIF('Grundlage Physiotherapie'!D:D,B27,'Grundlage Physiotherapie'!L:L)&gt;0,SUMIF('Grundlage Physiotherapie'!D:D,B27,'Grundlage Physiotherapie'!L:L),"")</f>
        <v/>
      </c>
      <c r="K27" s="40"/>
      <c r="L27" s="61">
        <f t="shared" si="0"/>
        <v>3127352</v>
      </c>
      <c r="M27" s="61" t="str">
        <f t="shared" si="1"/>
        <v>-</v>
      </c>
      <c r="N27" s="40"/>
      <c r="O27" s="40"/>
      <c r="P27" s="40"/>
      <c r="W27" s="124" t="str">
        <f t="shared" si="2"/>
        <v/>
      </c>
      <c r="X27" s="23" t="str">
        <f t="shared" si="3"/>
        <v>Kontrolle</v>
      </c>
    </row>
    <row r="28" spans="1:24" x14ac:dyDescent="0.2">
      <c r="A28" s="21" t="s">
        <v>15</v>
      </c>
      <c r="B28" s="21" t="s">
        <v>15</v>
      </c>
      <c r="C28" s="21" t="s">
        <v>16</v>
      </c>
      <c r="D28" s="21" t="s">
        <v>17</v>
      </c>
      <c r="E28" s="93">
        <f>IF(SUMIF('Grundlage Physiotherapie'!D:D,B28,'Grundlage Physiotherapie'!G:G)&gt;0,SUMIF('Grundlage Physiotherapie'!D:D,B28,'Grundlage Physiotherapie'!G:G),)</f>
        <v>2234435.879313</v>
      </c>
      <c r="F28" s="93">
        <f>IF(SUMIF('Grundlage Physiotherapie'!D:D,B28,'Grundlage Physiotherapie'!H:H)&gt;0,SUMIF('Grundlage Physiotherapie'!D:D,B28,'Grundlage Physiotherapie'!H:H),)</f>
        <v>0</v>
      </c>
      <c r="G28" s="93">
        <f>IF(SUMIF('Grundlage Physiotherapie'!D:D,B28,'Grundlage Physiotherapie'!I:I)&gt;0,SUMIF('Grundlage Physiotherapie'!D:D,B28,'Grundlage Physiotherapie'!I:I),"")</f>
        <v>2327573</v>
      </c>
      <c r="H28" s="93" t="str">
        <f>IF(SUMIF('Grundlage Physiotherapie'!D:D,B28,'Grundlage Physiotherapie'!J:J)&gt;0,SUMIF('Grundlage Physiotherapie'!D:D,B28,'Grundlage Physiotherapie'!J:J),"")</f>
        <v/>
      </c>
      <c r="I28" s="94">
        <f>IF(SUMIF('Grundlage Physiotherapie'!D:D,B28,'Grundlage Physiotherapie'!K:K)&gt;0,SUMIF('Grundlage Physiotherapie'!D:D,B28,'Grundlage Physiotherapie'!K:K),"")</f>
        <v>0.95998530628811996</v>
      </c>
      <c r="J28" s="94" t="str">
        <f>IF(SUMIF('Grundlage Physiotherapie'!D:D,B28,'Grundlage Physiotherapie'!L:L)&gt;0,SUMIF('Grundlage Physiotherapie'!D:D,B28,'Grundlage Physiotherapie'!L:L),"")</f>
        <v/>
      </c>
      <c r="K28" s="40"/>
      <c r="L28" s="61">
        <f t="shared" si="0"/>
        <v>2327573</v>
      </c>
      <c r="M28" s="61" t="str">
        <f t="shared" si="1"/>
        <v>-</v>
      </c>
      <c r="N28" s="40"/>
      <c r="O28" s="40"/>
      <c r="P28" s="40"/>
      <c r="W28" s="124" t="str">
        <f t="shared" si="2"/>
        <v/>
      </c>
      <c r="X28" s="23" t="str">
        <f t="shared" si="3"/>
        <v>Kontrolle</v>
      </c>
    </row>
    <row r="29" spans="1:24" x14ac:dyDescent="0.2">
      <c r="A29" s="21" t="s">
        <v>175</v>
      </c>
      <c r="B29" s="21" t="s">
        <v>175</v>
      </c>
      <c r="C29" s="21" t="s">
        <v>16</v>
      </c>
      <c r="D29" s="21" t="s">
        <v>62</v>
      </c>
      <c r="E29" s="93">
        <f>IF(SUMIF('Grundlage Physiotherapie'!D:D,B29,'Grundlage Physiotherapie'!G:G)&gt;0,SUMIF('Grundlage Physiotherapie'!D:D,B29,'Grundlage Physiotherapie'!G:G),)</f>
        <v>1848537.1363737001</v>
      </c>
      <c r="F29" s="93">
        <f>IF(SUMIF('Grundlage Physiotherapie'!D:D,B29,'Grundlage Physiotherapie'!H:H)&gt;0,SUMIF('Grundlage Physiotherapie'!D:D,B29,'Grundlage Physiotherapie'!H:H),)</f>
        <v>0</v>
      </c>
      <c r="G29" s="93">
        <f>IF(SUMIF('Grundlage Physiotherapie'!D:D,B29,'Grundlage Physiotherapie'!I:I)&gt;0,SUMIF('Grundlage Physiotherapie'!D:D,B29,'Grundlage Physiotherapie'!I:I),"")</f>
        <v>1175117</v>
      </c>
      <c r="H29" s="93" t="str">
        <f>IF(SUMIF('Grundlage Physiotherapie'!D:D,B29,'Grundlage Physiotherapie'!J:J)&gt;0,SUMIF('Grundlage Physiotherapie'!D:D,B29,'Grundlage Physiotherapie'!J:J),"")</f>
        <v/>
      </c>
      <c r="I29" s="94">
        <f>IF(SUMIF('Grundlage Physiotherapie'!D:D,B29,'Grundlage Physiotherapie'!K:K)&gt;0,SUMIF('Grundlage Physiotherapie'!D:D,B29,'Grundlage Physiotherapie'!K:K),"")</f>
        <v>1.5730664575303002</v>
      </c>
      <c r="J29" s="94" t="str">
        <f>IF(SUMIF('Grundlage Physiotherapie'!D:D,B29,'Grundlage Physiotherapie'!L:L)&gt;0,SUMIF('Grundlage Physiotherapie'!D:D,B29,'Grundlage Physiotherapie'!L:L),"")</f>
        <v/>
      </c>
      <c r="K29" s="40"/>
      <c r="L29" s="61">
        <f t="shared" si="0"/>
        <v>1175117</v>
      </c>
      <c r="M29" s="61" t="str">
        <f t="shared" si="1"/>
        <v>-</v>
      </c>
      <c r="N29" s="40"/>
      <c r="O29" s="40"/>
      <c r="P29" s="40"/>
      <c r="W29" s="124" t="str">
        <f t="shared" si="2"/>
        <v/>
      </c>
      <c r="X29" s="23" t="str">
        <f t="shared" si="3"/>
        <v>Kontrolle</v>
      </c>
    </row>
    <row r="30" spans="1:24" x14ac:dyDescent="0.2">
      <c r="A30" s="21" t="s">
        <v>221</v>
      </c>
      <c r="B30" s="21" t="s">
        <v>221</v>
      </c>
      <c r="C30" s="21" t="s">
        <v>16</v>
      </c>
      <c r="D30" s="21" t="s">
        <v>45</v>
      </c>
      <c r="E30" s="93">
        <f>IF(SUMIF('Grundlage Physiotherapie'!D:D,B30,'Grundlage Physiotherapie'!G:G)&gt;0,SUMIF('Grundlage Physiotherapie'!D:D,B30,'Grundlage Physiotherapie'!G:G),)</f>
        <v>842137.79440348002</v>
      </c>
      <c r="F30" s="93">
        <f>IF(SUMIF('Grundlage Physiotherapie'!D:D,B30,'Grundlage Physiotherapie'!H:H)&gt;0,SUMIF('Grundlage Physiotherapie'!D:D,B30,'Grundlage Physiotherapie'!H:H),)</f>
        <v>842137.79440348002</v>
      </c>
      <c r="G30" s="93">
        <f>IF(SUMIF('Grundlage Physiotherapie'!D:D,B30,'Grundlage Physiotherapie'!I:I)&gt;0,SUMIF('Grundlage Physiotherapie'!D:D,B30,'Grundlage Physiotherapie'!I:I),"")</f>
        <v>857603</v>
      </c>
      <c r="H30" s="93" t="str">
        <f>IF(SUMIF('Grundlage Physiotherapie'!D:D,B30,'Grundlage Physiotherapie'!J:J)&gt;0,SUMIF('Grundlage Physiotherapie'!D:D,B30,'Grundlage Physiotherapie'!J:J),"")</f>
        <v/>
      </c>
      <c r="I30" s="94">
        <f>IF(SUMIF('Grundlage Physiotherapie'!D:D,B30,'Grundlage Physiotherapie'!K:K)&gt;0,SUMIF('Grundlage Physiotherapie'!D:D,B30,'Grundlage Physiotherapie'!K:K),"")</f>
        <v>0.98196694088462999</v>
      </c>
      <c r="J30" s="94">
        <f>IF(SUMIF('Grundlage Physiotherapie'!D:D,B30,'Grundlage Physiotherapie'!L:L)&gt;0,SUMIF('Grundlage Physiotherapie'!D:D,B30,'Grundlage Physiotherapie'!L:L),"")</f>
        <v>0.98196694088462999</v>
      </c>
      <c r="K30" s="40"/>
      <c r="L30" s="61">
        <f t="shared" si="0"/>
        <v>857603</v>
      </c>
      <c r="M30" s="61">
        <f t="shared" si="1"/>
        <v>857603</v>
      </c>
      <c r="N30" s="40"/>
      <c r="O30" s="40"/>
      <c r="P30" s="40"/>
      <c r="W30" s="124">
        <f t="shared" si="2"/>
        <v>0.98196694088462999</v>
      </c>
      <c r="X30" s="23" t="str">
        <f t="shared" si="3"/>
        <v>gleich</v>
      </c>
    </row>
    <row r="31" spans="1:24" x14ac:dyDescent="0.2">
      <c r="A31" s="21" t="s">
        <v>304</v>
      </c>
      <c r="B31" s="21" t="s">
        <v>304</v>
      </c>
      <c r="C31" s="21" t="s">
        <v>16</v>
      </c>
      <c r="D31" s="21" t="s">
        <v>251</v>
      </c>
      <c r="E31" s="93">
        <f>IF(SUMIF('Grundlage Physiotherapie'!D:D,B31,'Grundlage Physiotherapie'!G:G)&gt;0,SUMIF('Grundlage Physiotherapie'!D:D,B31,'Grundlage Physiotherapie'!G:G),)</f>
        <v>183570.43914761001</v>
      </c>
      <c r="F31" s="93">
        <f>IF(SUMIF('Grundlage Physiotherapie'!D:D,B31,'Grundlage Physiotherapie'!H:H)&gt;0,SUMIF('Grundlage Physiotherapie'!D:D,B31,'Grundlage Physiotherapie'!H:H),)</f>
        <v>176395.42761645</v>
      </c>
      <c r="G31" s="93">
        <f>IF(SUMIF('Grundlage Physiotherapie'!D:D,B31,'Grundlage Physiotherapie'!I:I)&gt;0,SUMIF('Grundlage Physiotherapie'!D:D,B31,'Grundlage Physiotherapie'!I:I),"")</f>
        <v>155437</v>
      </c>
      <c r="H31" s="93" t="str">
        <f>IF(SUMIF('Grundlage Physiotherapie'!D:D,B31,'Grundlage Physiotherapie'!J:J)&gt;0,SUMIF('Grundlage Physiotherapie'!D:D,B31,'Grundlage Physiotherapie'!J:J),"")</f>
        <v/>
      </c>
      <c r="I31" s="94">
        <f>IF(SUMIF('Grundlage Physiotherapie'!D:D,B31,'Grundlage Physiotherapie'!K:K)&gt;0,SUMIF('Grundlage Physiotherapie'!D:D,B31,'Grundlage Physiotherapie'!K:K),"")</f>
        <v>1.1809957677233001</v>
      </c>
      <c r="J31" s="94">
        <f>IF(SUMIF('Grundlage Physiotherapie'!D:D,B31,'Grundlage Physiotherapie'!L:L)&gt;0,SUMIF('Grundlage Physiotherapie'!D:D,B31,'Grundlage Physiotherapie'!L:L),"")</f>
        <v>1.1348355128859999</v>
      </c>
      <c r="K31" s="40"/>
      <c r="L31" s="61">
        <f t="shared" si="0"/>
        <v>155437</v>
      </c>
      <c r="M31" s="61">
        <f t="shared" si="1"/>
        <v>155437</v>
      </c>
      <c r="N31" s="40"/>
      <c r="O31" s="40"/>
      <c r="P31" s="40"/>
      <c r="W31" s="124">
        <f t="shared" si="2"/>
        <v>1.1348355128859999</v>
      </c>
      <c r="X31" s="23" t="str">
        <f t="shared" si="3"/>
        <v>-</v>
      </c>
    </row>
    <row r="32" spans="1:24" x14ac:dyDescent="0.2">
      <c r="A32" s="21" t="s">
        <v>291</v>
      </c>
      <c r="B32" s="21" t="s">
        <v>291</v>
      </c>
      <c r="C32" s="21" t="s">
        <v>16</v>
      </c>
      <c r="D32" s="21" t="s">
        <v>22</v>
      </c>
      <c r="E32" s="93">
        <f>IF(SUMIF('Grundlage Physiotherapie'!D:D,B32,'Grundlage Physiotherapie'!G:G)&gt;0,SUMIF('Grundlage Physiotherapie'!D:D,B32,'Grundlage Physiotherapie'!G:G),)</f>
        <v>3403925.7843761998</v>
      </c>
      <c r="F32" s="93">
        <f>IF(SUMIF('Grundlage Physiotherapie'!D:D,B32,'Grundlage Physiotherapie'!H:H)&gt;0,SUMIF('Grundlage Physiotherapie'!D:D,B32,'Grundlage Physiotherapie'!H:H),)</f>
        <v>3304864.7643761998</v>
      </c>
      <c r="G32" s="93">
        <f>IF(SUMIF('Grundlage Physiotherapie'!D:D,B32,'Grundlage Physiotherapie'!I:I)&gt;0,SUMIF('Grundlage Physiotherapie'!D:D,B32,'Grundlage Physiotherapie'!I:I),"")</f>
        <v>2449441</v>
      </c>
      <c r="H32" s="93" t="str">
        <f>IF(SUMIF('Grundlage Physiotherapie'!D:D,B32,'Grundlage Physiotherapie'!J:J)&gt;0,SUMIF('Grundlage Physiotherapie'!D:D,B32,'Grundlage Physiotherapie'!J:J),"")</f>
        <v/>
      </c>
      <c r="I32" s="94">
        <f>IF(SUMIF('Grundlage Physiotherapie'!D:D,B32,'Grundlage Physiotherapie'!K:K)&gt;0,SUMIF('Grundlage Physiotherapie'!D:D,B32,'Grundlage Physiotherapie'!K:K),"")</f>
        <v>1.3896745356905</v>
      </c>
      <c r="J32" s="94">
        <f>IF(SUMIF('Grundlage Physiotherapie'!D:D,B32,'Grundlage Physiotherapie'!L:L)&gt;0,SUMIF('Grundlage Physiotherapie'!D:D,B32,'Grundlage Physiotherapie'!L:L),"")</f>
        <v>1.3492322388561999</v>
      </c>
      <c r="K32" s="40"/>
      <c r="L32" s="61">
        <f t="shared" si="0"/>
        <v>2449441</v>
      </c>
      <c r="M32" s="61">
        <f t="shared" si="1"/>
        <v>2449441</v>
      </c>
      <c r="N32" s="40"/>
      <c r="O32" s="40"/>
      <c r="P32" s="40"/>
      <c r="W32" s="124">
        <f t="shared" si="2"/>
        <v>1.3492322388561999</v>
      </c>
      <c r="X32" s="23" t="str">
        <f t="shared" si="3"/>
        <v>-</v>
      </c>
    </row>
    <row r="33" spans="1:24" x14ac:dyDescent="0.2">
      <c r="A33" s="21" t="s">
        <v>73</v>
      </c>
      <c r="B33" s="21" t="s">
        <v>73</v>
      </c>
      <c r="C33" s="21" t="s">
        <v>74</v>
      </c>
      <c r="D33" s="21" t="s">
        <v>45</v>
      </c>
      <c r="E33" s="93">
        <f>IF(SUMIF('Grundlage Physiotherapie'!D:D,B33,'Grundlage Physiotherapie'!G:G)&gt;0,SUMIF('Grundlage Physiotherapie'!D:D,B33,'Grundlage Physiotherapie'!G:G),)</f>
        <v>0</v>
      </c>
      <c r="F33" s="93">
        <f>IF(SUMIF('Grundlage Physiotherapie'!D:D,B33,'Grundlage Physiotherapie'!H:H)&gt;0,SUMIF('Grundlage Physiotherapie'!D:D,B33,'Grundlage Physiotherapie'!H:H),)</f>
        <v>2801974.8043358</v>
      </c>
      <c r="G33" s="93">
        <f>IF(SUMIF('Grundlage Physiotherapie'!D:D,B33,'Grundlage Physiotherapie'!I:I)&gt;0,SUMIF('Grundlage Physiotherapie'!D:D,B33,'Grundlage Physiotherapie'!I:I),"")</f>
        <v>2380056</v>
      </c>
      <c r="H33" s="93" t="str">
        <f>IF(SUMIF('Grundlage Physiotherapie'!D:D,B33,'Grundlage Physiotherapie'!J:J)&gt;0,SUMIF('Grundlage Physiotherapie'!D:D,B33,'Grundlage Physiotherapie'!J:J),"")</f>
        <v/>
      </c>
      <c r="I33" s="94" t="str">
        <f>IF(SUMIF('Grundlage Physiotherapie'!D:D,B33,'Grundlage Physiotherapie'!K:K)&gt;0,SUMIF('Grundlage Physiotherapie'!D:D,B33,'Grundlage Physiotherapie'!K:K),"")</f>
        <v/>
      </c>
      <c r="J33" s="94">
        <f>IF(SUMIF('Grundlage Physiotherapie'!D:D,B33,'Grundlage Physiotherapie'!L:L)&gt;0,SUMIF('Grundlage Physiotherapie'!D:D,B33,'Grundlage Physiotherapie'!L:L),"")</f>
        <v>1.1772726374236</v>
      </c>
      <c r="K33" s="40"/>
      <c r="L33" s="61" t="str">
        <f t="shared" si="0"/>
        <v>-</v>
      </c>
      <c r="M33" s="61">
        <f t="shared" si="1"/>
        <v>2380056</v>
      </c>
      <c r="N33" s="40"/>
      <c r="O33" s="40"/>
      <c r="P33" s="40"/>
      <c r="W33" s="124">
        <f t="shared" si="2"/>
        <v>1.1772726374236</v>
      </c>
      <c r="X33" s="23" t="str">
        <f t="shared" si="3"/>
        <v>-</v>
      </c>
    </row>
    <row r="34" spans="1:24" x14ac:dyDescent="0.2">
      <c r="A34" s="21" t="s">
        <v>94</v>
      </c>
      <c r="B34" s="21" t="s">
        <v>94</v>
      </c>
      <c r="C34" s="21" t="s">
        <v>95</v>
      </c>
      <c r="D34" s="21" t="s">
        <v>22</v>
      </c>
      <c r="E34" s="93">
        <f>IF(SUMIF('Grundlage Physiotherapie'!D:D,B34,'Grundlage Physiotherapie'!G:G)&gt;0,SUMIF('Grundlage Physiotherapie'!D:D,B34,'Grundlage Physiotherapie'!G:G),)</f>
        <v>2499801.4535103999</v>
      </c>
      <c r="F34" s="93">
        <f>IF(SUMIF('Grundlage Physiotherapie'!D:D,B34,'Grundlage Physiotherapie'!H:H)&gt;0,SUMIF('Grundlage Physiotherapie'!D:D,B34,'Grundlage Physiotherapie'!H:H),)</f>
        <v>0</v>
      </c>
      <c r="G34" s="93">
        <f>IF(SUMIF('Grundlage Physiotherapie'!D:D,B34,'Grundlage Physiotherapie'!I:I)&gt;0,SUMIF('Grundlage Physiotherapie'!D:D,B34,'Grundlage Physiotherapie'!I:I),"")</f>
        <v>1192819.3174796</v>
      </c>
      <c r="H34" s="93" t="str">
        <f>IF(SUMIF('Grundlage Physiotherapie'!D:D,B34,'Grundlage Physiotherapie'!J:J)&gt;0,SUMIF('Grundlage Physiotherapie'!D:D,B34,'Grundlage Physiotherapie'!J:J),"")</f>
        <v/>
      </c>
      <c r="I34" s="94">
        <f>IF(SUMIF('Grundlage Physiotherapie'!D:D,B34,'Grundlage Physiotherapie'!K:K)&gt;0,SUMIF('Grundlage Physiotherapie'!D:D,B34,'Grundlage Physiotherapie'!K:K),"")</f>
        <v>2.0957083917724999</v>
      </c>
      <c r="J34" s="94" t="str">
        <f>IF(SUMIF('Grundlage Physiotherapie'!D:D,B34,'Grundlage Physiotherapie'!L:L)&gt;0,SUMIF('Grundlage Physiotherapie'!D:D,B34,'Grundlage Physiotherapie'!L:L),"")</f>
        <v/>
      </c>
      <c r="K34" s="40"/>
      <c r="L34" s="61">
        <f t="shared" si="0"/>
        <v>1192819.3174796</v>
      </c>
      <c r="M34" s="61" t="str">
        <f t="shared" si="1"/>
        <v>-</v>
      </c>
      <c r="N34" s="40"/>
      <c r="O34" s="40"/>
      <c r="P34" s="40"/>
      <c r="W34" s="124" t="str">
        <f t="shared" si="2"/>
        <v/>
      </c>
      <c r="X34" s="23" t="str">
        <f t="shared" si="3"/>
        <v>Kontrolle</v>
      </c>
    </row>
    <row r="35" spans="1:24" x14ac:dyDescent="0.2">
      <c r="A35" s="21" t="s">
        <v>165</v>
      </c>
      <c r="B35" s="21" t="s">
        <v>165</v>
      </c>
      <c r="C35" s="21" t="s">
        <v>95</v>
      </c>
      <c r="D35" s="21" t="s">
        <v>27</v>
      </c>
      <c r="E35" s="93">
        <f>IF(SUMIF('Grundlage Physiotherapie'!D:D,B35,'Grundlage Physiotherapie'!G:G)&gt;0,SUMIF('Grundlage Physiotherapie'!D:D,B35,'Grundlage Physiotherapie'!G:G),)</f>
        <v>5505576.2199999997</v>
      </c>
      <c r="F35" s="93">
        <f>IF(SUMIF('Grundlage Physiotherapie'!D:D,B35,'Grundlage Physiotherapie'!H:H)&gt;0,SUMIF('Grundlage Physiotherapie'!D:D,B35,'Grundlage Physiotherapie'!H:H),)</f>
        <v>4683421.72</v>
      </c>
      <c r="G35" s="93">
        <f>IF(SUMIF('Grundlage Physiotherapie'!D:D,B35,'Grundlage Physiotherapie'!I:I)&gt;0,SUMIF('Grundlage Physiotherapie'!D:D,B35,'Grundlage Physiotherapie'!I:I),"")</f>
        <v>3270240.54</v>
      </c>
      <c r="H35" s="93" t="str">
        <f>IF(SUMIF('Grundlage Physiotherapie'!D:D,B35,'Grundlage Physiotherapie'!J:J)&gt;0,SUMIF('Grundlage Physiotherapie'!D:D,B35,'Grundlage Physiotherapie'!J:J),"")</f>
        <v/>
      </c>
      <c r="I35" s="94">
        <f>IF(SUMIF('Grundlage Physiotherapie'!D:D,B35,'Grundlage Physiotherapie'!K:K)&gt;0,SUMIF('Grundlage Physiotherapie'!D:D,B35,'Grundlage Physiotherapie'!K:K),"")</f>
        <v>1.6835386121169</v>
      </c>
      <c r="J35" s="94">
        <f>IF(SUMIF('Grundlage Physiotherapie'!D:D,B35,'Grundlage Physiotherapie'!L:L)&gt;0,SUMIF('Grundlage Physiotherapie'!D:D,B35,'Grundlage Physiotherapie'!L:L),"")</f>
        <v>1.4321337108737999</v>
      </c>
      <c r="K35" s="40"/>
      <c r="L35" s="61">
        <f t="shared" si="0"/>
        <v>3270240.54</v>
      </c>
      <c r="M35" s="61">
        <f t="shared" si="1"/>
        <v>3270240.54</v>
      </c>
      <c r="N35" s="40"/>
      <c r="O35" s="40"/>
      <c r="P35" s="40"/>
      <c r="W35" s="124">
        <f t="shared" si="2"/>
        <v>1.4321337108737999</v>
      </c>
      <c r="X35" s="23" t="str">
        <f t="shared" si="3"/>
        <v>-</v>
      </c>
    </row>
    <row r="36" spans="1:24" x14ac:dyDescent="0.2">
      <c r="A36" s="21" t="s">
        <v>130</v>
      </c>
      <c r="B36" s="21" t="s">
        <v>130</v>
      </c>
      <c r="C36" s="21" t="s">
        <v>131</v>
      </c>
      <c r="D36" s="21" t="s">
        <v>17</v>
      </c>
      <c r="E36" s="93">
        <f>IF(SUMIF('Grundlage Physiotherapie'!D:D,B36,'Grundlage Physiotherapie'!G:G)&gt;0,SUMIF('Grundlage Physiotherapie'!D:D,B36,'Grundlage Physiotherapie'!G:G),)</f>
        <v>913221.45443536004</v>
      </c>
      <c r="F36" s="93">
        <f>IF(SUMIF('Grundlage Physiotherapie'!D:D,B36,'Grundlage Physiotherapie'!H:H)&gt;0,SUMIF('Grundlage Physiotherapie'!D:D,B36,'Grundlage Physiotherapie'!H:H),)</f>
        <v>839478.30443536001</v>
      </c>
      <c r="G36" s="93">
        <f>IF(SUMIF('Grundlage Physiotherapie'!D:D,B36,'Grundlage Physiotherapie'!I:I)&gt;0,SUMIF('Grundlage Physiotherapie'!D:D,B36,'Grundlage Physiotherapie'!I:I),"")</f>
        <v>705740</v>
      </c>
      <c r="H36" s="93" t="str">
        <f>IF(SUMIF('Grundlage Physiotherapie'!D:D,B36,'Grundlage Physiotherapie'!J:J)&gt;0,SUMIF('Grundlage Physiotherapie'!D:D,B36,'Grundlage Physiotherapie'!J:J),"")</f>
        <v/>
      </c>
      <c r="I36" s="94">
        <f>IF(SUMIF('Grundlage Physiotherapie'!D:D,B36,'Grundlage Physiotherapie'!K:K)&gt;0,SUMIF('Grundlage Physiotherapie'!D:D,B36,'Grundlage Physiotherapie'!K:K),"")</f>
        <v>1.2939913487054</v>
      </c>
      <c r="J36" s="94">
        <f>IF(SUMIF('Grundlage Physiotherapie'!D:D,B36,'Grundlage Physiotherapie'!L:L)&gt;0,SUMIF('Grundlage Physiotherapie'!D:D,B36,'Grundlage Physiotherapie'!L:L),"")</f>
        <v>1.1895008139476</v>
      </c>
      <c r="K36" s="40"/>
      <c r="L36" s="61">
        <f t="shared" si="0"/>
        <v>705740</v>
      </c>
      <c r="M36" s="61">
        <f t="shared" si="1"/>
        <v>705740</v>
      </c>
      <c r="N36" s="40"/>
      <c r="O36" s="40"/>
      <c r="P36" s="40"/>
      <c r="W36" s="124">
        <f t="shared" si="2"/>
        <v>1.1895008139476</v>
      </c>
      <c r="X36" s="23" t="str">
        <f t="shared" si="3"/>
        <v>-</v>
      </c>
    </row>
    <row r="37" spans="1:24" x14ac:dyDescent="0.2">
      <c r="A37" s="21" t="s">
        <v>33</v>
      </c>
      <c r="B37" s="21" t="s">
        <v>33</v>
      </c>
      <c r="C37" s="21" t="s">
        <v>34</v>
      </c>
      <c r="D37" s="21" t="s">
        <v>35</v>
      </c>
      <c r="E37" s="93">
        <f>IF(SUMIF('Grundlage Physiotherapie'!D:D,B37,'Grundlage Physiotherapie'!G:G)&gt;0,SUMIF('Grundlage Physiotherapie'!D:D,B37,'Grundlage Physiotherapie'!G:G),)</f>
        <v>349496.57818821003</v>
      </c>
      <c r="F37" s="93">
        <f>IF(SUMIF('Grundlage Physiotherapie'!D:D,B37,'Grundlage Physiotherapie'!H:H)&gt;0,SUMIF('Grundlage Physiotherapie'!D:D,B37,'Grundlage Physiotherapie'!H:H),)</f>
        <v>332632.36650821002</v>
      </c>
      <c r="G37" s="93">
        <f>IF(SUMIF('Grundlage Physiotherapie'!D:D,B37,'Grundlage Physiotherapie'!I:I)&gt;0,SUMIF('Grundlage Physiotherapie'!D:D,B37,'Grundlage Physiotherapie'!I:I),"")</f>
        <v>210960</v>
      </c>
      <c r="H37" s="93" t="str">
        <f>IF(SUMIF('Grundlage Physiotherapie'!D:D,B37,'Grundlage Physiotherapie'!J:J)&gt;0,SUMIF('Grundlage Physiotherapie'!D:D,B37,'Grundlage Physiotherapie'!J:J),"")</f>
        <v/>
      </c>
      <c r="I37" s="94">
        <f>IF(SUMIF('Grundlage Physiotherapie'!D:D,B37,'Grundlage Physiotherapie'!K:K)&gt;0,SUMIF('Grundlage Physiotherapie'!D:D,B37,'Grundlage Physiotherapie'!K:K),"")</f>
        <v>1.6566959527314</v>
      </c>
      <c r="J37" s="94">
        <f>IF(SUMIF('Grundlage Physiotherapie'!D:D,B37,'Grundlage Physiotherapie'!L:L)&gt;0,SUMIF('Grundlage Physiotherapie'!D:D,B37,'Grundlage Physiotherapie'!L:L),"")</f>
        <v>1.5767556243279</v>
      </c>
      <c r="K37" s="40"/>
      <c r="L37" s="61">
        <f t="shared" si="0"/>
        <v>210960</v>
      </c>
      <c r="M37" s="61">
        <f t="shared" si="1"/>
        <v>210960</v>
      </c>
      <c r="N37" s="40"/>
      <c r="O37" s="40"/>
      <c r="P37" s="40"/>
      <c r="W37" s="124">
        <f t="shared" si="2"/>
        <v>1.5767556243279</v>
      </c>
      <c r="X37" s="23" t="str">
        <f t="shared" si="3"/>
        <v>-</v>
      </c>
    </row>
    <row r="38" spans="1:24" x14ac:dyDescent="0.2">
      <c r="A38" s="21" t="s">
        <v>134</v>
      </c>
      <c r="B38" s="21" t="s">
        <v>134</v>
      </c>
      <c r="C38" s="21" t="s">
        <v>34</v>
      </c>
      <c r="D38" s="21" t="s">
        <v>45</v>
      </c>
      <c r="E38" s="93">
        <f>IF(SUMIF('Grundlage Physiotherapie'!D:D,B38,'Grundlage Physiotherapie'!G:G)&gt;0,SUMIF('Grundlage Physiotherapie'!D:D,B38,'Grundlage Physiotherapie'!G:G),)</f>
        <v>650546.95880330005</v>
      </c>
      <c r="F38" s="93">
        <f>IF(SUMIF('Grundlage Physiotherapie'!D:D,B38,'Grundlage Physiotherapie'!H:H)&gt;0,SUMIF('Grundlage Physiotherapie'!D:D,B38,'Grundlage Physiotherapie'!H:H),)</f>
        <v>608491.40500661999</v>
      </c>
      <c r="G38" s="93">
        <f>IF(SUMIF('Grundlage Physiotherapie'!D:D,B38,'Grundlage Physiotherapie'!I:I)&gt;0,SUMIF('Grundlage Physiotherapie'!D:D,B38,'Grundlage Physiotherapie'!I:I),"")</f>
        <v>702497</v>
      </c>
      <c r="H38" s="93" t="str">
        <f>IF(SUMIF('Grundlage Physiotherapie'!D:D,B38,'Grundlage Physiotherapie'!J:J)&gt;0,SUMIF('Grundlage Physiotherapie'!D:D,B38,'Grundlage Physiotherapie'!J:J),"")</f>
        <v/>
      </c>
      <c r="I38" s="94">
        <f>IF(SUMIF('Grundlage Physiotherapie'!D:D,B38,'Grundlage Physiotherapie'!K:K)&gt;0,SUMIF('Grundlage Physiotherapie'!D:D,B38,'Grundlage Physiotherapie'!K:K),"")</f>
        <v>0.92604944761800001</v>
      </c>
      <c r="J38" s="94">
        <f>IF(SUMIF('Grundlage Physiotherapie'!D:D,B38,'Grundlage Physiotherapie'!L:L)&gt;0,SUMIF('Grundlage Physiotherapie'!D:D,B38,'Grundlage Physiotherapie'!L:L),"")</f>
        <v>0.86618363495733997</v>
      </c>
      <c r="K38" s="40" t="s">
        <v>405</v>
      </c>
      <c r="L38" s="61">
        <f t="shared" si="0"/>
        <v>702497</v>
      </c>
      <c r="M38" s="61">
        <f t="shared" si="1"/>
        <v>702497</v>
      </c>
      <c r="N38" s="40"/>
      <c r="O38" s="40"/>
      <c r="P38" s="40"/>
      <c r="W38" s="124">
        <f t="shared" si="2"/>
        <v>0.86618363495733997</v>
      </c>
      <c r="X38" s="23" t="str">
        <f t="shared" si="3"/>
        <v>-</v>
      </c>
    </row>
    <row r="39" spans="1:24" x14ac:dyDescent="0.2">
      <c r="A39" s="21" t="s">
        <v>181</v>
      </c>
      <c r="B39" s="21" t="s">
        <v>181</v>
      </c>
      <c r="C39" s="21" t="s">
        <v>34</v>
      </c>
      <c r="D39" s="21" t="s">
        <v>35</v>
      </c>
      <c r="E39" s="93">
        <f>IF(SUMIF('Grundlage Physiotherapie'!D:D,B39,'Grundlage Physiotherapie'!G:G)&gt;0,SUMIF('Grundlage Physiotherapie'!D:D,B39,'Grundlage Physiotherapie'!G:G),)</f>
        <v>429329.58016900998</v>
      </c>
      <c r="F39" s="93">
        <f>IF(SUMIF('Grundlage Physiotherapie'!D:D,B39,'Grundlage Physiotherapie'!H:H)&gt;0,SUMIF('Grundlage Physiotherapie'!D:D,B39,'Grundlage Physiotherapie'!H:H),)</f>
        <v>417507.58016900998</v>
      </c>
      <c r="G39" s="93">
        <f>IF(SUMIF('Grundlage Physiotherapie'!D:D,B39,'Grundlage Physiotherapie'!I:I)&gt;0,SUMIF('Grundlage Physiotherapie'!D:D,B39,'Grundlage Physiotherapie'!I:I),"")</f>
        <v>270634</v>
      </c>
      <c r="H39" s="93" t="str">
        <f>IF(SUMIF('Grundlage Physiotherapie'!D:D,B39,'Grundlage Physiotherapie'!J:J)&gt;0,SUMIF('Grundlage Physiotherapie'!D:D,B39,'Grundlage Physiotherapie'!J:J),"")</f>
        <v/>
      </c>
      <c r="I39" s="94">
        <f>IF(SUMIF('Grundlage Physiotherapie'!D:D,B39,'Grundlage Physiotherapie'!K:K)&gt;0,SUMIF('Grundlage Physiotherapie'!D:D,B39,'Grundlage Physiotherapie'!K:K),"")</f>
        <v>1.5863844903782001</v>
      </c>
      <c r="J39" s="94">
        <f>IF(SUMIF('Grundlage Physiotherapie'!D:D,B39,'Grundlage Physiotherapie'!L:L)&gt;0,SUMIF('Grundlage Physiotherapie'!D:D,B39,'Grundlage Physiotherapie'!L:L),"")</f>
        <v>1.5427018784372999</v>
      </c>
      <c r="K39" s="40"/>
      <c r="L39" s="61">
        <f t="shared" si="0"/>
        <v>270634</v>
      </c>
      <c r="M39" s="61">
        <f t="shared" si="1"/>
        <v>270634</v>
      </c>
      <c r="N39" s="40"/>
      <c r="O39" s="40"/>
      <c r="P39" s="40"/>
      <c r="W39" s="124">
        <f t="shared" si="2"/>
        <v>1.5427018784372999</v>
      </c>
      <c r="X39" s="23" t="str">
        <f t="shared" si="3"/>
        <v>-</v>
      </c>
    </row>
    <row r="40" spans="1:24" x14ac:dyDescent="0.2">
      <c r="A40" s="21" t="s">
        <v>209</v>
      </c>
      <c r="B40" s="21" t="s">
        <v>209</v>
      </c>
      <c r="C40" s="21" t="s">
        <v>34</v>
      </c>
      <c r="D40" s="21" t="s">
        <v>35</v>
      </c>
      <c r="E40" s="93">
        <f>IF(SUMIF('Grundlage Physiotherapie'!D:D,B40,'Grundlage Physiotherapie'!G:G)&gt;0,SUMIF('Grundlage Physiotherapie'!D:D,B40,'Grundlage Physiotherapie'!G:G),)</f>
        <v>716182.42479902995</v>
      </c>
      <c r="F40" s="93">
        <f>IF(SUMIF('Grundlage Physiotherapie'!D:D,B40,'Grundlage Physiotherapie'!H:H)&gt;0,SUMIF('Grundlage Physiotherapie'!D:D,B40,'Grundlage Physiotherapie'!H:H),)</f>
        <v>664748.97479902999</v>
      </c>
      <c r="G40" s="93">
        <f>IF(SUMIF('Grundlage Physiotherapie'!D:D,B40,'Grundlage Physiotherapie'!I:I)&gt;0,SUMIF('Grundlage Physiotherapie'!D:D,B40,'Grundlage Physiotherapie'!I:I),"")</f>
        <v>507196</v>
      </c>
      <c r="H40" s="93" t="str">
        <f>IF(SUMIF('Grundlage Physiotherapie'!D:D,B40,'Grundlage Physiotherapie'!J:J)&gt;0,SUMIF('Grundlage Physiotherapie'!D:D,B40,'Grundlage Physiotherapie'!J:J),"")</f>
        <v/>
      </c>
      <c r="I40" s="94">
        <f>IF(SUMIF('Grundlage Physiotherapie'!D:D,B40,'Grundlage Physiotherapie'!K:K)&gt;0,SUMIF('Grundlage Physiotherapie'!D:D,B40,'Grundlage Physiotherapie'!K:K),"")</f>
        <v>1.412042730619</v>
      </c>
      <c r="J40" s="94">
        <f>IF(SUMIF('Grundlage Physiotherapie'!D:D,B40,'Grundlage Physiotherapie'!L:L)&gt;0,SUMIF('Grundlage Physiotherapie'!D:D,B40,'Grundlage Physiotherapie'!L:L),"")</f>
        <v>1.3106352865540001</v>
      </c>
      <c r="K40" s="40"/>
      <c r="L40" s="61">
        <f t="shared" si="0"/>
        <v>507196</v>
      </c>
      <c r="M40" s="61">
        <f t="shared" si="1"/>
        <v>507196</v>
      </c>
      <c r="N40" s="40"/>
      <c r="O40" s="40"/>
      <c r="P40" s="40"/>
      <c r="W40" s="124">
        <f t="shared" si="2"/>
        <v>1.3106352865540001</v>
      </c>
      <c r="X40" s="23" t="str">
        <f t="shared" si="3"/>
        <v>-</v>
      </c>
    </row>
    <row r="41" spans="1:24" x14ac:dyDescent="0.2">
      <c r="A41" s="21" t="s">
        <v>212</v>
      </c>
      <c r="B41" s="21" t="s">
        <v>212</v>
      </c>
      <c r="C41" s="21" t="s">
        <v>34</v>
      </c>
      <c r="D41" s="21" t="s">
        <v>35</v>
      </c>
      <c r="E41" s="93">
        <f>IF(SUMIF('Grundlage Physiotherapie'!D:D,B41,'Grundlage Physiotherapie'!G:G)&gt;0,SUMIF('Grundlage Physiotherapie'!D:D,B41,'Grundlage Physiotherapie'!G:G),)</f>
        <v>640469.83935602999</v>
      </c>
      <c r="F41" s="93">
        <f>IF(SUMIF('Grundlage Physiotherapie'!D:D,B41,'Grundlage Physiotherapie'!H:H)&gt;0,SUMIF('Grundlage Physiotherapie'!D:D,B41,'Grundlage Physiotherapie'!H:H),)</f>
        <v>561506.08935602999</v>
      </c>
      <c r="G41" s="93">
        <f>IF(SUMIF('Grundlage Physiotherapie'!D:D,B41,'Grundlage Physiotherapie'!I:I)&gt;0,SUMIF('Grundlage Physiotherapie'!D:D,B41,'Grundlage Physiotherapie'!I:I),"")</f>
        <v>541315</v>
      </c>
      <c r="H41" s="93" t="str">
        <f>IF(SUMIF('Grundlage Physiotherapie'!D:D,B41,'Grundlage Physiotherapie'!J:J)&gt;0,SUMIF('Grundlage Physiotherapie'!D:D,B41,'Grundlage Physiotherapie'!J:J),"")</f>
        <v/>
      </c>
      <c r="I41" s="94">
        <f>IF(SUMIF('Grundlage Physiotherapie'!D:D,B41,'Grundlage Physiotherapie'!K:K)&gt;0,SUMIF('Grundlage Physiotherapie'!D:D,B41,'Grundlage Physiotherapie'!K:K),"")</f>
        <v>1.1831740102455</v>
      </c>
      <c r="J41" s="94">
        <f>IF(SUMIF('Grundlage Physiotherapie'!D:D,B41,'Grundlage Physiotherapie'!L:L)&gt;0,SUMIF('Grundlage Physiotherapie'!D:D,B41,'Grundlage Physiotherapie'!L:L),"")</f>
        <v>1.0373000736282001</v>
      </c>
      <c r="K41" s="40"/>
      <c r="L41" s="61">
        <f t="shared" si="0"/>
        <v>541315</v>
      </c>
      <c r="M41" s="61">
        <f t="shared" si="1"/>
        <v>541315</v>
      </c>
      <c r="N41" s="40"/>
      <c r="O41" s="40"/>
      <c r="P41" s="40"/>
      <c r="W41" s="124">
        <f t="shared" si="2"/>
        <v>1.0373000736282001</v>
      </c>
      <c r="X41" s="23" t="str">
        <f t="shared" si="3"/>
        <v>-</v>
      </c>
    </row>
    <row r="42" spans="1:24" x14ac:dyDescent="0.2">
      <c r="A42" s="21" t="s">
        <v>38</v>
      </c>
      <c r="B42" s="21" t="s">
        <v>38</v>
      </c>
      <c r="C42" s="21" t="s">
        <v>34</v>
      </c>
      <c r="D42" s="21" t="s">
        <v>35</v>
      </c>
      <c r="E42" s="93">
        <f>IF(SUMIF('Grundlage Physiotherapie'!D:D,B42,'Grundlage Physiotherapie'!G:G)&gt;0,SUMIF('Grundlage Physiotherapie'!D:D,B42,'Grundlage Physiotherapie'!G:G),)</f>
        <v>818351.51955332002</v>
      </c>
      <c r="F42" s="93">
        <f>IF(SUMIF('Grundlage Physiotherapie'!D:D,B42,'Grundlage Physiotherapie'!H:H)&gt;0,SUMIF('Grundlage Physiotherapie'!D:D,B42,'Grundlage Physiotherapie'!H:H),)</f>
        <v>768884.51955332002</v>
      </c>
      <c r="G42" s="93">
        <f>IF(SUMIF('Grundlage Physiotherapie'!D:D,B42,'Grundlage Physiotherapie'!I:I)&gt;0,SUMIF('Grundlage Physiotherapie'!D:D,B42,'Grundlage Physiotherapie'!I:I),"")</f>
        <v>738807</v>
      </c>
      <c r="H42" s="93" t="str">
        <f>IF(SUMIF('Grundlage Physiotherapie'!D:D,B42,'Grundlage Physiotherapie'!J:J)&gt;0,SUMIF('Grundlage Physiotherapie'!D:D,B42,'Grundlage Physiotherapie'!J:J),"")</f>
        <v/>
      </c>
      <c r="I42" s="94">
        <f>IF(SUMIF('Grundlage Physiotherapie'!D:D,B42,'Grundlage Physiotherapie'!K:K)&gt;0,SUMIF('Grundlage Physiotherapie'!D:D,B42,'Grundlage Physiotherapie'!K:K),"")</f>
        <v>1.1076661693153</v>
      </c>
      <c r="J42" s="94">
        <f>IF(SUMIF('Grundlage Physiotherapie'!D:D,B42,'Grundlage Physiotherapie'!L:L)&gt;0,SUMIF('Grundlage Physiotherapie'!D:D,B42,'Grundlage Physiotherapie'!L:L),"")</f>
        <v>1.0407109293135</v>
      </c>
      <c r="K42" s="40"/>
      <c r="L42" s="61">
        <f t="shared" si="0"/>
        <v>738807</v>
      </c>
      <c r="M42" s="61">
        <f t="shared" si="1"/>
        <v>738807</v>
      </c>
      <c r="N42" s="40"/>
      <c r="O42" s="40"/>
      <c r="P42" s="40"/>
      <c r="W42" s="124">
        <f t="shared" si="2"/>
        <v>1.0407109293135</v>
      </c>
      <c r="X42" s="23" t="str">
        <f t="shared" si="3"/>
        <v>-</v>
      </c>
    </row>
    <row r="43" spans="1:24" x14ac:dyDescent="0.2">
      <c r="A43" s="21" t="s">
        <v>215</v>
      </c>
      <c r="B43" s="21" t="s">
        <v>215</v>
      </c>
      <c r="C43" s="21" t="s">
        <v>34</v>
      </c>
      <c r="D43" s="21" t="s">
        <v>17</v>
      </c>
      <c r="E43" s="93">
        <f>IF(SUMIF('Grundlage Physiotherapie'!D:D,B43,'Grundlage Physiotherapie'!G:G)&gt;0,SUMIF('Grundlage Physiotherapie'!D:D,B43,'Grundlage Physiotherapie'!G:G),)</f>
        <v>654213.43020993005</v>
      </c>
      <c r="F43" s="93">
        <f>IF(SUMIF('Grundlage Physiotherapie'!D:D,B43,'Grundlage Physiotherapie'!H:H)&gt;0,SUMIF('Grundlage Physiotherapie'!D:D,B43,'Grundlage Physiotherapie'!H:H),)</f>
        <v>573100.75020993</v>
      </c>
      <c r="G43" s="93">
        <f>IF(SUMIF('Grundlage Physiotherapie'!D:D,B43,'Grundlage Physiotherapie'!I:I)&gt;0,SUMIF('Grundlage Physiotherapie'!D:D,B43,'Grundlage Physiotherapie'!I:I),"")</f>
        <v>427777</v>
      </c>
      <c r="H43" s="93" t="str">
        <f>IF(SUMIF('Grundlage Physiotherapie'!D:D,B43,'Grundlage Physiotherapie'!J:J)&gt;0,SUMIF('Grundlage Physiotherapie'!D:D,B43,'Grundlage Physiotherapie'!J:J),"")</f>
        <v/>
      </c>
      <c r="I43" s="94">
        <f>IF(SUMIF('Grundlage Physiotherapie'!D:D,B43,'Grundlage Physiotherapie'!K:K)&gt;0,SUMIF('Grundlage Physiotherapie'!D:D,B43,'Grundlage Physiotherapie'!K:K),"")</f>
        <v>1.5293328771999</v>
      </c>
      <c r="J43" s="94">
        <f>IF(SUMIF('Grundlage Physiotherapie'!D:D,B43,'Grundlage Physiotherapie'!L:L)&gt;0,SUMIF('Grundlage Physiotherapie'!D:D,B43,'Grundlage Physiotherapie'!L:L),"")</f>
        <v>1.3397184753035001</v>
      </c>
      <c r="K43" s="40"/>
      <c r="L43" s="61">
        <f t="shared" si="0"/>
        <v>427777</v>
      </c>
      <c r="M43" s="61">
        <f t="shared" si="1"/>
        <v>427777</v>
      </c>
      <c r="N43" s="40"/>
      <c r="O43" s="40"/>
      <c r="P43" s="40"/>
      <c r="W43" s="124">
        <f t="shared" si="2"/>
        <v>1.3397184753035001</v>
      </c>
      <c r="X43" s="23" t="str">
        <f t="shared" si="3"/>
        <v>-</v>
      </c>
    </row>
    <row r="44" spans="1:24" x14ac:dyDescent="0.2">
      <c r="A44" s="21" t="s">
        <v>263</v>
      </c>
      <c r="B44" s="21" t="s">
        <v>263</v>
      </c>
      <c r="C44" s="21" t="s">
        <v>34</v>
      </c>
      <c r="D44" s="21" t="s">
        <v>35</v>
      </c>
      <c r="E44" s="93">
        <f>IF(SUMIF('Grundlage Physiotherapie'!D:D,B44,'Grundlage Physiotherapie'!G:G)&gt;0,SUMIF('Grundlage Physiotherapie'!D:D,B44,'Grundlage Physiotherapie'!G:G),)</f>
        <v>277005.12291208003</v>
      </c>
      <c r="F44" s="93">
        <f>IF(SUMIF('Grundlage Physiotherapie'!D:D,B44,'Grundlage Physiotherapie'!H:H)&gt;0,SUMIF('Grundlage Physiotherapie'!D:D,B44,'Grundlage Physiotherapie'!H:H),)</f>
        <v>239471.12291208</v>
      </c>
      <c r="G44" s="93">
        <f>IF(SUMIF('Grundlage Physiotherapie'!D:D,B44,'Grundlage Physiotherapie'!I:I)&gt;0,SUMIF('Grundlage Physiotherapie'!D:D,B44,'Grundlage Physiotherapie'!I:I),"")</f>
        <v>263029</v>
      </c>
      <c r="H44" s="93" t="str">
        <f>IF(SUMIF('Grundlage Physiotherapie'!D:D,B44,'Grundlage Physiotherapie'!J:J)&gt;0,SUMIF('Grundlage Physiotherapie'!D:D,B44,'Grundlage Physiotherapie'!J:J),"")</f>
        <v/>
      </c>
      <c r="I44" s="94">
        <f>IF(SUMIF('Grundlage Physiotherapie'!D:D,B44,'Grundlage Physiotherapie'!K:K)&gt;0,SUMIF('Grundlage Physiotherapie'!D:D,B44,'Grundlage Physiotherapie'!K:K),"")</f>
        <v>1.0531352927322999</v>
      </c>
      <c r="J44" s="94">
        <f>IF(SUMIF('Grundlage Physiotherapie'!D:D,B44,'Grundlage Physiotherapie'!L:L)&gt;0,SUMIF('Grundlage Physiotherapie'!D:D,B44,'Grundlage Physiotherapie'!L:L),"")</f>
        <v>0.91043619871603998</v>
      </c>
      <c r="K44" s="40"/>
      <c r="L44" s="61">
        <f t="shared" si="0"/>
        <v>263029</v>
      </c>
      <c r="M44" s="61">
        <f t="shared" si="1"/>
        <v>263029</v>
      </c>
      <c r="N44" s="40"/>
      <c r="O44" s="40"/>
      <c r="P44" s="40"/>
      <c r="W44" s="124">
        <f t="shared" si="2"/>
        <v>0.91043619871603998</v>
      </c>
      <c r="X44" s="23" t="str">
        <f t="shared" si="3"/>
        <v>-</v>
      </c>
    </row>
    <row r="45" spans="1:24" x14ac:dyDescent="0.2">
      <c r="A45" s="21" t="s">
        <v>320</v>
      </c>
      <c r="B45" s="21" t="s">
        <v>320</v>
      </c>
      <c r="C45" s="21" t="s">
        <v>34</v>
      </c>
      <c r="D45" s="21" t="s">
        <v>35</v>
      </c>
      <c r="E45" s="93">
        <f>IF(SUMIF('Grundlage Physiotherapie'!D:D,B45,'Grundlage Physiotherapie'!G:G)&gt;0,SUMIF('Grundlage Physiotherapie'!D:D,B45,'Grundlage Physiotherapie'!G:G),)</f>
        <v>43497.709825361002</v>
      </c>
      <c r="F45" s="93">
        <f>IF(SUMIF('Grundlage Physiotherapie'!D:D,B45,'Grundlage Physiotherapie'!H:H)&gt;0,SUMIF('Grundlage Physiotherapie'!D:D,B45,'Grundlage Physiotherapie'!H:H),)</f>
        <v>43497.709825361002</v>
      </c>
      <c r="G45" s="93">
        <f>IF(SUMIF('Grundlage Physiotherapie'!D:D,B45,'Grundlage Physiotherapie'!I:I)&gt;0,SUMIF('Grundlage Physiotherapie'!D:D,B45,'Grundlage Physiotherapie'!I:I),"")</f>
        <v>34838</v>
      </c>
      <c r="H45" s="93" t="str">
        <f>IF(SUMIF('Grundlage Physiotherapie'!D:D,B45,'Grundlage Physiotherapie'!J:J)&gt;0,SUMIF('Grundlage Physiotherapie'!D:D,B45,'Grundlage Physiotherapie'!J:J),"")</f>
        <v/>
      </c>
      <c r="I45" s="94">
        <f>IF(SUMIF('Grundlage Physiotherapie'!D:D,B45,'Grundlage Physiotherapie'!K:K)&gt;0,SUMIF('Grundlage Physiotherapie'!D:D,B45,'Grundlage Physiotherapie'!K:K),"")</f>
        <v>1.2485708084666001</v>
      </c>
      <c r="J45" s="94">
        <f>IF(SUMIF('Grundlage Physiotherapie'!D:D,B45,'Grundlage Physiotherapie'!L:L)&gt;0,SUMIF('Grundlage Physiotherapie'!D:D,B45,'Grundlage Physiotherapie'!L:L),"")</f>
        <v>1.2485708084666001</v>
      </c>
      <c r="K45" s="40"/>
      <c r="L45" s="61">
        <f t="shared" si="0"/>
        <v>34838</v>
      </c>
      <c r="M45" s="61">
        <f t="shared" si="1"/>
        <v>34838</v>
      </c>
      <c r="N45" s="40"/>
      <c r="O45" s="40"/>
      <c r="P45" s="40"/>
      <c r="W45" s="124">
        <f t="shared" si="2"/>
        <v>1.2485708084666001</v>
      </c>
      <c r="X45" s="23" t="str">
        <f t="shared" si="3"/>
        <v>gleich</v>
      </c>
    </row>
    <row r="46" spans="1:24" x14ac:dyDescent="0.2">
      <c r="A46" s="21" t="s">
        <v>332</v>
      </c>
      <c r="B46" s="21" t="s">
        <v>332</v>
      </c>
      <c r="C46" s="21" t="s">
        <v>34</v>
      </c>
      <c r="D46" s="21" t="s">
        <v>35</v>
      </c>
      <c r="E46" s="93">
        <f>IF(SUMIF('Grundlage Physiotherapie'!D:D,B46,'Grundlage Physiotherapie'!G:G)&gt;0,SUMIF('Grundlage Physiotherapie'!D:D,B46,'Grundlage Physiotherapie'!G:G),)</f>
        <v>375152.09052213997</v>
      </c>
      <c r="F46" s="93">
        <f>IF(SUMIF('Grundlage Physiotherapie'!D:D,B46,'Grundlage Physiotherapie'!H:H)&gt;0,SUMIF('Grundlage Physiotherapie'!D:D,B46,'Grundlage Physiotherapie'!H:H),)</f>
        <v>377555.43980381999</v>
      </c>
      <c r="G46" s="93">
        <f>IF(SUMIF('Grundlage Physiotherapie'!D:D,B46,'Grundlage Physiotherapie'!I:I)&gt;0,SUMIF('Grundlage Physiotherapie'!D:D,B46,'Grundlage Physiotherapie'!I:I),"")</f>
        <v>304889</v>
      </c>
      <c r="H46" s="93" t="str">
        <f>IF(SUMIF('Grundlage Physiotherapie'!D:D,B46,'Grundlage Physiotherapie'!J:J)&gt;0,SUMIF('Grundlage Physiotherapie'!D:D,B46,'Grundlage Physiotherapie'!J:J),"")</f>
        <v/>
      </c>
      <c r="I46" s="94">
        <f>IF(SUMIF('Grundlage Physiotherapie'!D:D,B46,'Grundlage Physiotherapie'!K:K)&gt;0,SUMIF('Grundlage Physiotherapie'!D:D,B46,'Grundlage Physiotherapie'!K:K),"")</f>
        <v>1.2304546589812999</v>
      </c>
      <c r="J46" s="94">
        <f>IF(SUMIF('Grundlage Physiotherapie'!D:D,B46,'Grundlage Physiotherapie'!L:L)&gt;0,SUMIF('Grundlage Physiotherapie'!D:D,B46,'Grundlage Physiotherapie'!L:L),"")</f>
        <v>1.2383373614785</v>
      </c>
      <c r="K46" s="40"/>
      <c r="L46" s="61">
        <f t="shared" si="0"/>
        <v>304889</v>
      </c>
      <c r="M46" s="61">
        <f t="shared" si="1"/>
        <v>304889</v>
      </c>
      <c r="N46" s="40"/>
      <c r="O46" s="40"/>
      <c r="P46" s="40"/>
      <c r="W46" s="127">
        <f t="shared" si="2"/>
        <v>1.2383373614785</v>
      </c>
      <c r="X46" s="23" t="str">
        <f t="shared" si="3"/>
        <v>Kontrolle</v>
      </c>
    </row>
    <row r="47" spans="1:24" x14ac:dyDescent="0.2">
      <c r="A47" s="21" t="s">
        <v>83</v>
      </c>
      <c r="B47" s="21" t="s">
        <v>83</v>
      </c>
      <c r="C47" s="21" t="s">
        <v>84</v>
      </c>
      <c r="D47" s="21" t="s">
        <v>27</v>
      </c>
      <c r="E47" s="93">
        <f>IF(SUMIF('Grundlage Physiotherapie'!D:D,B47,'Grundlage Physiotherapie'!G:G)&gt;0,SUMIF('Grundlage Physiotherapie'!D:D,B47,'Grundlage Physiotherapie'!G:G),)</f>
        <v>1623475.2965621001</v>
      </c>
      <c r="F47" s="93">
        <f>IF(SUMIF('Grundlage Physiotherapie'!D:D,B47,'Grundlage Physiotherapie'!H:H)&gt;0,SUMIF('Grundlage Physiotherapie'!D:D,B47,'Grundlage Physiotherapie'!H:H),)</f>
        <v>1524454.1365620999</v>
      </c>
      <c r="G47" s="93">
        <f>IF(SUMIF('Grundlage Physiotherapie'!D:D,B47,'Grundlage Physiotherapie'!I:I)&gt;0,SUMIF('Grundlage Physiotherapie'!D:D,B47,'Grundlage Physiotherapie'!I:I),"")</f>
        <v>2085383</v>
      </c>
      <c r="H47" s="93" t="str">
        <f>IF(SUMIF('Grundlage Physiotherapie'!D:D,B47,'Grundlage Physiotherapie'!J:J)&gt;0,SUMIF('Grundlage Physiotherapie'!D:D,B47,'Grundlage Physiotherapie'!J:J),"")</f>
        <v/>
      </c>
      <c r="I47" s="94">
        <f>IF(SUMIF('Grundlage Physiotherapie'!D:D,B47,'Grundlage Physiotherapie'!K:K)&gt;0,SUMIF('Grundlage Physiotherapie'!D:D,B47,'Grundlage Physiotherapie'!K:K),"")</f>
        <v>0.77850222072495001</v>
      </c>
      <c r="J47" s="94">
        <f>IF(SUMIF('Grundlage Physiotherapie'!D:D,B47,'Grundlage Physiotherapie'!L:L)&gt;0,SUMIF('Grundlage Physiotherapie'!D:D,B47,'Grundlage Physiotherapie'!L:L),"")</f>
        <v>0.73101878003323995</v>
      </c>
      <c r="K47" s="40"/>
      <c r="L47" s="61">
        <f t="shared" si="0"/>
        <v>2085383</v>
      </c>
      <c r="M47" s="61">
        <f t="shared" si="1"/>
        <v>2085383</v>
      </c>
      <c r="N47" s="40"/>
      <c r="O47" s="40"/>
      <c r="P47" s="40"/>
      <c r="W47" s="124">
        <f t="shared" si="2"/>
        <v>0.73101878003323995</v>
      </c>
      <c r="X47" s="23" t="str">
        <f t="shared" si="3"/>
        <v>-</v>
      </c>
    </row>
    <row r="48" spans="1:24" x14ac:dyDescent="0.2">
      <c r="A48" s="21" t="s">
        <v>168</v>
      </c>
      <c r="B48" s="21" t="s">
        <v>168</v>
      </c>
      <c r="C48" s="21" t="s">
        <v>169</v>
      </c>
      <c r="D48" s="21" t="s">
        <v>45</v>
      </c>
      <c r="E48" s="93">
        <f>IF(SUMIF('Grundlage Physiotherapie'!D:D,B48,'Grundlage Physiotherapie'!G:G)&gt;0,SUMIF('Grundlage Physiotherapie'!D:D,B48,'Grundlage Physiotherapie'!G:G),)</f>
        <v>3852824.4485770999</v>
      </c>
      <c r="F48" s="93">
        <f>IF(SUMIF('Grundlage Physiotherapie'!D:D,B48,'Grundlage Physiotherapie'!H:H)&gt;0,SUMIF('Grundlage Physiotherapie'!D:D,B48,'Grundlage Physiotherapie'!H:H),)</f>
        <v>3641442.4485770999</v>
      </c>
      <c r="G48" s="93">
        <f>IF(SUMIF('Grundlage Physiotherapie'!D:D,B48,'Grundlage Physiotherapie'!I:I)&gt;0,SUMIF('Grundlage Physiotherapie'!D:D,B48,'Grundlage Physiotherapie'!I:I),"")</f>
        <v>3178771</v>
      </c>
      <c r="H48" s="93" t="str">
        <f>IF(SUMIF('Grundlage Physiotherapie'!D:D,B48,'Grundlage Physiotherapie'!J:J)&gt;0,SUMIF('Grundlage Physiotherapie'!D:D,B48,'Grundlage Physiotherapie'!J:J),"")</f>
        <v/>
      </c>
      <c r="I48" s="94">
        <f>IF(SUMIF('Grundlage Physiotherapie'!D:D,B48,'Grundlage Physiotherapie'!K:K)&gt;0,SUMIF('Grundlage Physiotherapie'!D:D,B48,'Grundlage Physiotherapie'!K:K),"")</f>
        <v>1.2120484453196001</v>
      </c>
      <c r="J48" s="94">
        <f>IF(SUMIF('Grundlage Physiotherapie'!D:D,B48,'Grundlage Physiotherapie'!L:L)&gt;0,SUMIF('Grundlage Physiotherapie'!D:D,B48,'Grundlage Physiotherapie'!L:L),"")</f>
        <v>1.1455504182519001</v>
      </c>
      <c r="K48" s="40"/>
      <c r="L48" s="61">
        <f t="shared" si="0"/>
        <v>3178771</v>
      </c>
      <c r="M48" s="61">
        <f t="shared" si="1"/>
        <v>3178771</v>
      </c>
      <c r="N48" s="40"/>
      <c r="O48" s="40"/>
      <c r="P48" s="40"/>
      <c r="W48" s="124">
        <f t="shared" si="2"/>
        <v>1.1455504182519001</v>
      </c>
      <c r="X48" s="23" t="str">
        <f t="shared" si="3"/>
        <v>-</v>
      </c>
    </row>
    <row r="49" spans="1:24" x14ac:dyDescent="0.2">
      <c r="A49" s="21" t="s">
        <v>172</v>
      </c>
      <c r="B49" s="21" t="s">
        <v>172</v>
      </c>
      <c r="C49" s="21" t="s">
        <v>169</v>
      </c>
      <c r="D49" s="21" t="s">
        <v>106</v>
      </c>
      <c r="E49" s="93">
        <f>IF(SUMIF('Grundlage Physiotherapie'!D:D,B49,'Grundlage Physiotherapie'!G:G)&gt;0,SUMIF('Grundlage Physiotherapie'!D:D,B49,'Grundlage Physiotherapie'!G:G),)</f>
        <v>9767.7405528395993</v>
      </c>
      <c r="F49" s="93">
        <f>IF(SUMIF('Grundlage Physiotherapie'!D:D,B49,'Grundlage Physiotherapie'!H:H)&gt;0,SUMIF('Grundlage Physiotherapie'!D:D,B49,'Grundlage Physiotherapie'!H:H),)</f>
        <v>0</v>
      </c>
      <c r="G49" s="93">
        <f>IF(SUMIF('Grundlage Physiotherapie'!D:D,B49,'Grundlage Physiotherapie'!I:I)&gt;0,SUMIF('Grundlage Physiotherapie'!D:D,B49,'Grundlage Physiotherapie'!I:I),"")</f>
        <v>8269</v>
      </c>
      <c r="H49" s="93" t="str">
        <f>IF(SUMIF('Grundlage Physiotherapie'!D:D,B49,'Grundlage Physiotherapie'!J:J)&gt;0,SUMIF('Grundlage Physiotherapie'!D:D,B49,'Grundlage Physiotherapie'!J:J),"")</f>
        <v/>
      </c>
      <c r="I49" s="94">
        <f>IF(SUMIF('Grundlage Physiotherapie'!D:D,B49,'Grundlage Physiotherapie'!K:K)&gt;0,SUMIF('Grundlage Physiotherapie'!D:D,B49,'Grundlage Physiotherapie'!K:K),"")</f>
        <v>1.1812481016858001</v>
      </c>
      <c r="J49" s="94" t="str">
        <f>IF(SUMIF('Grundlage Physiotherapie'!D:D,B49,'Grundlage Physiotherapie'!L:L)&gt;0,SUMIF('Grundlage Physiotherapie'!D:D,B49,'Grundlage Physiotherapie'!L:L),"")</f>
        <v/>
      </c>
      <c r="K49" s="40"/>
      <c r="L49" s="61">
        <f t="shared" si="0"/>
        <v>8269</v>
      </c>
      <c r="M49" s="61" t="str">
        <f t="shared" si="1"/>
        <v>-</v>
      </c>
      <c r="N49" s="40"/>
      <c r="O49" s="40"/>
      <c r="P49" s="40"/>
      <c r="W49" s="124" t="str">
        <f t="shared" si="2"/>
        <v/>
      </c>
      <c r="X49" s="23" t="str">
        <f t="shared" si="3"/>
        <v>Kontrolle</v>
      </c>
    </row>
    <row r="50" spans="1:24" x14ac:dyDescent="0.2">
      <c r="A50" s="21" t="s">
        <v>250</v>
      </c>
      <c r="B50" s="21" t="s">
        <v>250</v>
      </c>
      <c r="C50" s="21" t="s">
        <v>169</v>
      </c>
      <c r="D50" s="21" t="s">
        <v>251</v>
      </c>
      <c r="E50" s="93">
        <f>IF(SUMIF('Grundlage Physiotherapie'!D:D,B50,'Grundlage Physiotherapie'!G:G)&gt;0,SUMIF('Grundlage Physiotherapie'!D:D,B50,'Grundlage Physiotherapie'!G:G),)</f>
        <v>1544692.5555322999</v>
      </c>
      <c r="F50" s="93">
        <f>IF(SUMIF('Grundlage Physiotherapie'!D:D,B50,'Grundlage Physiotherapie'!H:H)&gt;0,SUMIF('Grundlage Physiotherapie'!D:D,B50,'Grundlage Physiotherapie'!H:H),)</f>
        <v>1526220.3006923001</v>
      </c>
      <c r="G50" s="93">
        <f>IF(SUMIF('Grundlage Physiotherapie'!D:D,B50,'Grundlage Physiotherapie'!I:I)&gt;0,SUMIF('Grundlage Physiotherapie'!D:D,B50,'Grundlage Physiotherapie'!I:I),"")</f>
        <v>1117996</v>
      </c>
      <c r="H50" s="93" t="str">
        <f>IF(SUMIF('Grundlage Physiotherapie'!D:D,B50,'Grundlage Physiotherapie'!J:J)&gt;0,SUMIF('Grundlage Physiotherapie'!D:D,B50,'Grundlage Physiotherapie'!J:J),"")</f>
        <v/>
      </c>
      <c r="I50" s="94">
        <f>IF(SUMIF('Grundlage Physiotherapie'!D:D,B50,'Grundlage Physiotherapie'!K:K)&gt;0,SUMIF('Grundlage Physiotherapie'!D:D,B50,'Grundlage Physiotherapie'!K:K),"")</f>
        <v>1.3816619697496999</v>
      </c>
      <c r="J50" s="94">
        <f>IF(SUMIF('Grundlage Physiotherapie'!D:D,B50,'Grundlage Physiotherapie'!L:L)&gt;0,SUMIF('Grundlage Physiotherapie'!D:D,B50,'Grundlage Physiotherapie'!L:L),"")</f>
        <v>1.3651393213323999</v>
      </c>
      <c r="K50" s="40"/>
      <c r="L50" s="61">
        <f t="shared" si="0"/>
        <v>1117996</v>
      </c>
      <c r="M50" s="61">
        <f t="shared" si="1"/>
        <v>1117996</v>
      </c>
      <c r="N50" s="40"/>
      <c r="O50" s="40"/>
      <c r="P50" s="40"/>
      <c r="W50" s="124">
        <f t="shared" si="2"/>
        <v>1.3651393213323999</v>
      </c>
      <c r="X50" s="23" t="str">
        <f t="shared" si="3"/>
        <v>-</v>
      </c>
    </row>
    <row r="51" spans="1:24" x14ac:dyDescent="0.2">
      <c r="A51" s="21" t="s">
        <v>140</v>
      </c>
      <c r="B51" s="21" t="s">
        <v>140</v>
      </c>
      <c r="C51" s="21" t="s">
        <v>141</v>
      </c>
      <c r="D51" s="21" t="s">
        <v>17</v>
      </c>
      <c r="E51" s="93">
        <f>IF(SUMIF('Grundlage Physiotherapie'!D:D,B51,'Grundlage Physiotherapie'!G:G)&gt;0,SUMIF('Grundlage Physiotherapie'!D:D,B51,'Grundlage Physiotherapie'!G:G),)</f>
        <v>793802.77306218003</v>
      </c>
      <c r="F51" s="93">
        <f>IF(SUMIF('Grundlage Physiotherapie'!D:D,B51,'Grundlage Physiotherapie'!H:H)&gt;0,SUMIF('Grundlage Physiotherapie'!D:D,B51,'Grundlage Physiotherapie'!H:H),)</f>
        <v>789431.25306218001</v>
      </c>
      <c r="G51" s="93">
        <f>IF(SUMIF('Grundlage Physiotherapie'!D:D,B51,'Grundlage Physiotherapie'!I:I)&gt;0,SUMIF('Grundlage Physiotherapie'!D:D,B51,'Grundlage Physiotherapie'!I:I),"")</f>
        <v>921479</v>
      </c>
      <c r="H51" s="93" t="str">
        <f>IF(SUMIF('Grundlage Physiotherapie'!D:D,B51,'Grundlage Physiotherapie'!J:J)&gt;0,SUMIF('Grundlage Physiotherapie'!D:D,B51,'Grundlage Physiotherapie'!J:J),"")</f>
        <v/>
      </c>
      <c r="I51" s="94">
        <f>IF(SUMIF('Grundlage Physiotherapie'!D:D,B51,'Grundlage Physiotherapie'!K:K)&gt;0,SUMIF('Grundlage Physiotherapie'!D:D,B51,'Grundlage Physiotherapie'!K:K),"")</f>
        <v>0.86144423591008001</v>
      </c>
      <c r="J51" s="94">
        <f>IF(SUMIF('Grundlage Physiotherapie'!D:D,B51,'Grundlage Physiotherapie'!L:L)&gt;0,SUMIF('Grundlage Physiotherapie'!D:D,B51,'Grundlage Physiotherapie'!L:L),"")</f>
        <v>0.85670021027303001</v>
      </c>
      <c r="K51" s="40"/>
      <c r="L51" s="61">
        <f t="shared" si="0"/>
        <v>921479</v>
      </c>
      <c r="M51" s="61">
        <f t="shared" si="1"/>
        <v>921479</v>
      </c>
      <c r="N51" s="40"/>
      <c r="O51" s="40"/>
      <c r="P51" s="40"/>
      <c r="W51" s="124">
        <f t="shared" si="2"/>
        <v>0.85670021027303001</v>
      </c>
      <c r="X51" s="23" t="str">
        <f t="shared" si="3"/>
        <v>-</v>
      </c>
    </row>
    <row r="52" spans="1:24" x14ac:dyDescent="0.2">
      <c r="A52" s="21" t="s">
        <v>144</v>
      </c>
      <c r="B52" s="21" t="s">
        <v>144</v>
      </c>
      <c r="C52" s="21" t="s">
        <v>145</v>
      </c>
      <c r="D52" s="21" t="s">
        <v>17</v>
      </c>
      <c r="E52" s="93">
        <f>IF(SUMIF('Grundlage Physiotherapie'!D:D,B52,'Grundlage Physiotherapie'!G:G)&gt;0,SUMIF('Grundlage Physiotherapie'!D:D,B52,'Grundlage Physiotherapie'!G:G),)</f>
        <v>492783.47312222002</v>
      </c>
      <c r="F52" s="93">
        <f>IF(SUMIF('Grundlage Physiotherapie'!D:D,B52,'Grundlage Physiotherapie'!H:H)&gt;0,SUMIF('Grundlage Physiotherapie'!D:D,B52,'Grundlage Physiotherapie'!H:H),)</f>
        <v>492783.47312222002</v>
      </c>
      <c r="G52" s="93">
        <f>IF(SUMIF('Grundlage Physiotherapie'!D:D,B52,'Grundlage Physiotherapie'!I:I)&gt;0,SUMIF('Grundlage Physiotherapie'!D:D,B52,'Grundlage Physiotherapie'!I:I),"")</f>
        <v>471550</v>
      </c>
      <c r="H52" s="93" t="str">
        <f>IF(SUMIF('Grundlage Physiotherapie'!D:D,B52,'Grundlage Physiotherapie'!J:J)&gt;0,SUMIF('Grundlage Physiotherapie'!D:D,B52,'Grundlage Physiotherapie'!J:J),"")</f>
        <v/>
      </c>
      <c r="I52" s="94">
        <f>IF(SUMIF('Grundlage Physiotherapie'!D:D,B52,'Grundlage Physiotherapie'!K:K)&gt;0,SUMIF('Grundlage Physiotherapie'!D:D,B52,'Grundlage Physiotherapie'!K:K),"")</f>
        <v>1.0450291021572</v>
      </c>
      <c r="J52" s="94">
        <f>IF(SUMIF('Grundlage Physiotherapie'!D:D,B52,'Grundlage Physiotherapie'!L:L)&gt;0,SUMIF('Grundlage Physiotherapie'!D:D,B52,'Grundlage Physiotherapie'!L:L),"")</f>
        <v>1.0450291021572</v>
      </c>
      <c r="K52" s="40"/>
      <c r="L52" s="61">
        <f t="shared" si="0"/>
        <v>471550</v>
      </c>
      <c r="M52" s="61">
        <f t="shared" si="1"/>
        <v>471550</v>
      </c>
      <c r="N52" s="40"/>
      <c r="O52" s="40"/>
      <c r="P52" s="40"/>
      <c r="W52" s="124">
        <f t="shared" si="2"/>
        <v>1.0450291021572</v>
      </c>
      <c r="X52" s="23" t="str">
        <f t="shared" si="3"/>
        <v>gleich</v>
      </c>
    </row>
    <row r="53" spans="1:24" x14ac:dyDescent="0.2">
      <c r="A53" s="21" t="s">
        <v>243</v>
      </c>
      <c r="B53" s="21" t="s">
        <v>243</v>
      </c>
      <c r="C53" s="21" t="s">
        <v>244</v>
      </c>
      <c r="D53" s="21" t="s">
        <v>45</v>
      </c>
      <c r="E53" s="93">
        <f>IF(SUMIF('Grundlage Physiotherapie'!D:D,B53,'Grundlage Physiotherapie'!G:G)&gt;0,SUMIF('Grundlage Physiotherapie'!D:D,B53,'Grundlage Physiotherapie'!G:G),)</f>
        <v>2457042.6575952</v>
      </c>
      <c r="F53" s="93">
        <f>IF(SUMIF('Grundlage Physiotherapie'!D:D,B53,'Grundlage Physiotherapie'!H:H)&gt;0,SUMIF('Grundlage Physiotherapie'!D:D,B53,'Grundlage Physiotherapie'!H:H),)</f>
        <v>2457042.6575952</v>
      </c>
      <c r="G53" s="93">
        <f>IF(SUMIF('Grundlage Physiotherapie'!D:D,B53,'Grundlage Physiotherapie'!I:I)&gt;0,SUMIF('Grundlage Physiotherapie'!D:D,B53,'Grundlage Physiotherapie'!I:I),"")</f>
        <v>2257025.1198871001</v>
      </c>
      <c r="H53" s="93" t="str">
        <f>IF(SUMIF('Grundlage Physiotherapie'!D:D,B53,'Grundlage Physiotherapie'!J:J)&gt;0,SUMIF('Grundlage Physiotherapie'!D:D,B53,'Grundlage Physiotherapie'!J:J),"")</f>
        <v/>
      </c>
      <c r="I53" s="94">
        <f>IF(SUMIF('Grundlage Physiotherapie'!D:D,B53,'Grundlage Physiotherapie'!K:K)&gt;0,SUMIF('Grundlage Physiotherapie'!D:D,B53,'Grundlage Physiotherapie'!K:K),"")</f>
        <v>1.0886199874097999</v>
      </c>
      <c r="J53" s="94">
        <f>IF(SUMIF('Grundlage Physiotherapie'!D:D,B53,'Grundlage Physiotherapie'!L:L)&gt;0,SUMIF('Grundlage Physiotherapie'!D:D,B53,'Grundlage Physiotherapie'!L:L),"")</f>
        <v>1.0886199874097999</v>
      </c>
      <c r="K53" s="40"/>
      <c r="L53" s="61">
        <f t="shared" si="0"/>
        <v>2257025.1198871001</v>
      </c>
      <c r="M53" s="61">
        <f t="shared" si="1"/>
        <v>2257025.1198871001</v>
      </c>
      <c r="N53" s="40"/>
      <c r="O53" s="40"/>
      <c r="P53" s="40"/>
      <c r="W53" s="124">
        <f t="shared" si="2"/>
        <v>1.0886199874097999</v>
      </c>
      <c r="X53" s="23" t="str">
        <f t="shared" si="3"/>
        <v>gleich</v>
      </c>
    </row>
    <row r="54" spans="1:24" x14ac:dyDescent="0.2">
      <c r="A54" s="21" t="s">
        <v>227</v>
      </c>
      <c r="B54" s="21" t="s">
        <v>227</v>
      </c>
      <c r="C54" s="21" t="s">
        <v>228</v>
      </c>
      <c r="D54" s="21" t="s">
        <v>17</v>
      </c>
      <c r="E54" s="93">
        <f>IF(SUMIF('Grundlage Physiotherapie'!D:D,B54,'Grundlage Physiotherapie'!G:G)&gt;0,SUMIF('Grundlage Physiotherapie'!D:D,B54,'Grundlage Physiotherapie'!G:G),)</f>
        <v>912205.84407126997</v>
      </c>
      <c r="F54" s="93">
        <f>IF(SUMIF('Grundlage Physiotherapie'!D:D,B54,'Grundlage Physiotherapie'!H:H)&gt;0,SUMIF('Grundlage Physiotherapie'!D:D,B54,'Grundlage Physiotherapie'!H:H),)</f>
        <v>854000.84407126997</v>
      </c>
      <c r="G54" s="93">
        <f>IF(SUMIF('Grundlage Physiotherapie'!D:D,B54,'Grundlage Physiotherapie'!I:I)&gt;0,SUMIF('Grundlage Physiotherapie'!D:D,B54,'Grundlage Physiotherapie'!I:I),"")</f>
        <v>880445</v>
      </c>
      <c r="H54" s="93" t="str">
        <f>IF(SUMIF('Grundlage Physiotherapie'!D:D,B54,'Grundlage Physiotherapie'!J:J)&gt;0,SUMIF('Grundlage Physiotherapie'!D:D,B54,'Grundlage Physiotherapie'!J:J),"")</f>
        <v/>
      </c>
      <c r="I54" s="94">
        <f>IF(SUMIF('Grundlage Physiotherapie'!D:D,B54,'Grundlage Physiotherapie'!K:K)&gt;0,SUMIF('Grundlage Physiotherapie'!D:D,B54,'Grundlage Physiotherapie'!K:K),"")</f>
        <v>1.0360736264857999</v>
      </c>
      <c r="J54" s="94">
        <f>IF(SUMIF('Grundlage Physiotherapie'!D:D,B54,'Grundlage Physiotherapie'!L:L)&gt;0,SUMIF('Grundlage Physiotherapie'!D:D,B54,'Grundlage Physiotherapie'!L:L),"")</f>
        <v>0.96996501095612997</v>
      </c>
      <c r="K54" s="40"/>
      <c r="L54" s="61">
        <f t="shared" si="0"/>
        <v>880445</v>
      </c>
      <c r="M54" s="61">
        <f t="shared" si="1"/>
        <v>880445</v>
      </c>
      <c r="N54" s="40"/>
      <c r="O54" s="40"/>
      <c r="P54" s="40"/>
      <c r="W54" s="124">
        <f t="shared" si="2"/>
        <v>0.96996501095612997</v>
      </c>
      <c r="X54" s="23" t="str">
        <f t="shared" si="3"/>
        <v>-</v>
      </c>
    </row>
    <row r="55" spans="1:24" x14ac:dyDescent="0.2">
      <c r="A55" s="21" t="s">
        <v>231</v>
      </c>
      <c r="B55" s="21" t="s">
        <v>231</v>
      </c>
      <c r="C55" s="21" t="s">
        <v>228</v>
      </c>
      <c r="D55" s="21" t="s">
        <v>17</v>
      </c>
      <c r="E55" s="93">
        <f>IF(SUMIF('Grundlage Physiotherapie'!D:D,B55,'Grundlage Physiotherapie'!G:G)&gt;0,SUMIF('Grundlage Physiotherapie'!D:D,B55,'Grundlage Physiotherapie'!G:G),)</f>
        <v>1326917.9967322</v>
      </c>
      <c r="F55" s="93">
        <f>IF(SUMIF('Grundlage Physiotherapie'!D:D,B55,'Grundlage Physiotherapie'!H:H)&gt;0,SUMIF('Grundlage Physiotherapie'!D:D,B55,'Grundlage Physiotherapie'!H:H),)</f>
        <v>0</v>
      </c>
      <c r="G55" s="93">
        <f>IF(SUMIF('Grundlage Physiotherapie'!D:D,B55,'Grundlage Physiotherapie'!I:I)&gt;0,SUMIF('Grundlage Physiotherapie'!D:D,B55,'Grundlage Physiotherapie'!I:I),"")</f>
        <v>1087047</v>
      </c>
      <c r="H55" s="93" t="str">
        <f>IF(SUMIF('Grundlage Physiotherapie'!D:D,B55,'Grundlage Physiotherapie'!J:J)&gt;0,SUMIF('Grundlage Physiotherapie'!D:D,B55,'Grundlage Physiotherapie'!J:J),"")</f>
        <v/>
      </c>
      <c r="I55" s="94">
        <f>IF(SUMIF('Grundlage Physiotherapie'!D:D,B55,'Grundlage Physiotherapie'!K:K)&gt;0,SUMIF('Grundlage Physiotherapie'!D:D,B55,'Grundlage Physiotherapie'!K:K),"")</f>
        <v>1.2206629490097001</v>
      </c>
      <c r="J55" s="94" t="str">
        <f>IF(SUMIF('Grundlage Physiotherapie'!D:D,B55,'Grundlage Physiotherapie'!L:L)&gt;0,SUMIF('Grundlage Physiotherapie'!D:D,B55,'Grundlage Physiotherapie'!L:L),"")</f>
        <v/>
      </c>
      <c r="K55" s="40"/>
      <c r="L55" s="61">
        <f t="shared" si="0"/>
        <v>1087047</v>
      </c>
      <c r="M55" s="61" t="str">
        <f t="shared" si="1"/>
        <v>-</v>
      </c>
      <c r="N55" s="40"/>
      <c r="O55" s="40"/>
      <c r="P55" s="40"/>
      <c r="W55" s="126" t="str">
        <f t="shared" si="2"/>
        <v/>
      </c>
      <c r="X55" s="23" t="str">
        <f t="shared" si="3"/>
        <v>Kontrolle</v>
      </c>
    </row>
    <row r="56" spans="1:24" x14ac:dyDescent="0.2">
      <c r="A56" s="21" t="s">
        <v>257</v>
      </c>
      <c r="B56" s="21" t="s">
        <v>257</v>
      </c>
      <c r="C56" s="21" t="s">
        <v>228</v>
      </c>
      <c r="D56" s="21" t="s">
        <v>27</v>
      </c>
      <c r="E56" s="93">
        <f>IF(SUMIF('Grundlage Physiotherapie'!D:D,B56,'Grundlage Physiotherapie'!G:G)&gt;0,SUMIF('Grundlage Physiotherapie'!D:D,B56,'Grundlage Physiotherapie'!G:G),)</f>
        <v>594814.13831521</v>
      </c>
      <c r="F56" s="93">
        <f>IF(SUMIF('Grundlage Physiotherapie'!D:D,B56,'Grundlage Physiotherapie'!H:H)&gt;0,SUMIF('Grundlage Physiotherapie'!D:D,B56,'Grundlage Physiotherapie'!H:H),)</f>
        <v>556077.37008207</v>
      </c>
      <c r="G56" s="93">
        <f>IF(SUMIF('Grundlage Physiotherapie'!D:D,B56,'Grundlage Physiotherapie'!I:I)&gt;0,SUMIF('Grundlage Physiotherapie'!D:D,B56,'Grundlage Physiotherapie'!I:I),"")</f>
        <v>712981</v>
      </c>
      <c r="H56" s="93" t="str">
        <f>IF(SUMIF('Grundlage Physiotherapie'!D:D,B56,'Grundlage Physiotherapie'!J:J)&gt;0,SUMIF('Grundlage Physiotherapie'!D:D,B56,'Grundlage Physiotherapie'!J:J),"")</f>
        <v/>
      </c>
      <c r="I56" s="94">
        <f>IF(SUMIF('Grundlage Physiotherapie'!D:D,B56,'Grundlage Physiotherapie'!K:K)&gt;0,SUMIF('Grundlage Physiotherapie'!D:D,B56,'Grundlage Physiotherapie'!K:K),"")</f>
        <v>0.83426365964199001</v>
      </c>
      <c r="J56" s="94">
        <f>IF(SUMIF('Grundlage Physiotherapie'!D:D,B56,'Grundlage Physiotherapie'!L:L)&gt;0,SUMIF('Grundlage Physiotherapie'!D:D,B56,'Grundlage Physiotherapie'!L:L),"")</f>
        <v>0.77993294362972998</v>
      </c>
      <c r="K56" s="40"/>
      <c r="L56" s="61">
        <f t="shared" si="0"/>
        <v>712981</v>
      </c>
      <c r="M56" s="61">
        <f t="shared" si="1"/>
        <v>712981</v>
      </c>
      <c r="N56" s="40"/>
      <c r="O56" s="40"/>
      <c r="P56" s="40"/>
      <c r="W56" s="126">
        <f t="shared" si="2"/>
        <v>0.77993294362972998</v>
      </c>
      <c r="X56" s="23" t="str">
        <f t="shared" si="3"/>
        <v>-</v>
      </c>
    </row>
    <row r="57" spans="1:24" x14ac:dyDescent="0.2">
      <c r="A57" s="21" t="s">
        <v>338</v>
      </c>
      <c r="B57" s="21" t="s">
        <v>338</v>
      </c>
      <c r="C57" s="21" t="s">
        <v>228</v>
      </c>
      <c r="D57" s="21" t="s">
        <v>106</v>
      </c>
      <c r="E57" s="93">
        <f>IF(SUMIF('Grundlage Physiotherapie'!D:D,B57,'Grundlage Physiotherapie'!G:G)&gt;0,SUMIF('Grundlage Physiotherapie'!D:D,B57,'Grundlage Physiotherapie'!G:G),)</f>
        <v>259573.34171226999</v>
      </c>
      <c r="F57" s="93">
        <f>IF(SUMIF('Grundlage Physiotherapie'!D:D,B57,'Grundlage Physiotherapie'!H:H)&gt;0,SUMIF('Grundlage Physiotherapie'!D:D,B57,'Grundlage Physiotherapie'!H:H),)</f>
        <v>250309.34171226999</v>
      </c>
      <c r="G57" s="93">
        <f>IF(SUMIF('Grundlage Physiotherapie'!D:D,B57,'Grundlage Physiotherapie'!I:I)&gt;0,SUMIF('Grundlage Physiotherapie'!D:D,B57,'Grundlage Physiotherapie'!I:I),"")</f>
        <v>126788</v>
      </c>
      <c r="H57" s="93" t="str">
        <f>IF(SUMIF('Grundlage Physiotherapie'!D:D,B57,'Grundlage Physiotherapie'!J:J)&gt;0,SUMIF('Grundlage Physiotherapie'!D:D,B57,'Grundlage Physiotherapie'!J:J),"")</f>
        <v/>
      </c>
      <c r="I57" s="94">
        <f>IF(SUMIF('Grundlage Physiotherapie'!D:D,B57,'Grundlage Physiotherapie'!K:K)&gt;0,SUMIF('Grundlage Physiotherapie'!D:D,B57,'Grundlage Physiotherapie'!K:K),"")</f>
        <v>2.0473021241147999</v>
      </c>
      <c r="J57" s="94">
        <f>IF(SUMIF('Grundlage Physiotherapie'!D:D,B57,'Grundlage Physiotherapie'!L:L)&gt;0,SUMIF('Grundlage Physiotherapie'!D:D,B57,'Grundlage Physiotherapie'!L:L),"")</f>
        <v>1.9742352723623</v>
      </c>
      <c r="K57" s="40"/>
      <c r="L57" s="61">
        <f t="shared" si="0"/>
        <v>126788</v>
      </c>
      <c r="M57" s="61">
        <f t="shared" si="1"/>
        <v>126788</v>
      </c>
      <c r="N57" s="40"/>
      <c r="O57" s="40"/>
      <c r="P57" s="40"/>
      <c r="W57" s="126">
        <f t="shared" si="2"/>
        <v>1.9742352723623</v>
      </c>
      <c r="X57" s="23" t="str">
        <f t="shared" si="3"/>
        <v>-</v>
      </c>
    </row>
    <row r="58" spans="1:24" x14ac:dyDescent="0.2">
      <c r="A58" s="21" t="s">
        <v>260</v>
      </c>
      <c r="B58" s="21" t="s">
        <v>260</v>
      </c>
      <c r="C58" s="22" t="s">
        <v>127</v>
      </c>
      <c r="D58" s="21" t="s">
        <v>45</v>
      </c>
      <c r="E58" s="93">
        <f>IF(SUMIF('Grundlage Physiotherapie'!D:D,B58,'Grundlage Physiotherapie'!G:G)&gt;0,SUMIF('Grundlage Physiotherapie'!D:D,B58,'Grundlage Physiotherapie'!G:G),)</f>
        <v>0</v>
      </c>
      <c r="F58" s="93">
        <f>IF(SUMIF('Grundlage Physiotherapie'!D:D,B58,'Grundlage Physiotherapie'!H:H)&gt;0,SUMIF('Grundlage Physiotherapie'!D:D,B58,'Grundlage Physiotherapie'!H:H),)</f>
        <v>2952841.6065408001</v>
      </c>
      <c r="G58" s="93">
        <f>IF(SUMIF('Grundlage Physiotherapie'!D:D,B58,'Grundlage Physiotherapie'!I:I)&gt;0,SUMIF('Grundlage Physiotherapie'!D:D,B58,'Grundlage Physiotherapie'!I:I),"")</f>
        <v>2483797</v>
      </c>
      <c r="H58" s="93" t="str">
        <f>IF(SUMIF('Grundlage Physiotherapie'!D:D,B58,'Grundlage Physiotherapie'!J:J)&gt;0,SUMIF('Grundlage Physiotherapie'!D:D,B58,'Grundlage Physiotherapie'!J:J),"")</f>
        <v/>
      </c>
      <c r="I58" s="94" t="str">
        <f>IF(SUMIF('Grundlage Physiotherapie'!D:D,B58,'Grundlage Physiotherapie'!K:K)&gt;0,SUMIF('Grundlage Physiotherapie'!D:D,B58,'Grundlage Physiotherapie'!K:K),"")</f>
        <v/>
      </c>
      <c r="J58" s="94">
        <f>IF(SUMIF('Grundlage Physiotherapie'!D:D,B58,'Grundlage Physiotherapie'!L:L)&gt;0,SUMIF('Grundlage Physiotherapie'!D:D,B58,'Grundlage Physiotherapie'!L:L),"")</f>
        <v>1.1888417638562001</v>
      </c>
      <c r="K58" s="40"/>
      <c r="L58" s="61" t="str">
        <f t="shared" si="0"/>
        <v>-</v>
      </c>
      <c r="M58" s="61">
        <f t="shared" si="1"/>
        <v>2483797</v>
      </c>
      <c r="N58" s="40"/>
      <c r="O58" s="40"/>
      <c r="P58" s="40"/>
      <c r="W58" s="126">
        <f t="shared" si="2"/>
        <v>1.1888417638562001</v>
      </c>
      <c r="X58" s="23" t="str">
        <f t="shared" si="3"/>
        <v>-</v>
      </c>
    </row>
    <row r="59" spans="1:24" x14ac:dyDescent="0.2">
      <c r="A59" s="21" t="s">
        <v>25</v>
      </c>
      <c r="B59" s="21" t="s">
        <v>25</v>
      </c>
      <c r="C59" s="21" t="s">
        <v>26</v>
      </c>
      <c r="D59" s="21" t="s">
        <v>27</v>
      </c>
      <c r="E59" s="93">
        <f>IF(SUMIF('Grundlage Physiotherapie'!D:D,B59,'Grundlage Physiotherapie'!G:G)&gt;0,SUMIF('Grundlage Physiotherapie'!D:D,B59,'Grundlage Physiotherapie'!G:G),)</f>
        <v>1360361.2911499999</v>
      </c>
      <c r="F59" s="93">
        <f>IF(SUMIF('Grundlage Physiotherapie'!D:D,B59,'Grundlage Physiotherapie'!H:H)&gt;0,SUMIF('Grundlage Physiotherapie'!D:D,B59,'Grundlage Physiotherapie'!H:H),)</f>
        <v>0</v>
      </c>
      <c r="G59" s="93">
        <f>IF(SUMIF('Grundlage Physiotherapie'!D:D,B59,'Grundlage Physiotherapie'!I:I)&gt;0,SUMIF('Grundlage Physiotherapie'!D:D,B59,'Grundlage Physiotherapie'!I:I),"")</f>
        <v>1113691.8715462999</v>
      </c>
      <c r="H59" s="93" t="str">
        <f>IF(SUMIF('Grundlage Physiotherapie'!D:D,B59,'Grundlage Physiotherapie'!J:J)&gt;0,SUMIF('Grundlage Physiotherapie'!D:D,B59,'Grundlage Physiotherapie'!J:J),"")</f>
        <v/>
      </c>
      <c r="I59" s="94">
        <f>IF(SUMIF('Grundlage Physiotherapie'!D:D,B59,'Grundlage Physiotherapie'!K:K)&gt;0,SUMIF('Grundlage Physiotherapie'!D:D,B59,'Grundlage Physiotherapie'!K:K),"")</f>
        <v>1.2214880308511</v>
      </c>
      <c r="J59" s="94" t="str">
        <f>IF(SUMIF('Grundlage Physiotherapie'!D:D,B59,'Grundlage Physiotherapie'!L:L)&gt;0,SUMIF('Grundlage Physiotherapie'!D:D,B59,'Grundlage Physiotherapie'!L:L),"")</f>
        <v/>
      </c>
      <c r="K59" s="40"/>
      <c r="L59" s="61">
        <f t="shared" si="0"/>
        <v>1113691.8715462999</v>
      </c>
      <c r="M59" s="61" t="str">
        <f t="shared" si="1"/>
        <v>-</v>
      </c>
      <c r="N59" s="40"/>
      <c r="O59" s="40"/>
      <c r="P59" s="40"/>
      <c r="W59" s="126" t="str">
        <f t="shared" si="2"/>
        <v/>
      </c>
      <c r="X59" s="23" t="str">
        <f t="shared" si="3"/>
        <v>Kontrolle</v>
      </c>
    </row>
    <row r="60" spans="1:24" x14ac:dyDescent="0.2">
      <c r="A60" s="21" t="s">
        <v>30</v>
      </c>
      <c r="B60" s="21" t="s">
        <v>30</v>
      </c>
      <c r="C60" s="21" t="s">
        <v>26</v>
      </c>
      <c r="D60" s="21" t="s">
        <v>17</v>
      </c>
      <c r="E60" s="93">
        <f>IF(SUMIF('Grundlage Physiotherapie'!D:D,B60,'Grundlage Physiotherapie'!G:G)&gt;0,SUMIF('Grundlage Physiotherapie'!D:D,B60,'Grundlage Physiotherapie'!G:G),)</f>
        <v>24765.502591049</v>
      </c>
      <c r="F60" s="93">
        <f>IF(SUMIF('Grundlage Physiotherapie'!D:D,B60,'Grundlage Physiotherapie'!H:H)&gt;0,SUMIF('Grundlage Physiotherapie'!D:D,B60,'Grundlage Physiotherapie'!H:H),)</f>
        <v>0</v>
      </c>
      <c r="G60" s="93">
        <f>IF(SUMIF('Grundlage Physiotherapie'!D:D,B60,'Grundlage Physiotherapie'!I:I)&gt;0,SUMIF('Grundlage Physiotherapie'!D:D,B60,'Grundlage Physiotherapie'!I:I),"")</f>
        <v>16699</v>
      </c>
      <c r="H60" s="93" t="str">
        <f>IF(SUMIF('Grundlage Physiotherapie'!D:D,B60,'Grundlage Physiotherapie'!J:J)&gt;0,SUMIF('Grundlage Physiotherapie'!D:D,B60,'Grundlage Physiotherapie'!J:J),"")</f>
        <v/>
      </c>
      <c r="I60" s="94">
        <f>IF(SUMIF('Grundlage Physiotherapie'!D:D,B60,'Grundlage Physiotherapie'!K:K)&gt;0,SUMIF('Grundlage Physiotherapie'!D:D,B60,'Grundlage Physiotherapie'!K:K),"")</f>
        <v>1.4830530325797</v>
      </c>
      <c r="J60" s="94" t="str">
        <f>IF(SUMIF('Grundlage Physiotherapie'!D:D,B60,'Grundlage Physiotherapie'!L:L)&gt;0,SUMIF('Grundlage Physiotherapie'!D:D,B60,'Grundlage Physiotherapie'!L:L),"")</f>
        <v/>
      </c>
      <c r="K60" s="40"/>
      <c r="L60" s="61">
        <f t="shared" si="0"/>
        <v>16699</v>
      </c>
      <c r="M60" s="61" t="str">
        <f t="shared" si="1"/>
        <v>-</v>
      </c>
      <c r="N60" s="40"/>
      <c r="O60" s="40"/>
      <c r="P60" s="40"/>
      <c r="W60" s="126" t="str">
        <f t="shared" si="2"/>
        <v/>
      </c>
      <c r="X60" s="23" t="str">
        <f t="shared" si="3"/>
        <v>Kontrolle</v>
      </c>
    </row>
    <row r="61" spans="1:24" ht="10.5" x14ac:dyDescent="0.25">
      <c r="A61" s="21" t="s">
        <v>48</v>
      </c>
      <c r="B61" s="21" t="s">
        <v>48</v>
      </c>
      <c r="C61" s="21" t="s">
        <v>26</v>
      </c>
      <c r="D61" s="21" t="s">
        <v>45</v>
      </c>
      <c r="E61" s="93">
        <f>IF(SUMIF('Grundlage Physiotherapie'!D:D,B61,'Grundlage Physiotherapie'!H:H)&gt;0,SUMIF('Grundlage Physiotherapie'!D:D,B61,'Grundlage Physiotherapie'!H:H),)</f>
        <v>2271506.9029581998</v>
      </c>
      <c r="F61" s="93">
        <f>IF(SUMIF('Grundlage Physiotherapie'!D:D,B61,'Grundlage Physiotherapie'!G:G)&gt;0,SUMIF('Grundlage Physiotherapie'!D:D,B61,'Grundlage Physiotherapie'!G:G),)</f>
        <v>2057806.9029582001</v>
      </c>
      <c r="G61" s="93">
        <f>IF(SUMIF('Grundlage Physiotherapie'!D:D,B61,'Grundlage Physiotherapie'!I:I)&gt;0,SUMIF('Grundlage Physiotherapie'!D:D,B61,'Grundlage Physiotherapie'!I:I),"")</f>
        <v>2583604.16</v>
      </c>
      <c r="H61" s="93" t="str">
        <f>IF(SUMIF('Grundlage Physiotherapie'!D:D,B61,'Grundlage Physiotherapie'!J:J)&gt;0,SUMIF('Grundlage Physiotherapie'!D:D,B61,'Grundlage Physiotherapie'!J:J),"")</f>
        <v/>
      </c>
      <c r="I61" s="94">
        <f>IF(SUMIF('Grundlage Physiotherapie'!D:D,B61,'Grundlage Physiotherapie'!L:L)&gt;0,SUMIF('Grundlage Physiotherapie'!D:D,B61,'Grundlage Physiotherapie'!L:L),"")</f>
        <v>0.87920082268259003</v>
      </c>
      <c r="J61" s="94">
        <f>IF(SUMIF('Grundlage Physiotherapie'!D:D,B61,'Grundlage Physiotherapie'!K:K)&gt;0,SUMIF('Grundlage Physiotherapie'!D:D,B61,'Grundlage Physiotherapie'!K:K),"")</f>
        <v>0.79648691344348999</v>
      </c>
      <c r="K61" s="40"/>
      <c r="L61" s="61">
        <f t="shared" si="0"/>
        <v>2583604.16</v>
      </c>
      <c r="M61" s="61">
        <f t="shared" si="1"/>
        <v>2583604.16</v>
      </c>
      <c r="N61" s="40"/>
      <c r="O61" s="40"/>
      <c r="P61" s="40"/>
      <c r="Q61" s="122" t="s">
        <v>650</v>
      </c>
      <c r="R61" s="123"/>
      <c r="S61" s="123"/>
      <c r="T61" s="123"/>
      <c r="U61" s="123"/>
      <c r="V61" s="123"/>
      <c r="W61" s="126">
        <f t="shared" si="2"/>
        <v>0.79648691344348999</v>
      </c>
      <c r="X61" s="23" t="str">
        <f t="shared" si="3"/>
        <v>-</v>
      </c>
    </row>
    <row r="62" spans="1:24" x14ac:dyDescent="0.2">
      <c r="A62" s="21" t="s">
        <v>155</v>
      </c>
      <c r="B62" s="21" t="s">
        <v>155</v>
      </c>
      <c r="C62" s="21" t="s">
        <v>156</v>
      </c>
      <c r="D62" s="21" t="s">
        <v>17</v>
      </c>
      <c r="E62" s="93">
        <f>IF(SUMIF('Grundlage Physiotherapie'!D:D,B62,'Grundlage Physiotherapie'!G:G)&gt;0,SUMIF('Grundlage Physiotherapie'!D:D,B62,'Grundlage Physiotherapie'!G:G),)</f>
        <v>0</v>
      </c>
      <c r="F62" s="93">
        <f>IF(SUMIF('Grundlage Physiotherapie'!D:D,B62,'Grundlage Physiotherapie'!H:H)&gt;0,SUMIF('Grundlage Physiotherapie'!D:D,B62,'Grundlage Physiotherapie'!H:H),)</f>
        <v>756450.19820632006</v>
      </c>
      <c r="G62" s="93">
        <f>IF(SUMIF('Grundlage Physiotherapie'!D:D,B62,'Grundlage Physiotherapie'!I:I)&gt;0,SUMIF('Grundlage Physiotherapie'!D:D,B62,'Grundlage Physiotherapie'!I:I),"")</f>
        <v>860711</v>
      </c>
      <c r="H62" s="93" t="str">
        <f>IF(SUMIF('Grundlage Physiotherapie'!D:D,B62,'Grundlage Physiotherapie'!J:J)&gt;0,SUMIF('Grundlage Physiotherapie'!D:D,B62,'Grundlage Physiotherapie'!J:J),"")</f>
        <v/>
      </c>
      <c r="I62" s="94" t="str">
        <f>IF(SUMIF('Grundlage Physiotherapie'!D:D,B62,'Grundlage Physiotherapie'!K:K)&gt;0,SUMIF('Grundlage Physiotherapie'!D:D,B62,'Grundlage Physiotherapie'!K:K),"")</f>
        <v/>
      </c>
      <c r="J62" s="94">
        <f>IF(SUMIF('Grundlage Physiotherapie'!D:D,B62,'Grundlage Physiotherapie'!L:L)&gt;0,SUMIF('Grundlage Physiotherapie'!D:D,B62,'Grundlage Physiotherapie'!L:L),"")</f>
        <v>0.87886665583027002</v>
      </c>
      <c r="K62" s="40"/>
      <c r="L62" s="61" t="str">
        <f t="shared" si="0"/>
        <v>-</v>
      </c>
      <c r="M62" s="61">
        <f t="shared" si="1"/>
        <v>860711</v>
      </c>
      <c r="N62" s="40"/>
      <c r="O62" s="40"/>
      <c r="P62" s="40"/>
      <c r="W62" s="126">
        <f t="shared" si="2"/>
        <v>0.87886665583027002</v>
      </c>
      <c r="X62" s="23" t="str">
        <f t="shared" si="3"/>
        <v>-</v>
      </c>
    </row>
    <row r="63" spans="1:24" x14ac:dyDescent="0.2">
      <c r="A63" s="21" t="s">
        <v>20</v>
      </c>
      <c r="B63" s="21" t="s">
        <v>20</v>
      </c>
      <c r="C63" s="21" t="s">
        <v>21</v>
      </c>
      <c r="D63" s="21" t="s">
        <v>22</v>
      </c>
      <c r="E63" s="93">
        <f>IF(SUMIF('Grundlage Physiotherapie'!D:D,B63,'Grundlage Physiotherapie'!G:G)&gt;0,SUMIF('Grundlage Physiotherapie'!D:D,B63,'Grundlage Physiotherapie'!G:G),)</f>
        <v>4820637.5489951</v>
      </c>
      <c r="F63" s="93">
        <f>IF(SUMIF('Grundlage Physiotherapie'!D:D,B63,'Grundlage Physiotherapie'!H:H)&gt;0,SUMIF('Grundlage Physiotherapie'!D:D,B63,'Grundlage Physiotherapie'!H:H),)</f>
        <v>4706572.2347906996</v>
      </c>
      <c r="G63" s="93">
        <f>IF(SUMIF('Grundlage Physiotherapie'!D:D,B63,'Grundlage Physiotherapie'!I:I)&gt;0,SUMIF('Grundlage Physiotherapie'!D:D,B63,'Grundlage Physiotherapie'!I:I),"")</f>
        <v>2771849.1729228999</v>
      </c>
      <c r="H63" s="93" t="str">
        <f>IF(SUMIF('Grundlage Physiotherapie'!D:D,B63,'Grundlage Physiotherapie'!J:J)&gt;0,SUMIF('Grundlage Physiotherapie'!D:D,B63,'Grundlage Physiotherapie'!J:J),"")</f>
        <v/>
      </c>
      <c r="I63" s="94">
        <f>IF(SUMIF('Grundlage Physiotherapie'!D:D,B63,'Grundlage Physiotherapie'!K:K)&gt;0,SUMIF('Grundlage Physiotherapie'!D:D,B63,'Grundlage Physiotherapie'!K:K),"")</f>
        <v>1.7391413631326</v>
      </c>
      <c r="J63" s="94">
        <f>IF(SUMIF('Grundlage Physiotherapie'!D:D,B63,'Grundlage Physiotherapie'!L:L)&gt;0,SUMIF('Grundlage Physiotherapie'!D:D,B63,'Grundlage Physiotherapie'!L:L),"")</f>
        <v>1.6979900208017999</v>
      </c>
      <c r="K63" s="40"/>
      <c r="L63" s="61">
        <f t="shared" si="0"/>
        <v>2771849.1729228999</v>
      </c>
      <c r="M63" s="61">
        <f t="shared" si="1"/>
        <v>2771849.1729228999</v>
      </c>
      <c r="N63" s="40"/>
      <c r="O63" s="40"/>
      <c r="P63" s="40"/>
      <c r="W63" s="126">
        <f t="shared" si="2"/>
        <v>1.6979900208017999</v>
      </c>
      <c r="X63" s="23" t="str">
        <f t="shared" si="3"/>
        <v>-</v>
      </c>
    </row>
    <row r="64" spans="1:24" x14ac:dyDescent="0.2">
      <c r="A64" s="21" t="s">
        <v>44</v>
      </c>
      <c r="B64" s="21" t="s">
        <v>44</v>
      </c>
      <c r="C64" s="21" t="s">
        <v>21</v>
      </c>
      <c r="D64" s="21" t="s">
        <v>45</v>
      </c>
      <c r="E64" s="93">
        <f>IF(SUMIF('Grundlage Physiotherapie'!D:D,B64,'Grundlage Physiotherapie'!G:G)&gt;0,SUMIF('Grundlage Physiotherapie'!D:D,B64,'Grundlage Physiotherapie'!G:G),)</f>
        <v>1119385.2605244</v>
      </c>
      <c r="F64" s="93">
        <f>IF(SUMIF('Grundlage Physiotherapie'!D:D,B64,'Grundlage Physiotherapie'!H:H)&gt;0,SUMIF('Grundlage Physiotherapie'!D:D,B64,'Grundlage Physiotherapie'!H:H),)</f>
        <v>1119385.2605244</v>
      </c>
      <c r="G64" s="93">
        <f>IF(SUMIF('Grundlage Physiotherapie'!D:D,B64,'Grundlage Physiotherapie'!I:I)&gt;0,SUMIF('Grundlage Physiotherapie'!D:D,B64,'Grundlage Physiotherapie'!I:I),"")</f>
        <v>979007</v>
      </c>
      <c r="H64" s="93" t="str">
        <f>IF(SUMIF('Grundlage Physiotherapie'!D:D,B64,'Grundlage Physiotherapie'!J:J)&gt;0,SUMIF('Grundlage Physiotherapie'!D:D,B64,'Grundlage Physiotherapie'!J:J),"")</f>
        <v/>
      </c>
      <c r="I64" s="94">
        <f>IF(SUMIF('Grundlage Physiotherapie'!D:D,B64,'Grundlage Physiotherapie'!K:K)&gt;0,SUMIF('Grundlage Physiotherapie'!D:D,B64,'Grundlage Physiotherapie'!K:K),"")</f>
        <v>1.1433884134887999</v>
      </c>
      <c r="J64" s="94">
        <f>IF(SUMIF('Grundlage Physiotherapie'!D:D,B64,'Grundlage Physiotherapie'!L:L)&gt;0,SUMIF('Grundlage Physiotherapie'!D:D,B64,'Grundlage Physiotherapie'!L:L),"")</f>
        <v>1.1433884134887999</v>
      </c>
      <c r="K64" s="40"/>
      <c r="L64" s="61">
        <f t="shared" si="0"/>
        <v>979007</v>
      </c>
      <c r="M64" s="61">
        <f t="shared" si="1"/>
        <v>979007</v>
      </c>
      <c r="N64" s="40"/>
      <c r="O64" s="40"/>
      <c r="P64" s="40"/>
      <c r="W64" s="126">
        <f t="shared" si="2"/>
        <v>1.1433884134887999</v>
      </c>
      <c r="X64" s="23" t="str">
        <f t="shared" si="3"/>
        <v>gleich</v>
      </c>
    </row>
    <row r="65" spans="1:24" x14ac:dyDescent="0.2">
      <c r="A65" s="21" t="s">
        <v>58</v>
      </c>
      <c r="B65" s="21" t="s">
        <v>58</v>
      </c>
      <c r="C65" s="21" t="s">
        <v>21</v>
      </c>
      <c r="D65" s="21" t="s">
        <v>27</v>
      </c>
      <c r="E65" s="93">
        <f>IF(SUMIF('Grundlage Physiotherapie'!D:D,B65,'Grundlage Physiotherapie'!G:G)&gt;0,SUMIF('Grundlage Physiotherapie'!D:D,B65,'Grundlage Physiotherapie'!G:G),)</f>
        <v>544657.65664946998</v>
      </c>
      <c r="F65" s="93">
        <f>IF(SUMIF('Grundlage Physiotherapie'!D:D,B65,'Grundlage Physiotherapie'!H:H)&gt;0,SUMIF('Grundlage Physiotherapie'!D:D,B65,'Grundlage Physiotherapie'!H:H),)</f>
        <v>486595.65664946998</v>
      </c>
      <c r="G65" s="93">
        <f>IF(SUMIF('Grundlage Physiotherapie'!D:D,B65,'Grundlage Physiotherapie'!I:I)&gt;0,SUMIF('Grundlage Physiotherapie'!D:D,B65,'Grundlage Physiotherapie'!I:I),"")</f>
        <v>312919</v>
      </c>
      <c r="H65" s="93" t="str">
        <f>IF(SUMIF('Grundlage Physiotherapie'!D:D,B65,'Grundlage Physiotherapie'!J:J)&gt;0,SUMIF('Grundlage Physiotherapie'!D:D,B65,'Grundlage Physiotherapie'!J:J),"")</f>
        <v/>
      </c>
      <c r="I65" s="94">
        <f>IF(SUMIF('Grundlage Physiotherapie'!D:D,B65,'Grundlage Physiotherapie'!K:K)&gt;0,SUMIF('Grundlage Physiotherapie'!D:D,B65,'Grundlage Physiotherapie'!K:K),"")</f>
        <v>1.7405707440247</v>
      </c>
      <c r="J65" s="94">
        <f>IF(SUMIF('Grundlage Physiotherapie'!D:D,B65,'Grundlage Physiotherapie'!L:L)&gt;0,SUMIF('Grundlage Physiotherapie'!D:D,B65,'Grundlage Physiotherapie'!L:L),"")</f>
        <v>1.5550211289486</v>
      </c>
      <c r="K65" s="40"/>
      <c r="L65" s="61">
        <f t="shared" si="0"/>
        <v>312919</v>
      </c>
      <c r="M65" s="61">
        <f t="shared" si="1"/>
        <v>312919</v>
      </c>
      <c r="N65" s="40"/>
      <c r="O65" s="40"/>
      <c r="P65" s="40"/>
      <c r="W65" s="126">
        <f t="shared" si="2"/>
        <v>1.5550211289486</v>
      </c>
      <c r="X65" s="23" t="str">
        <f t="shared" si="3"/>
        <v>-</v>
      </c>
    </row>
    <row r="66" spans="1:24" x14ac:dyDescent="0.2">
      <c r="A66" s="21" t="s">
        <v>80</v>
      </c>
      <c r="B66" s="21" t="s">
        <v>80</v>
      </c>
      <c r="C66" s="21" t="s">
        <v>21</v>
      </c>
      <c r="D66" s="21" t="s">
        <v>27</v>
      </c>
      <c r="E66" s="93">
        <f>IF(SUMIF('Grundlage Physiotherapie'!D:D,B66,'Grundlage Physiotherapie'!G:G)&gt;0,SUMIF('Grundlage Physiotherapie'!D:D,B66,'Grundlage Physiotherapie'!G:G),)</f>
        <v>644122.87401202996</v>
      </c>
      <c r="F66" s="93">
        <f>IF(SUMIF('Grundlage Physiotherapie'!D:D,B66,'Grundlage Physiotherapie'!H:H)&gt;0,SUMIF('Grundlage Physiotherapie'!D:D,B66,'Grundlage Physiotherapie'!H:H),)</f>
        <v>0</v>
      </c>
      <c r="G66" s="93">
        <f>IF(SUMIF('Grundlage Physiotherapie'!D:D,B66,'Grundlage Physiotherapie'!I:I)&gt;0,SUMIF('Grundlage Physiotherapie'!D:D,B66,'Grundlage Physiotherapie'!I:I),"")</f>
        <v>984124</v>
      </c>
      <c r="H66" s="93" t="str">
        <f>IF(SUMIF('Grundlage Physiotherapie'!D:D,B66,'Grundlage Physiotherapie'!J:J)&gt;0,SUMIF('Grundlage Physiotherapie'!D:D,B66,'Grundlage Physiotherapie'!J:J),"")</f>
        <v/>
      </c>
      <c r="I66" s="94">
        <f>IF(SUMIF('Grundlage Physiotherapie'!D:D,B66,'Grundlage Physiotherapie'!K:K)&gt;0,SUMIF('Grundlage Physiotherapie'!D:D,B66,'Grundlage Physiotherapie'!K:K),"")</f>
        <v>0.65451393728028995</v>
      </c>
      <c r="J66" s="94" t="str">
        <f>IF(SUMIF('Grundlage Physiotherapie'!D:D,B66,'Grundlage Physiotherapie'!L:L)&gt;0,SUMIF('Grundlage Physiotherapie'!D:D,B66,'Grundlage Physiotherapie'!L:L),"")</f>
        <v/>
      </c>
      <c r="K66" s="40"/>
      <c r="L66" s="61">
        <f t="shared" si="0"/>
        <v>984124</v>
      </c>
      <c r="M66" s="61" t="str">
        <f t="shared" si="1"/>
        <v>-</v>
      </c>
      <c r="N66" s="40"/>
      <c r="O66" s="40"/>
      <c r="P66" s="40"/>
      <c r="W66" s="126" t="str">
        <f t="shared" si="2"/>
        <v/>
      </c>
      <c r="X66" s="23" t="str">
        <f t="shared" si="3"/>
        <v>Kontrolle</v>
      </c>
    </row>
    <row r="67" spans="1:24" x14ac:dyDescent="0.2">
      <c r="A67" s="21" t="s">
        <v>297</v>
      </c>
      <c r="B67" s="21" t="s">
        <v>297</v>
      </c>
      <c r="C67" s="21" t="s">
        <v>114</v>
      </c>
      <c r="D67" s="21" t="s">
        <v>45</v>
      </c>
      <c r="E67" s="93">
        <f>IF(SUMIF('Grundlage Physiotherapie'!D:D,B67,'Grundlage Physiotherapie'!G:G)&gt;0,SUMIF('Grundlage Physiotherapie'!D:D,B67,'Grundlage Physiotherapie'!G:G),)</f>
        <v>1666226.75578</v>
      </c>
      <c r="F67" s="93">
        <f>IF(SUMIF('Grundlage Physiotherapie'!D:D,B67,'Grundlage Physiotherapie'!H:H)&gt;0,SUMIF('Grundlage Physiotherapie'!D:D,B67,'Grundlage Physiotherapie'!H:H),)</f>
        <v>0</v>
      </c>
      <c r="G67" s="93">
        <f>IF(SUMIF('Grundlage Physiotherapie'!D:D,B67,'Grundlage Physiotherapie'!I:I)&gt;0,SUMIF('Grundlage Physiotherapie'!D:D,B67,'Grundlage Physiotherapie'!I:I),"")</f>
        <v>1623247</v>
      </c>
      <c r="H67" s="93" t="str">
        <f>IF(SUMIF('Grundlage Physiotherapie'!D:D,B67,'Grundlage Physiotherapie'!J:J)&gt;0,SUMIF('Grundlage Physiotherapie'!D:D,B67,'Grundlage Physiotherapie'!J:J),"")</f>
        <v/>
      </c>
      <c r="I67" s="94">
        <f>IF(SUMIF('Grundlage Physiotherapie'!D:D,B67,'Grundlage Physiotherapie'!K:K)&gt;0,SUMIF('Grundlage Physiotherapie'!D:D,B67,'Grundlage Physiotherapie'!K:K),"")</f>
        <v>1.0264776437473999</v>
      </c>
      <c r="J67" s="94" t="str">
        <f>IF(SUMIF('Grundlage Physiotherapie'!D:D,B67,'Grundlage Physiotherapie'!L:L)&gt;0,SUMIF('Grundlage Physiotherapie'!D:D,B67,'Grundlage Physiotherapie'!L:L),"")</f>
        <v/>
      </c>
      <c r="K67" s="40"/>
      <c r="L67" s="61">
        <f t="shared" si="0"/>
        <v>1623247</v>
      </c>
      <c r="M67" s="61" t="str">
        <f t="shared" si="1"/>
        <v>-</v>
      </c>
      <c r="N67" s="40"/>
      <c r="O67" s="40"/>
      <c r="P67" s="40"/>
      <c r="W67" s="126" t="str">
        <f t="shared" si="2"/>
        <v/>
      </c>
      <c r="X67" s="23" t="str">
        <f t="shared" si="3"/>
        <v>Kontrolle</v>
      </c>
    </row>
    <row r="68" spans="1:24" x14ac:dyDescent="0.2">
      <c r="A68" s="21" t="s">
        <v>159</v>
      </c>
      <c r="B68" s="21" t="s">
        <v>159</v>
      </c>
      <c r="C68" s="21" t="s">
        <v>70</v>
      </c>
      <c r="D68" s="21" t="s">
        <v>45</v>
      </c>
      <c r="E68" s="93">
        <f>IF(SUMIF('Grundlage Physiotherapie'!D:D,B68,'Grundlage Physiotherapie'!G:G)&gt;0,SUMIF('Grundlage Physiotherapie'!D:D,B68,'Grundlage Physiotherapie'!G:G),)</f>
        <v>1945907.1650665</v>
      </c>
      <c r="F68" s="93">
        <f>IF(SUMIF('Grundlage Physiotherapie'!D:D,B68,'Grundlage Physiotherapie'!H:H)&gt;0,SUMIF('Grundlage Physiotherapie'!D:D,B68,'Grundlage Physiotherapie'!H:H),)</f>
        <v>1916446.4068272</v>
      </c>
      <c r="G68" s="93">
        <f>IF(SUMIF('Grundlage Physiotherapie'!D:D,B68,'Grundlage Physiotherapie'!I:I)&gt;0,SUMIF('Grundlage Physiotherapie'!D:D,B68,'Grundlage Physiotherapie'!I:I),"")</f>
        <v>1621641</v>
      </c>
      <c r="H68" s="93" t="str">
        <f>IF(SUMIF('Grundlage Physiotherapie'!D:D,B68,'Grundlage Physiotherapie'!J:J)&gt;0,SUMIF('Grundlage Physiotherapie'!D:D,B68,'Grundlage Physiotherapie'!J:J),"")</f>
        <v/>
      </c>
      <c r="I68" s="94">
        <f>IF(SUMIF('Grundlage Physiotherapie'!D:D,B68,'Grundlage Physiotherapie'!K:K)&gt;0,SUMIF('Grundlage Physiotherapie'!D:D,B68,'Grundlage Physiotherapie'!K:K),"")</f>
        <v>1.1999617455814999</v>
      </c>
      <c r="J68" s="94">
        <f>IF(SUMIF('Grundlage Physiotherapie'!D:D,B68,'Grundlage Physiotherapie'!L:L)&gt;0,SUMIF('Grundlage Physiotherapie'!D:D,B68,'Grundlage Physiotherapie'!L:L),"")</f>
        <v>1.1817944950992001</v>
      </c>
      <c r="K68" s="40"/>
      <c r="L68" s="61">
        <f t="shared" si="0"/>
        <v>1621641</v>
      </c>
      <c r="M68" s="61">
        <f t="shared" si="1"/>
        <v>1621641</v>
      </c>
      <c r="N68" s="40"/>
      <c r="O68" s="40"/>
      <c r="P68" s="40"/>
      <c r="W68" s="126">
        <f t="shared" si="2"/>
        <v>1.1817944950992001</v>
      </c>
      <c r="X68" s="23" t="str">
        <f t="shared" si="3"/>
        <v>-</v>
      </c>
    </row>
    <row r="69" spans="1:24" x14ac:dyDescent="0.2">
      <c r="A69" s="21" t="s">
        <v>224</v>
      </c>
      <c r="B69" s="21" t="s">
        <v>224</v>
      </c>
      <c r="C69" s="21" t="s">
        <v>70</v>
      </c>
      <c r="D69" s="21" t="s">
        <v>45</v>
      </c>
      <c r="E69" s="93">
        <f>IF(SUMIF('Grundlage Physiotherapie'!D:D,B69,'Grundlage Physiotherapie'!G:G)&gt;0,SUMIF('Grundlage Physiotherapie'!D:D,B69,'Grundlage Physiotherapie'!G:G),)</f>
        <v>0</v>
      </c>
      <c r="F69" s="93">
        <f>IF(SUMIF('Grundlage Physiotherapie'!D:D,B69,'Grundlage Physiotherapie'!H:H)&gt;0,SUMIF('Grundlage Physiotherapie'!D:D,B69,'Grundlage Physiotherapie'!H:H),)</f>
        <v>1519648.1804648</v>
      </c>
      <c r="G69" s="93">
        <f>IF(SUMIF('Grundlage Physiotherapie'!D:D,B69,'Grundlage Physiotherapie'!I:I)&gt;0,SUMIF('Grundlage Physiotherapie'!D:D,B69,'Grundlage Physiotherapie'!I:I),"")</f>
        <v>1022150</v>
      </c>
      <c r="H69" s="93" t="str">
        <f>IF(SUMIF('Grundlage Physiotherapie'!D:D,B69,'Grundlage Physiotherapie'!J:J)&gt;0,SUMIF('Grundlage Physiotherapie'!D:D,B69,'Grundlage Physiotherapie'!J:J),"")</f>
        <v/>
      </c>
      <c r="I69" s="94" t="str">
        <f>IF(SUMIF('Grundlage Physiotherapie'!D:D,B69,'Grundlage Physiotherapie'!K:K)&gt;0,SUMIF('Grundlage Physiotherapie'!D:D,B69,'Grundlage Physiotherapie'!K:K),"")</f>
        <v/>
      </c>
      <c r="J69" s="94">
        <f>IF(SUMIF('Grundlage Physiotherapie'!D:D,B69,'Grundlage Physiotherapie'!L:L)&gt;0,SUMIF('Grundlage Physiotherapie'!D:D,B69,'Grundlage Physiotherapie'!L:L),"")</f>
        <v>1.4867173902702999</v>
      </c>
      <c r="K69" s="40"/>
      <c r="L69" s="61" t="str">
        <f t="shared" si="0"/>
        <v>-</v>
      </c>
      <c r="M69" s="61">
        <f t="shared" si="1"/>
        <v>1022150</v>
      </c>
      <c r="N69" s="40"/>
      <c r="O69" s="40"/>
      <c r="P69" s="40"/>
      <c r="W69" s="126">
        <f t="shared" si="2"/>
        <v>1.4867173902702999</v>
      </c>
      <c r="X69" s="23" t="str">
        <f t="shared" si="3"/>
        <v>-</v>
      </c>
    </row>
    <row r="70" spans="1:24" x14ac:dyDescent="0.2">
      <c r="A70" s="21" t="s">
        <v>218</v>
      </c>
      <c r="B70" s="21" t="s">
        <v>218</v>
      </c>
      <c r="C70" s="21" t="s">
        <v>70</v>
      </c>
      <c r="D70" s="21" t="s">
        <v>45</v>
      </c>
      <c r="E70" s="93">
        <f>IF(SUMIF('Grundlage Physiotherapie'!D:D,B70,'Grundlage Physiotherapie'!G:G)&gt;0,SUMIF('Grundlage Physiotherapie'!D:D,B70,'Grundlage Physiotherapie'!G:G),)</f>
        <v>0</v>
      </c>
      <c r="F70" s="93">
        <f>IF(SUMIF('Grundlage Physiotherapie'!D:D,B70,'Grundlage Physiotherapie'!H:H)&gt;0,SUMIF('Grundlage Physiotherapie'!D:D,B70,'Grundlage Physiotherapie'!H:H),)</f>
        <v>975855.57821217005</v>
      </c>
      <c r="G70" s="93">
        <f>IF(SUMIF('Grundlage Physiotherapie'!D:D,B70,'Grundlage Physiotherapie'!I:I)&gt;0,SUMIF('Grundlage Physiotherapie'!D:D,B70,'Grundlage Physiotherapie'!I:I),"")</f>
        <v>1195462</v>
      </c>
      <c r="H70" s="93" t="str">
        <f>IF(SUMIF('Grundlage Physiotherapie'!D:D,B70,'Grundlage Physiotherapie'!J:J)&gt;0,SUMIF('Grundlage Physiotherapie'!D:D,B70,'Grundlage Physiotherapie'!J:J),"")</f>
        <v/>
      </c>
      <c r="I70" s="94" t="str">
        <f>IF(SUMIF('Grundlage Physiotherapie'!D:D,B70,'Grundlage Physiotherapie'!K:K)&gt;0,SUMIF('Grundlage Physiotherapie'!D:D,B70,'Grundlage Physiotherapie'!K:K),"")</f>
        <v/>
      </c>
      <c r="J70" s="94">
        <f>IF(SUMIF('Grundlage Physiotherapie'!D:D,B70,'Grundlage Physiotherapie'!L:L)&gt;0,SUMIF('Grundlage Physiotherapie'!D:D,B70,'Grundlage Physiotherapie'!L:L),"")</f>
        <v>0.81629995617774997</v>
      </c>
      <c r="K70" s="40"/>
      <c r="L70" s="61" t="str">
        <f t="shared" si="0"/>
        <v>-</v>
      </c>
      <c r="M70" s="61">
        <f t="shared" si="1"/>
        <v>1195462</v>
      </c>
      <c r="N70" s="40"/>
      <c r="O70" s="40"/>
      <c r="P70" s="40"/>
      <c r="W70" s="126">
        <f>J70</f>
        <v>0.81629995617774997</v>
      </c>
      <c r="X70" s="23" t="str">
        <f t="shared" si="3"/>
        <v>-</v>
      </c>
    </row>
    <row r="71" spans="1:24" x14ac:dyDescent="0.2">
      <c r="A71" s="21" t="s">
        <v>162</v>
      </c>
      <c r="B71" s="21" t="s">
        <v>162</v>
      </c>
      <c r="C71" s="21" t="s">
        <v>70</v>
      </c>
      <c r="D71" s="21" t="s">
        <v>45</v>
      </c>
      <c r="E71" s="93">
        <f>IF(SUMIF('Grundlage Physiotherapie'!D:D,B71,'Grundlage Physiotherapie'!G:G)&gt;0,SUMIF('Grundlage Physiotherapie'!D:D,B71,'Grundlage Physiotherapie'!G:G),)</f>
        <v>1387890.8785758</v>
      </c>
      <c r="F71" s="93">
        <f>IF(SUMIF('Grundlage Physiotherapie'!D:D,B71,'Grundlage Physiotherapie'!H:H)&gt;0,SUMIF('Grundlage Physiotherapie'!D:D,B71,'Grundlage Physiotherapie'!H:H),)</f>
        <v>1357256.1044858</v>
      </c>
      <c r="G71" s="93">
        <f>IF(SUMIF('Grundlage Physiotherapie'!D:D,B71,'Grundlage Physiotherapie'!I:I)&gt;0,SUMIF('Grundlage Physiotherapie'!D:D,B71,'Grundlage Physiotherapie'!I:I),"")</f>
        <v>1116463</v>
      </c>
      <c r="H71" s="93" t="str">
        <f>IF(SUMIF('Grundlage Physiotherapie'!D:D,B71,'Grundlage Physiotherapie'!J:J)&gt;0,SUMIF('Grundlage Physiotherapie'!D:D,B71,'Grundlage Physiotherapie'!J:J),"")</f>
        <v/>
      </c>
      <c r="I71" s="94">
        <f>IF(SUMIF('Grundlage Physiotherapie'!D:D,B71,'Grundlage Physiotherapie'!K:K)&gt;0,SUMIF('Grundlage Physiotherapie'!D:D,B71,'Grundlage Physiotherapie'!K:K),"")</f>
        <v>1.2431140831140999</v>
      </c>
      <c r="J71" s="94">
        <f>IF(SUMIF('Grundlage Physiotherapie'!D:D,B71,'Grundlage Physiotherapie'!L:L)&gt;0,SUMIF('Grundlage Physiotherapie'!D:D,B71,'Grundlage Physiotherapie'!L:L),"")</f>
        <v>1.2156749524935999</v>
      </c>
      <c r="K71" s="40"/>
      <c r="L71" s="61">
        <f t="shared" si="0"/>
        <v>1116463</v>
      </c>
      <c r="M71" s="61">
        <f t="shared" si="1"/>
        <v>1116463</v>
      </c>
      <c r="N71" s="40"/>
      <c r="O71" s="40"/>
      <c r="P71" s="40"/>
      <c r="W71" s="126">
        <f t="shared" ref="W71:W108" si="4">J71</f>
        <v>1.2156749524935999</v>
      </c>
      <c r="X71" s="23" t="str">
        <f t="shared" si="3"/>
        <v>-</v>
      </c>
    </row>
    <row r="72" spans="1:24" x14ac:dyDescent="0.2">
      <c r="A72" s="21" t="s">
        <v>234</v>
      </c>
      <c r="B72" s="21" t="s">
        <v>234</v>
      </c>
      <c r="C72" s="21" t="s">
        <v>70</v>
      </c>
      <c r="D72" s="21" t="s">
        <v>27</v>
      </c>
      <c r="E72" s="93">
        <f>IF(SUMIF('Grundlage Physiotherapie'!D:D,B72,'Grundlage Physiotherapie'!G:G)&gt;0,SUMIF('Grundlage Physiotherapie'!D:D,B72,'Grundlage Physiotherapie'!G:G),)</f>
        <v>874216.22563771997</v>
      </c>
      <c r="F72" s="93">
        <f>IF(SUMIF('Grundlage Physiotherapie'!D:D,B72,'Grundlage Physiotherapie'!H:H)&gt;0,SUMIF('Grundlage Physiotherapie'!D:D,B72,'Grundlage Physiotherapie'!H:H),)</f>
        <v>822189.77828764997</v>
      </c>
      <c r="G72" s="93">
        <f>IF(SUMIF('Grundlage Physiotherapie'!D:D,B72,'Grundlage Physiotherapie'!I:I)&gt;0,SUMIF('Grundlage Physiotherapie'!D:D,B72,'Grundlage Physiotherapie'!I:I),"")</f>
        <v>663551</v>
      </c>
      <c r="H72" s="93" t="str">
        <f>IF(SUMIF('Grundlage Physiotherapie'!D:D,B72,'Grundlage Physiotherapie'!J:J)&gt;0,SUMIF('Grundlage Physiotherapie'!D:D,B72,'Grundlage Physiotherapie'!J:J),"")</f>
        <v/>
      </c>
      <c r="I72" s="94">
        <f>IF(SUMIF('Grundlage Physiotherapie'!D:D,B72,'Grundlage Physiotherapie'!K:K)&gt;0,SUMIF('Grundlage Physiotherapie'!D:D,B72,'Grundlage Physiotherapie'!K:K),"")</f>
        <v>1.3174815886612001</v>
      </c>
      <c r="J72" s="94">
        <f>IF(SUMIF('Grundlage Physiotherapie'!D:D,B72,'Grundlage Physiotherapie'!L:L)&gt;0,SUMIF('Grundlage Physiotherapie'!D:D,B72,'Grundlage Physiotherapie'!L:L),"")</f>
        <v>1.2390754867186999</v>
      </c>
      <c r="K72" s="40"/>
      <c r="L72" s="61">
        <f t="shared" si="0"/>
        <v>663551</v>
      </c>
      <c r="M72" s="61">
        <f t="shared" si="1"/>
        <v>663551</v>
      </c>
      <c r="N72" s="40"/>
      <c r="O72" s="40"/>
      <c r="P72" s="40"/>
      <c r="W72" s="126">
        <f t="shared" si="4"/>
        <v>1.2390754867186999</v>
      </c>
      <c r="X72" s="23" t="str">
        <f t="shared" si="3"/>
        <v>-</v>
      </c>
    </row>
    <row r="73" spans="1:24" ht="10.5" x14ac:dyDescent="0.25">
      <c r="A73" s="21" t="s">
        <v>247</v>
      </c>
      <c r="B73" s="21" t="s">
        <v>247</v>
      </c>
      <c r="C73" s="21" t="s">
        <v>70</v>
      </c>
      <c r="D73" s="21" t="s">
        <v>45</v>
      </c>
      <c r="E73" s="93"/>
      <c r="F73" s="93">
        <v>1006981</v>
      </c>
      <c r="G73" s="93">
        <v>999980</v>
      </c>
      <c r="H73" s="93" t="str">
        <f>IF(SUMIF('Grundlage Physiotherapie'!D:D,B73,'Grundlage Physiotherapie'!J:J)&gt;0,SUMIF('Grundlage Physiotherapie'!D:D,B73,'Grundlage Physiotherapie'!J:J),"")</f>
        <v/>
      </c>
      <c r="I73" s="94" t="str">
        <f>IF(SUMIF('Grundlage Physiotherapie'!D:D,B73,'Grundlage Physiotherapie'!K:K)&gt;0,SUMIF('Grundlage Physiotherapie'!D:D,B73,'Grundlage Physiotherapie'!K:K),"")</f>
        <v/>
      </c>
      <c r="J73" s="94">
        <f>F73/G73</f>
        <v>1.0070011400228005</v>
      </c>
      <c r="K73" s="40"/>
      <c r="L73" s="61" t="str">
        <f t="shared" si="0"/>
        <v>-</v>
      </c>
      <c r="M73" s="61">
        <f t="shared" si="1"/>
        <v>999980</v>
      </c>
      <c r="N73" s="40"/>
      <c r="O73" s="40"/>
      <c r="P73" s="40"/>
      <c r="Q73" s="122" t="s">
        <v>650</v>
      </c>
      <c r="R73" s="123"/>
      <c r="S73" s="123"/>
      <c r="T73" s="123"/>
      <c r="U73" s="123"/>
      <c r="V73" s="123"/>
      <c r="W73" s="124">
        <f>J73</f>
        <v>1.0070011400228005</v>
      </c>
      <c r="X73" s="23" t="str">
        <f>IF(J73&gt;0,IF(I73&gt;J73,"-",IF(I73=J73,"gleich","Kontrolle")),"")</f>
        <v>-</v>
      </c>
    </row>
    <row r="74" spans="1:24" x14ac:dyDescent="0.2">
      <c r="A74" s="21" t="s">
        <v>69</v>
      </c>
      <c r="B74" s="21" t="s">
        <v>69</v>
      </c>
      <c r="C74" s="21" t="s">
        <v>70</v>
      </c>
      <c r="D74" s="21" t="s">
        <v>45</v>
      </c>
      <c r="E74" s="93">
        <f>IF(SUMIF('Grundlage Physiotherapie'!D:D,B74,'Grundlage Physiotherapie'!G:G)&gt;0,SUMIF('Grundlage Physiotherapie'!D:D,B74,'Grundlage Physiotherapie'!G:G),)</f>
        <v>991023.36684787995</v>
      </c>
      <c r="F74" s="93">
        <f>IF(SUMIF('Grundlage Physiotherapie'!D:D,B74,'Grundlage Physiotherapie'!H:H)&gt;0,SUMIF('Grundlage Physiotherapie'!D:D,B74,'Grundlage Physiotherapie'!H:H),)</f>
        <v>904730.36684787995</v>
      </c>
      <c r="G74" s="93">
        <f>IF(SUMIF('Grundlage Physiotherapie'!D:D,B74,'Grundlage Physiotherapie'!I:I)&gt;0,SUMIF('Grundlage Physiotherapie'!D:D,B74,'Grundlage Physiotherapie'!I:I),"")</f>
        <v>761200</v>
      </c>
      <c r="H74" s="93" t="str">
        <f>IF(SUMIF('Grundlage Physiotherapie'!D:D,B74,'Grundlage Physiotherapie'!J:J)&gt;0,SUMIF('Grundlage Physiotherapie'!D:D,B74,'Grundlage Physiotherapie'!J:J),"")</f>
        <v/>
      </c>
      <c r="I74" s="94">
        <f>IF(SUMIF('Grundlage Physiotherapie'!D:D,B74,'Grundlage Physiotherapie'!K:K)&gt;0,SUMIF('Grundlage Physiotherapie'!D:D,B74,'Grundlage Physiotherapie'!K:K),"")</f>
        <v>1.3019224472515001</v>
      </c>
      <c r="J74" s="94">
        <f>IF(SUMIF('Grundlage Physiotherapie'!D:D,B74,'Grundlage Physiotherapie'!L:L)&gt;0,SUMIF('Grundlage Physiotherapie'!D:D,B74,'Grundlage Physiotherapie'!L:L),"")</f>
        <v>1.1885580226588</v>
      </c>
      <c r="K74" s="40"/>
      <c r="L74" s="61">
        <f t="shared" ref="L74:L108" si="5">IF(E74&gt;0,G74,"-")</f>
        <v>761200</v>
      </c>
      <c r="M74" s="61">
        <f t="shared" ref="M74:M108" si="6">IF(F74&gt;0,G74,"-")</f>
        <v>761200</v>
      </c>
      <c r="N74" s="40"/>
      <c r="O74" s="40"/>
      <c r="P74" s="40"/>
      <c r="W74" s="126">
        <f t="shared" si="4"/>
        <v>1.1885580226588</v>
      </c>
      <c r="X74" s="23" t="str">
        <f t="shared" si="3"/>
        <v>-</v>
      </c>
    </row>
    <row r="75" spans="1:24" x14ac:dyDescent="0.2">
      <c r="A75" s="21" t="s">
        <v>279</v>
      </c>
      <c r="B75" s="21" t="s">
        <v>279</v>
      </c>
      <c r="C75" s="21" t="s">
        <v>70</v>
      </c>
      <c r="D75" s="21" t="s">
        <v>45</v>
      </c>
      <c r="E75" s="93">
        <f>IF(SUMIF('Grundlage Physiotherapie'!D:D,B75,'Grundlage Physiotherapie'!G:G)&gt;0,SUMIF('Grundlage Physiotherapie'!D:D,B75,'Grundlage Physiotherapie'!G:G),)</f>
        <v>999162.06903069001</v>
      </c>
      <c r="F75" s="93">
        <f>IF(SUMIF('Grundlage Physiotherapie'!D:D,B75,'Grundlage Physiotherapie'!H:H)&gt;0,SUMIF('Grundlage Physiotherapie'!D:D,B75,'Grundlage Physiotherapie'!H:H),)</f>
        <v>999162.06903069001</v>
      </c>
      <c r="G75" s="93">
        <f>IF(SUMIF('Grundlage Physiotherapie'!D:D,B75,'Grundlage Physiotherapie'!I:I)&gt;0,SUMIF('Grundlage Physiotherapie'!D:D,B75,'Grundlage Physiotherapie'!I:I),"")</f>
        <v>1085046</v>
      </c>
      <c r="H75" s="93" t="str">
        <f>IF(SUMIF('Grundlage Physiotherapie'!D:D,B75,'Grundlage Physiotherapie'!J:J)&gt;0,SUMIF('Grundlage Physiotherapie'!D:D,B75,'Grundlage Physiotherapie'!J:J),"")</f>
        <v/>
      </c>
      <c r="I75" s="94">
        <f>IF(SUMIF('Grundlage Physiotherapie'!D:D,B75,'Grundlage Physiotherapie'!K:K)&gt;0,SUMIF('Grundlage Physiotherapie'!D:D,B75,'Grundlage Physiotherapie'!K:K),"")</f>
        <v>0.92084765902153998</v>
      </c>
      <c r="J75" s="94">
        <f>IF(SUMIF('Grundlage Physiotherapie'!D:D,B75,'Grundlage Physiotherapie'!L:L)&gt;0,SUMIF('Grundlage Physiotherapie'!D:D,B75,'Grundlage Physiotherapie'!L:L),"")</f>
        <v>0.92084765902153998</v>
      </c>
      <c r="K75" s="40"/>
      <c r="L75" s="61">
        <f t="shared" si="5"/>
        <v>1085046</v>
      </c>
      <c r="M75" s="61">
        <f t="shared" si="6"/>
        <v>1085046</v>
      </c>
      <c r="N75" s="40"/>
      <c r="O75" s="40"/>
      <c r="P75" s="40"/>
      <c r="W75" s="126">
        <f t="shared" si="4"/>
        <v>0.92084765902153998</v>
      </c>
      <c r="X75" s="23" t="str">
        <f t="shared" si="3"/>
        <v>gleich</v>
      </c>
    </row>
    <row r="76" spans="1:24" x14ac:dyDescent="0.2">
      <c r="A76" s="21" t="s">
        <v>269</v>
      </c>
      <c r="B76" s="21" t="s">
        <v>269</v>
      </c>
      <c r="C76" s="21" t="s">
        <v>70</v>
      </c>
      <c r="D76" s="21" t="s">
        <v>45</v>
      </c>
      <c r="E76" s="93">
        <f>IF(SUMIF('Grundlage Physiotherapie'!D:D,B76,'Grundlage Physiotherapie'!G:G)&gt;0,SUMIF('Grundlage Physiotherapie'!D:D,B76,'Grundlage Physiotherapie'!G:G),)</f>
        <v>0</v>
      </c>
      <c r="F76" s="93">
        <f>IF(SUMIF('Grundlage Physiotherapie'!D:D,B76,'Grundlage Physiotherapie'!H:H)&gt;0,SUMIF('Grundlage Physiotherapie'!D:D,B76,'Grundlage Physiotherapie'!H:H),)</f>
        <v>2277823.537116</v>
      </c>
      <c r="G76" s="93">
        <f>IF(SUMIF('Grundlage Physiotherapie'!D:D,B76,'Grundlage Physiotherapie'!I:I)&gt;0,SUMIF('Grundlage Physiotherapie'!D:D,B76,'Grundlage Physiotherapie'!I:I),"")</f>
        <v>1516901</v>
      </c>
      <c r="H76" s="93" t="str">
        <f>IF(SUMIF('Grundlage Physiotherapie'!D:D,B76,'Grundlage Physiotherapie'!J:J)&gt;0,SUMIF('Grundlage Physiotherapie'!D:D,B76,'Grundlage Physiotherapie'!J:J),"")</f>
        <v/>
      </c>
      <c r="I76" s="94" t="str">
        <f>IF(SUMIF('Grundlage Physiotherapie'!D:D,B76,'Grundlage Physiotherapie'!K:K)&gt;0,SUMIF('Grundlage Physiotherapie'!D:D,B76,'Grundlage Physiotherapie'!K:K),"")</f>
        <v/>
      </c>
      <c r="J76" s="94">
        <f>IF(SUMIF('Grundlage Physiotherapie'!D:D,B76,'Grundlage Physiotherapie'!L:L)&gt;0,SUMIF('Grundlage Physiotherapie'!D:D,B76,'Grundlage Physiotherapie'!L:L),"")</f>
        <v>1.5016296627901</v>
      </c>
      <c r="K76" s="40"/>
      <c r="L76" s="61" t="str">
        <f t="shared" si="5"/>
        <v>-</v>
      </c>
      <c r="M76" s="61">
        <f t="shared" si="6"/>
        <v>1516901</v>
      </c>
      <c r="N76" s="40"/>
      <c r="O76" s="40"/>
      <c r="P76" s="40"/>
      <c r="W76" s="126">
        <f t="shared" si="4"/>
        <v>1.5016296627901</v>
      </c>
      <c r="X76" s="23" t="str">
        <f t="shared" ref="X76:X108" si="7">IF(J76&gt;0,IF(I76&gt;J76,"-",IF(I76=J76,"gleich","Kontrolle")),"")</f>
        <v>-</v>
      </c>
    </row>
    <row r="77" spans="1:24" x14ac:dyDescent="0.2">
      <c r="A77" s="21" t="s">
        <v>344</v>
      </c>
      <c r="B77" s="21" t="s">
        <v>344</v>
      </c>
      <c r="C77" s="21" t="s">
        <v>70</v>
      </c>
      <c r="D77" s="21" t="s">
        <v>345</v>
      </c>
      <c r="E77" s="93">
        <f>IF(SUMIF('Grundlage Physiotherapie'!D:D,B77,'Grundlage Physiotherapie'!G:G)&gt;0,SUMIF('Grundlage Physiotherapie'!D:D,B77,'Grundlage Physiotherapie'!G:G),)</f>
        <v>0</v>
      </c>
      <c r="F77" s="93">
        <f>IF(SUMIF('Grundlage Physiotherapie'!D:D,B77,'Grundlage Physiotherapie'!H:H)&gt;0,SUMIF('Grundlage Physiotherapie'!D:D,B77,'Grundlage Physiotherapie'!H:H),)</f>
        <v>1203119.5799908999</v>
      </c>
      <c r="G77" s="93">
        <f>IF(SUMIF('Grundlage Physiotherapie'!D:D,B77,'Grundlage Physiotherapie'!I:I)&gt;0,SUMIF('Grundlage Physiotherapie'!D:D,B77,'Grundlage Physiotherapie'!I:I),"")</f>
        <v>1003226</v>
      </c>
      <c r="H77" s="93" t="str">
        <f>IF(SUMIF('Grundlage Physiotherapie'!D:D,B77,'Grundlage Physiotherapie'!J:J)&gt;0,SUMIF('Grundlage Physiotherapie'!D:D,B77,'Grundlage Physiotherapie'!J:J),"")</f>
        <v/>
      </c>
      <c r="I77" s="94" t="str">
        <f>IF(SUMIF('Grundlage Physiotherapie'!D:D,B77,'Grundlage Physiotherapie'!K:K)&gt;0,SUMIF('Grundlage Physiotherapie'!D:D,B77,'Grundlage Physiotherapie'!K:K),"")</f>
        <v/>
      </c>
      <c r="J77" s="94">
        <f>IF(SUMIF('Grundlage Physiotherapie'!D:D,B77,'Grundlage Physiotherapie'!L:L)&gt;0,SUMIF('Grundlage Physiotherapie'!D:D,B77,'Grundlage Physiotherapie'!L:L),"")</f>
        <v>1.1992507969201001</v>
      </c>
      <c r="K77" s="40"/>
      <c r="L77" s="61" t="str">
        <f t="shared" si="5"/>
        <v>-</v>
      </c>
      <c r="M77" s="61">
        <f t="shared" si="6"/>
        <v>1003226</v>
      </c>
      <c r="N77" s="40"/>
      <c r="O77" s="40"/>
      <c r="P77" s="40"/>
      <c r="W77" s="126">
        <f t="shared" si="4"/>
        <v>1.1992507969201001</v>
      </c>
      <c r="X77" s="23" t="str">
        <f t="shared" si="7"/>
        <v>-</v>
      </c>
    </row>
    <row r="78" spans="1:24" x14ac:dyDescent="0.2">
      <c r="A78" s="21" t="s">
        <v>282</v>
      </c>
      <c r="B78" s="21" t="s">
        <v>282</v>
      </c>
      <c r="C78" s="21" t="s">
        <v>70</v>
      </c>
      <c r="D78" s="21" t="s">
        <v>62</v>
      </c>
      <c r="E78" s="93">
        <f>IF(SUMIF('Grundlage Physiotherapie'!D:D,B78,'Grundlage Physiotherapie'!G:G)&gt;0,SUMIF('Grundlage Physiotherapie'!D:D,B78,'Grundlage Physiotherapie'!G:G),)</f>
        <v>0</v>
      </c>
      <c r="F78" s="93">
        <f>IF(SUMIF('Grundlage Physiotherapie'!D:D,B78,'Grundlage Physiotherapie'!H:H)&gt;0,SUMIF('Grundlage Physiotherapie'!D:D,B78,'Grundlage Physiotherapie'!H:H),)</f>
        <v>5259703.5872678999</v>
      </c>
      <c r="G78" s="93">
        <f>IF(SUMIF('Grundlage Physiotherapie'!D:D,B78,'Grundlage Physiotherapie'!I:I)&gt;0,SUMIF('Grundlage Physiotherapie'!D:D,B78,'Grundlage Physiotherapie'!I:I),"")</f>
        <v>3957098</v>
      </c>
      <c r="H78" s="93" t="str">
        <f>IF(SUMIF('Grundlage Physiotherapie'!D:D,B78,'Grundlage Physiotherapie'!J:J)&gt;0,SUMIF('Grundlage Physiotherapie'!D:D,B78,'Grundlage Physiotherapie'!J:J),"")</f>
        <v/>
      </c>
      <c r="I78" s="94" t="str">
        <f>IF(SUMIF('Grundlage Physiotherapie'!D:D,B78,'Grundlage Physiotherapie'!K:K)&gt;0,SUMIF('Grundlage Physiotherapie'!D:D,B78,'Grundlage Physiotherapie'!K:K),"")</f>
        <v/>
      </c>
      <c r="J78" s="94">
        <f>IF(SUMIF('Grundlage Physiotherapie'!D:D,B78,'Grundlage Physiotherapie'!L:L)&gt;0,SUMIF('Grundlage Physiotherapie'!D:D,B78,'Grundlage Physiotherapie'!L:L),"")</f>
        <v>1.3291820387738</v>
      </c>
      <c r="K78" s="40"/>
      <c r="L78" s="61" t="str">
        <f t="shared" si="5"/>
        <v>-</v>
      </c>
      <c r="M78" s="61">
        <f t="shared" si="6"/>
        <v>3957098</v>
      </c>
      <c r="N78" s="40"/>
      <c r="O78" s="40"/>
      <c r="P78" s="40"/>
      <c r="W78" s="124">
        <f t="shared" si="4"/>
        <v>1.3291820387738</v>
      </c>
      <c r="X78" s="23" t="str">
        <f t="shared" si="7"/>
        <v>-</v>
      </c>
    </row>
    <row r="79" spans="1:24" ht="11.25" hidden="1" customHeight="1" x14ac:dyDescent="0.2">
      <c r="A79" s="20" t="s">
        <v>186</v>
      </c>
      <c r="B79" s="21" t="s">
        <v>187</v>
      </c>
      <c r="C79" s="21" t="s">
        <v>34</v>
      </c>
      <c r="D79" s="21" t="s">
        <v>188</v>
      </c>
      <c r="E79" s="93">
        <f>IF(SUMIF('Grundlage Physiotherapie'!D:D,B79,'Grundlage Physiotherapie'!G:G)&gt;0,SUMIF('Grundlage Physiotherapie'!D:D,B79,'Grundlage Physiotherapie'!G:G),)</f>
        <v>0</v>
      </c>
      <c r="F79" s="93">
        <f>IF(SUMIF('Grundlage Physiotherapie'!D:D,B79,'Grundlage Physiotherapie'!H:H)&gt;0,SUMIF('Grundlage Physiotherapie'!D:D,B79,'Grundlage Physiotherapie'!H:H),)</f>
        <v>0</v>
      </c>
      <c r="G79" s="93" t="str">
        <f>IF(SUMIF('Grundlage Physiotherapie'!D:D,B79,'Grundlage Physiotherapie'!I:I)&gt;0,SUMIF('Grundlage Physiotherapie'!D:D,B79,'Grundlage Physiotherapie'!I:I),"")</f>
        <v/>
      </c>
      <c r="H79" s="93" t="str">
        <f>IF(SUMIF('Grundlage Physiotherapie'!D:D,B79,'Grundlage Physiotherapie'!J:J)&gt;0,SUMIF('Grundlage Physiotherapie'!D:D,B79,'Grundlage Physiotherapie'!J:J),"")</f>
        <v/>
      </c>
      <c r="I79" s="94" t="str">
        <f>IF(SUMIF('Grundlage Physiotherapie'!D:D,B79,'Grundlage Physiotherapie'!K:K)&gt;0,SUMIF('Grundlage Physiotherapie'!D:D,B79,'Grundlage Physiotherapie'!K:K),"")</f>
        <v/>
      </c>
      <c r="J79" s="94" t="str">
        <f>IF(SUMIF('Grundlage Physiotherapie'!D:D,B79,'Grundlage Physiotherapie'!L:L)&gt;0,SUMIF('Grundlage Physiotherapie'!D:D,B79,'Grundlage Physiotherapie'!L:L),"")</f>
        <v/>
      </c>
      <c r="K79" s="40"/>
      <c r="L79" s="61" t="str">
        <f t="shared" si="5"/>
        <v>-</v>
      </c>
      <c r="M79" s="61" t="str">
        <f t="shared" si="6"/>
        <v>-</v>
      </c>
      <c r="N79" s="40"/>
      <c r="O79" s="40"/>
      <c r="P79" s="40"/>
      <c r="W79" s="124" t="str">
        <f t="shared" si="4"/>
        <v/>
      </c>
      <c r="X79" s="23" t="str">
        <f t="shared" si="7"/>
        <v>gleich</v>
      </c>
    </row>
    <row r="80" spans="1:24" ht="11.25" hidden="1" customHeight="1" x14ac:dyDescent="0.2">
      <c r="A80" s="20" t="s">
        <v>147</v>
      </c>
      <c r="B80" s="21" t="s">
        <v>148</v>
      </c>
      <c r="C80" s="21" t="s">
        <v>66</v>
      </c>
      <c r="D80" s="21" t="s">
        <v>106</v>
      </c>
      <c r="E80" s="93">
        <f>IF(SUMIF('Grundlage Physiotherapie'!D:D,B80,'Grundlage Physiotherapie'!G:G)&gt;0,SUMIF('Grundlage Physiotherapie'!D:D,B80,'Grundlage Physiotherapie'!G:G),)</f>
        <v>0</v>
      </c>
      <c r="F80" s="93">
        <f>IF(SUMIF('Grundlage Physiotherapie'!D:D,B80,'Grundlage Physiotherapie'!H:H)&gt;0,SUMIF('Grundlage Physiotherapie'!D:D,B80,'Grundlage Physiotherapie'!H:H),)</f>
        <v>0</v>
      </c>
      <c r="G80" s="93" t="str">
        <f>IF(SUMIF('Grundlage Physiotherapie'!D:D,B80,'Grundlage Physiotherapie'!I:I)&gt;0,SUMIF('Grundlage Physiotherapie'!D:D,B80,'Grundlage Physiotherapie'!I:I),"")</f>
        <v/>
      </c>
      <c r="H80" s="93" t="str">
        <f>IF(SUMIF('Grundlage Physiotherapie'!D:D,B80,'Grundlage Physiotherapie'!J:J)&gt;0,SUMIF('Grundlage Physiotherapie'!D:D,B80,'Grundlage Physiotherapie'!J:J),"")</f>
        <v/>
      </c>
      <c r="I80" s="94" t="str">
        <f>IF(SUMIF('Grundlage Physiotherapie'!D:D,B80,'Grundlage Physiotherapie'!K:K)&gt;0,SUMIF('Grundlage Physiotherapie'!D:D,B80,'Grundlage Physiotherapie'!K:K),"")</f>
        <v/>
      </c>
      <c r="J80" s="94" t="str">
        <f>IF(SUMIF('Grundlage Physiotherapie'!D:D,B80,'Grundlage Physiotherapie'!L:L)&gt;0,SUMIF('Grundlage Physiotherapie'!D:D,B80,'Grundlage Physiotherapie'!L:L),"")</f>
        <v/>
      </c>
      <c r="K80" s="40"/>
      <c r="L80" s="61" t="str">
        <f t="shared" si="5"/>
        <v>-</v>
      </c>
      <c r="M80" s="61" t="str">
        <f t="shared" si="6"/>
        <v>-</v>
      </c>
      <c r="N80" s="40"/>
      <c r="O80" s="40"/>
      <c r="P80" s="40"/>
      <c r="W80" s="124" t="str">
        <f t="shared" si="4"/>
        <v/>
      </c>
      <c r="X80" s="23" t="str">
        <f t="shared" si="7"/>
        <v>gleich</v>
      </c>
    </row>
    <row r="81" spans="1:24" ht="11.25" hidden="1" customHeight="1" x14ac:dyDescent="0.2">
      <c r="A81" s="20" t="s">
        <v>104</v>
      </c>
      <c r="B81" s="21" t="s">
        <v>105</v>
      </c>
      <c r="C81" s="21" t="s">
        <v>66</v>
      </c>
      <c r="D81" s="21" t="s">
        <v>106</v>
      </c>
      <c r="E81" s="93">
        <f>IF(SUMIF('Grundlage Physiotherapie'!D:D,B81,'Grundlage Physiotherapie'!G:G)&gt;0,SUMIF('Grundlage Physiotherapie'!D:D,B81,'Grundlage Physiotherapie'!G:G),)</f>
        <v>0</v>
      </c>
      <c r="F81" s="93">
        <f>IF(SUMIF('Grundlage Physiotherapie'!D:D,B81,'Grundlage Physiotherapie'!H:H)&gt;0,SUMIF('Grundlage Physiotherapie'!D:D,B81,'Grundlage Physiotherapie'!H:H),)</f>
        <v>0</v>
      </c>
      <c r="G81" s="93" t="str">
        <f>IF(SUMIF('Grundlage Physiotherapie'!D:D,B81,'Grundlage Physiotherapie'!I:I)&gt;0,SUMIF('Grundlage Physiotherapie'!D:D,B81,'Grundlage Physiotherapie'!I:I),"")</f>
        <v/>
      </c>
      <c r="H81" s="93" t="str">
        <f>IF(SUMIF('Grundlage Physiotherapie'!D:D,B81,'Grundlage Physiotherapie'!J:J)&gt;0,SUMIF('Grundlage Physiotherapie'!D:D,B81,'Grundlage Physiotherapie'!J:J),"")</f>
        <v/>
      </c>
      <c r="I81" s="94" t="str">
        <f>IF(SUMIF('Grundlage Physiotherapie'!D:D,B81,'Grundlage Physiotherapie'!K:K)&gt;0,SUMIF('Grundlage Physiotherapie'!D:D,B81,'Grundlage Physiotherapie'!K:K),"")</f>
        <v/>
      </c>
      <c r="J81" s="94" t="str">
        <f>IF(SUMIF('Grundlage Physiotherapie'!D:D,B81,'Grundlage Physiotherapie'!L:L)&gt;0,SUMIF('Grundlage Physiotherapie'!D:D,B81,'Grundlage Physiotherapie'!L:L),"")</f>
        <v/>
      </c>
      <c r="K81" s="40"/>
      <c r="L81" s="61" t="str">
        <f t="shared" si="5"/>
        <v>-</v>
      </c>
      <c r="M81" s="61" t="str">
        <f t="shared" si="6"/>
        <v>-</v>
      </c>
      <c r="N81" s="40"/>
      <c r="O81" s="40"/>
      <c r="P81" s="40"/>
      <c r="W81" s="124" t="str">
        <f t="shared" si="4"/>
        <v/>
      </c>
      <c r="X81" s="23" t="str">
        <f t="shared" si="7"/>
        <v>gleich</v>
      </c>
    </row>
    <row r="82" spans="1:24" ht="11.25" hidden="1" customHeight="1" x14ac:dyDescent="0.2">
      <c r="A82" s="20" t="s">
        <v>183</v>
      </c>
      <c r="B82" s="21" t="s">
        <v>184</v>
      </c>
      <c r="C82" s="21" t="s">
        <v>66</v>
      </c>
      <c r="D82" s="21" t="s">
        <v>106</v>
      </c>
      <c r="E82" s="93">
        <f>IF(SUMIF('Grundlage Physiotherapie'!D:D,B82,'Grundlage Physiotherapie'!G:G)&gt;0,SUMIF('Grundlage Physiotherapie'!D:D,B82,'Grundlage Physiotherapie'!G:G),)</f>
        <v>0</v>
      </c>
      <c r="F82" s="93">
        <f>IF(SUMIF('Grundlage Physiotherapie'!D:D,B82,'Grundlage Physiotherapie'!H:H)&gt;0,SUMIF('Grundlage Physiotherapie'!D:D,B82,'Grundlage Physiotherapie'!H:H),)</f>
        <v>0</v>
      </c>
      <c r="G82" s="93" t="str">
        <f>IF(SUMIF('Grundlage Physiotherapie'!D:D,B82,'Grundlage Physiotherapie'!I:I)&gt;0,SUMIF('Grundlage Physiotherapie'!D:D,B82,'Grundlage Physiotherapie'!I:I),"")</f>
        <v/>
      </c>
      <c r="H82" s="93" t="str">
        <f>IF(SUMIF('Grundlage Physiotherapie'!D:D,B82,'Grundlage Physiotherapie'!J:J)&gt;0,SUMIF('Grundlage Physiotherapie'!D:D,B82,'Grundlage Physiotherapie'!J:J),"")</f>
        <v/>
      </c>
      <c r="I82" s="94" t="str">
        <f>IF(SUMIF('Grundlage Physiotherapie'!D:D,B82,'Grundlage Physiotherapie'!K:K)&gt;0,SUMIF('Grundlage Physiotherapie'!D:D,B82,'Grundlage Physiotherapie'!K:K),"")</f>
        <v/>
      </c>
      <c r="J82" s="94" t="str">
        <f>IF(SUMIF('Grundlage Physiotherapie'!D:D,B82,'Grundlage Physiotherapie'!L:L)&gt;0,SUMIF('Grundlage Physiotherapie'!D:D,B82,'Grundlage Physiotherapie'!L:L),"")</f>
        <v/>
      </c>
      <c r="K82" s="40"/>
      <c r="L82" s="61" t="str">
        <f t="shared" si="5"/>
        <v>-</v>
      </c>
      <c r="M82" s="61" t="str">
        <f t="shared" si="6"/>
        <v>-</v>
      </c>
      <c r="N82" s="40"/>
      <c r="O82" s="40"/>
      <c r="P82" s="40"/>
      <c r="W82" s="124" t="str">
        <f t="shared" si="4"/>
        <v/>
      </c>
      <c r="X82" s="23" t="str">
        <f t="shared" si="7"/>
        <v>gleich</v>
      </c>
    </row>
    <row r="83" spans="1:24" ht="11.25" hidden="1" customHeight="1" x14ac:dyDescent="0.2">
      <c r="A83" s="20" t="s">
        <v>50</v>
      </c>
      <c r="B83" s="21" t="s">
        <v>51</v>
      </c>
      <c r="C83" s="21" t="s">
        <v>26</v>
      </c>
      <c r="D83" s="21" t="s">
        <v>35</v>
      </c>
      <c r="E83" s="93">
        <f>IF(SUMIF('Grundlage Physiotherapie'!D:D,B83,'Grundlage Physiotherapie'!G:G)&gt;0,SUMIF('Grundlage Physiotherapie'!D:D,B83,'Grundlage Physiotherapie'!G:G),)</f>
        <v>0</v>
      </c>
      <c r="F83" s="93">
        <f>IF(SUMIF('Grundlage Physiotherapie'!D:D,B83,'Grundlage Physiotherapie'!H:H)&gt;0,SUMIF('Grundlage Physiotherapie'!D:D,B83,'Grundlage Physiotherapie'!H:H),)</f>
        <v>0</v>
      </c>
      <c r="G83" s="93" t="str">
        <f>IF(SUMIF('Grundlage Physiotherapie'!D:D,B83,'Grundlage Physiotherapie'!I:I)&gt;0,SUMIF('Grundlage Physiotherapie'!D:D,B83,'Grundlage Physiotherapie'!I:I),"")</f>
        <v/>
      </c>
      <c r="H83" s="93" t="str">
        <f>IF(SUMIF('Grundlage Physiotherapie'!D:D,B83,'Grundlage Physiotherapie'!J:J)&gt;0,SUMIF('Grundlage Physiotherapie'!D:D,B83,'Grundlage Physiotherapie'!J:J),"")</f>
        <v/>
      </c>
      <c r="I83" s="94" t="str">
        <f>IF(SUMIF('Grundlage Physiotherapie'!D:D,B83,'Grundlage Physiotherapie'!K:K)&gt;0,SUMIF('Grundlage Physiotherapie'!D:D,B83,'Grundlage Physiotherapie'!K:K),"")</f>
        <v/>
      </c>
      <c r="J83" s="94" t="str">
        <f>IF(SUMIF('Grundlage Physiotherapie'!D:D,B83,'Grundlage Physiotherapie'!L:L)&gt;0,SUMIF('Grundlage Physiotherapie'!D:D,B83,'Grundlage Physiotherapie'!L:L),"")</f>
        <v/>
      </c>
      <c r="K83" s="40"/>
      <c r="L83" s="61" t="str">
        <f t="shared" si="5"/>
        <v>-</v>
      </c>
      <c r="M83" s="61" t="str">
        <f t="shared" si="6"/>
        <v>-</v>
      </c>
      <c r="N83" s="40"/>
      <c r="O83" s="40"/>
      <c r="P83" s="40"/>
      <c r="W83" s="124" t="str">
        <f t="shared" si="4"/>
        <v/>
      </c>
      <c r="X83" s="23" t="str">
        <f t="shared" si="7"/>
        <v>gleich</v>
      </c>
    </row>
    <row r="84" spans="1:24" ht="11.25" hidden="1" customHeight="1" x14ac:dyDescent="0.2">
      <c r="A84" s="20" t="s">
        <v>108</v>
      </c>
      <c r="B84" s="21" t="s">
        <v>109</v>
      </c>
      <c r="C84" s="21" t="s">
        <v>110</v>
      </c>
      <c r="D84" s="21" t="s">
        <v>35</v>
      </c>
      <c r="E84" s="93">
        <f>IF(SUMIF('Grundlage Physiotherapie'!D:D,B84,'Grundlage Physiotherapie'!G:G)&gt;0,SUMIF('Grundlage Physiotherapie'!D:D,B84,'Grundlage Physiotherapie'!G:G),)</f>
        <v>0</v>
      </c>
      <c r="F84" s="93">
        <f>IF(SUMIF('Grundlage Physiotherapie'!D:D,B84,'Grundlage Physiotherapie'!H:H)&gt;0,SUMIF('Grundlage Physiotherapie'!D:D,B84,'Grundlage Physiotherapie'!H:H),)</f>
        <v>0</v>
      </c>
      <c r="G84" s="93"/>
      <c r="H84" s="93" t="str">
        <f>IF(SUMIF('Grundlage Physiotherapie'!D:D,B84,'Grundlage Physiotherapie'!J:J)&gt;0,SUMIF('Grundlage Physiotherapie'!D:D,B84,'Grundlage Physiotherapie'!J:J),"")</f>
        <v/>
      </c>
      <c r="I84" s="94" t="str">
        <f>IF(SUMIF('Grundlage Physiotherapie'!D:D,B84,'Grundlage Physiotherapie'!K:K)&gt;0,SUMIF('Grundlage Physiotherapie'!D:D,B84,'Grundlage Physiotherapie'!K:K),"")</f>
        <v/>
      </c>
      <c r="J84" s="94" t="str">
        <f>IF(SUMIF('Grundlage Physiotherapie'!D:D,B84,'Grundlage Physiotherapie'!L:L)&gt;0,SUMIF('Grundlage Physiotherapie'!D:D,B84,'Grundlage Physiotherapie'!L:L),"")</f>
        <v/>
      </c>
      <c r="K84" s="40"/>
      <c r="L84" s="61" t="str">
        <f t="shared" si="5"/>
        <v>-</v>
      </c>
      <c r="M84" s="61" t="str">
        <f t="shared" si="6"/>
        <v>-</v>
      </c>
      <c r="N84" s="40"/>
      <c r="O84" s="40"/>
      <c r="P84" s="40"/>
      <c r="W84" s="124" t="str">
        <f t="shared" si="4"/>
        <v/>
      </c>
      <c r="X84" s="23" t="str">
        <f t="shared" si="7"/>
        <v>gleich</v>
      </c>
    </row>
    <row r="85" spans="1:24" ht="11.25" hidden="1" customHeight="1" x14ac:dyDescent="0.2">
      <c r="A85" s="20" t="s">
        <v>76</v>
      </c>
      <c r="B85" s="21" t="s">
        <v>77</v>
      </c>
      <c r="C85" s="21" t="s">
        <v>70</v>
      </c>
      <c r="D85" s="21" t="s">
        <v>45</v>
      </c>
      <c r="E85" s="93">
        <f>IF(SUMIF('Grundlage Physiotherapie'!D:D,B85,'Grundlage Physiotherapie'!G:G)&gt;0,SUMIF('Grundlage Physiotherapie'!D:D,B85,'Grundlage Physiotherapie'!G:G),)</f>
        <v>0</v>
      </c>
      <c r="F85" s="93">
        <f>IF(SUMIF('Grundlage Physiotherapie'!D:D,B85,'Grundlage Physiotherapie'!H:H)&gt;0,SUMIF('Grundlage Physiotherapie'!D:D,B85,'Grundlage Physiotherapie'!H:H),)</f>
        <v>0</v>
      </c>
      <c r="G85" s="93"/>
      <c r="H85" s="93" t="str">
        <f>IF(SUMIF('Grundlage Physiotherapie'!D:D,B85,'Grundlage Physiotherapie'!J:J)&gt;0,SUMIF('Grundlage Physiotherapie'!D:D,B85,'Grundlage Physiotherapie'!J:J),"")</f>
        <v/>
      </c>
      <c r="I85" s="94" t="str">
        <f>IF(SUMIF('Grundlage Physiotherapie'!D:D,B85,'Grundlage Physiotherapie'!K:K)&gt;0,SUMIF('Grundlage Physiotherapie'!D:D,B85,'Grundlage Physiotherapie'!K:K),"")</f>
        <v/>
      </c>
      <c r="J85" s="94" t="str">
        <f>IF(SUMIF('Grundlage Physiotherapie'!D:D,B85,'Grundlage Physiotherapie'!L:L)&gt;0,SUMIF('Grundlage Physiotherapie'!D:D,B85,'Grundlage Physiotherapie'!L:L),"")</f>
        <v/>
      </c>
      <c r="K85" s="40"/>
      <c r="L85" s="61" t="str">
        <f t="shared" si="5"/>
        <v>-</v>
      </c>
      <c r="M85" s="61" t="str">
        <f t="shared" si="6"/>
        <v>-</v>
      </c>
      <c r="N85" s="40"/>
      <c r="O85" s="40"/>
      <c r="P85" s="40"/>
      <c r="W85" s="124" t="str">
        <f t="shared" si="4"/>
        <v/>
      </c>
      <c r="X85" s="23" t="str">
        <f t="shared" si="7"/>
        <v>gleich</v>
      </c>
    </row>
    <row r="86" spans="1:24" ht="11.25" hidden="1" customHeight="1" x14ac:dyDescent="0.2">
      <c r="A86" s="20" t="s">
        <v>60</v>
      </c>
      <c r="B86" s="21" t="s">
        <v>61</v>
      </c>
      <c r="C86" s="21" t="s">
        <v>34</v>
      </c>
      <c r="D86" s="21" t="s">
        <v>62</v>
      </c>
      <c r="E86" s="93">
        <f>IF(SUMIF('Grundlage Physiotherapie'!D:D,B86,'Grundlage Physiotherapie'!G:G)&gt;0,SUMIF('Grundlage Physiotherapie'!D:D,B86,'Grundlage Physiotherapie'!G:G),)</f>
        <v>0</v>
      </c>
      <c r="F86" s="93">
        <f>IF(SUMIF('Grundlage Physiotherapie'!D:D,B86,'Grundlage Physiotherapie'!H:H)&gt;0,SUMIF('Grundlage Physiotherapie'!D:D,B86,'Grundlage Physiotherapie'!H:H),)</f>
        <v>0</v>
      </c>
      <c r="G86" s="93"/>
      <c r="H86" s="93" t="str">
        <f>IF(SUMIF('Grundlage Physiotherapie'!D:D,B86,'Grundlage Physiotherapie'!J:J)&gt;0,SUMIF('Grundlage Physiotherapie'!D:D,B86,'Grundlage Physiotherapie'!J:J),"")</f>
        <v/>
      </c>
      <c r="I86" s="94" t="str">
        <f>IF(SUMIF('Grundlage Physiotherapie'!D:D,B86,'Grundlage Physiotherapie'!K:K)&gt;0,SUMIF('Grundlage Physiotherapie'!D:D,B86,'Grundlage Physiotherapie'!K:K),"")</f>
        <v/>
      </c>
      <c r="J86" s="94" t="str">
        <f>IF(SUMIF('Grundlage Physiotherapie'!D:D,B86,'Grundlage Physiotherapie'!L:L)&gt;0,SUMIF('Grundlage Physiotherapie'!D:D,B86,'Grundlage Physiotherapie'!L:L),"")</f>
        <v/>
      </c>
      <c r="K86" s="40"/>
      <c r="L86" s="61" t="str">
        <f t="shared" si="5"/>
        <v>-</v>
      </c>
      <c r="M86" s="61" t="str">
        <f t="shared" si="6"/>
        <v>-</v>
      </c>
      <c r="N86" s="40"/>
      <c r="O86" s="40"/>
      <c r="P86" s="40"/>
      <c r="W86" s="124" t="str">
        <f t="shared" si="4"/>
        <v/>
      </c>
      <c r="X86" s="23" t="str">
        <f t="shared" si="7"/>
        <v>gleich</v>
      </c>
    </row>
    <row r="87" spans="1:24" ht="11.25" hidden="1" customHeight="1" x14ac:dyDescent="0.2">
      <c r="A87" s="20" t="s">
        <v>287</v>
      </c>
      <c r="B87" s="21" t="s">
        <v>288</v>
      </c>
      <c r="C87" s="21" t="s">
        <v>16</v>
      </c>
      <c r="D87" s="21" t="s">
        <v>188</v>
      </c>
      <c r="E87" s="93">
        <f>IF(SUMIF('Grundlage Physiotherapie'!D:D,B87,'Grundlage Physiotherapie'!G:G)&gt;0,SUMIF('Grundlage Physiotherapie'!D:D,B87,'Grundlage Physiotherapie'!G:G),)</f>
        <v>0</v>
      </c>
      <c r="F87" s="93">
        <f>IF(SUMIF('Grundlage Physiotherapie'!D:D,B87,'Grundlage Physiotherapie'!H:H)&gt;0,SUMIF('Grundlage Physiotherapie'!D:D,B87,'Grundlage Physiotherapie'!H:H),)</f>
        <v>0</v>
      </c>
      <c r="G87" s="93"/>
      <c r="H87" s="93" t="str">
        <f>IF(SUMIF('Grundlage Physiotherapie'!D:D,B87,'Grundlage Physiotherapie'!J:J)&gt;0,SUMIF('Grundlage Physiotherapie'!D:D,B87,'Grundlage Physiotherapie'!J:J),"")</f>
        <v/>
      </c>
      <c r="I87" s="94" t="str">
        <f>IF(SUMIF('Grundlage Physiotherapie'!D:D,B87,'Grundlage Physiotherapie'!K:K)&gt;0,SUMIF('Grundlage Physiotherapie'!D:D,B87,'Grundlage Physiotherapie'!K:K),"")</f>
        <v/>
      </c>
      <c r="J87" s="94" t="str">
        <f>IF(SUMIF('Grundlage Physiotherapie'!D:D,B87,'Grundlage Physiotherapie'!L:L)&gt;0,SUMIF('Grundlage Physiotherapie'!D:D,B87,'Grundlage Physiotherapie'!L:L),"")</f>
        <v/>
      </c>
      <c r="K87" s="40"/>
      <c r="L87" s="61" t="str">
        <f t="shared" si="5"/>
        <v>-</v>
      </c>
      <c r="M87" s="61" t="str">
        <f t="shared" si="6"/>
        <v>-</v>
      </c>
      <c r="N87" s="40"/>
      <c r="O87" s="40"/>
      <c r="P87" s="40"/>
      <c r="W87" s="124" t="str">
        <f t="shared" si="4"/>
        <v/>
      </c>
      <c r="X87" s="23" t="str">
        <f t="shared" si="7"/>
        <v>gleich</v>
      </c>
    </row>
    <row r="88" spans="1:24" ht="11.25" hidden="1" customHeight="1" x14ac:dyDescent="0.2">
      <c r="A88" s="20" t="s">
        <v>317</v>
      </c>
      <c r="B88" s="21" t="s">
        <v>317</v>
      </c>
      <c r="C88" s="21" t="s">
        <v>34</v>
      </c>
      <c r="D88" s="21" t="s">
        <v>35</v>
      </c>
      <c r="E88" s="93">
        <f>IF(SUMIF('Grundlage Physiotherapie'!D:D,B88,'Grundlage Physiotherapie'!G:G)&gt;0,SUMIF('Grundlage Physiotherapie'!D:D,B88,'Grundlage Physiotherapie'!G:G),)</f>
        <v>0</v>
      </c>
      <c r="F88" s="93">
        <f>IF(SUMIF('Grundlage Physiotherapie'!D:D,B88,'Grundlage Physiotherapie'!H:H)&gt;0,SUMIF('Grundlage Physiotherapie'!D:D,B88,'Grundlage Physiotherapie'!H:H),)</f>
        <v>0</v>
      </c>
      <c r="G88" s="93" t="str">
        <f>IF(SUMIF('Grundlage Physiotherapie'!D:D,B88,'Grundlage Physiotherapie'!I:I)&gt;0,SUMIF('Grundlage Physiotherapie'!D:D,B88,'Grundlage Physiotherapie'!I:I),"")</f>
        <v/>
      </c>
      <c r="H88" s="93" t="str">
        <f>IF(SUMIF('Grundlage Physiotherapie'!D:D,B88,'Grundlage Physiotherapie'!J:J)&gt;0,SUMIF('Grundlage Physiotherapie'!D:D,B88,'Grundlage Physiotherapie'!J:J),"")</f>
        <v/>
      </c>
      <c r="I88" s="94" t="str">
        <f>IF(SUMIF('Grundlage Physiotherapie'!D:D,B88,'Grundlage Physiotherapie'!K:K)&gt;0,SUMIF('Grundlage Physiotherapie'!D:D,B88,'Grundlage Physiotherapie'!K:K),"")</f>
        <v/>
      </c>
      <c r="J88" s="94" t="str">
        <f>IF(SUMIF('Grundlage Physiotherapie'!D:D,B88,'Grundlage Physiotherapie'!L:L)&gt;0,SUMIF('Grundlage Physiotherapie'!D:D,B88,'Grundlage Physiotherapie'!L:L),"")</f>
        <v/>
      </c>
      <c r="K88" s="40"/>
      <c r="L88" s="61" t="str">
        <f t="shared" si="5"/>
        <v>-</v>
      </c>
      <c r="M88" s="61" t="str">
        <f t="shared" si="6"/>
        <v>-</v>
      </c>
      <c r="N88" s="40"/>
      <c r="O88" s="40"/>
      <c r="P88" s="40"/>
      <c r="W88" s="124" t="str">
        <f t="shared" si="4"/>
        <v/>
      </c>
      <c r="X88" s="23" t="str">
        <f t="shared" si="7"/>
        <v>gleich</v>
      </c>
    </row>
    <row r="89" spans="1:24" ht="11.25" hidden="1" customHeight="1" x14ac:dyDescent="0.2">
      <c r="A89" s="20" t="s">
        <v>190</v>
      </c>
      <c r="B89" s="21" t="s">
        <v>191</v>
      </c>
      <c r="C89" s="21" t="s">
        <v>55</v>
      </c>
      <c r="D89" s="21" t="s">
        <v>106</v>
      </c>
      <c r="E89" s="93">
        <f>IF(SUMIF('Grundlage Physiotherapie'!D:D,B89,'Grundlage Physiotherapie'!G:G)&gt;0,SUMIF('Grundlage Physiotherapie'!D:D,B89,'Grundlage Physiotherapie'!G:G),)</f>
        <v>0</v>
      </c>
      <c r="F89" s="93">
        <f>IF(SUMIF('Grundlage Physiotherapie'!D:D,B89,'Grundlage Physiotherapie'!H:H)&gt;0,SUMIF('Grundlage Physiotherapie'!D:D,B89,'Grundlage Physiotherapie'!H:H),)</f>
        <v>0</v>
      </c>
      <c r="G89" s="93"/>
      <c r="H89" s="93" t="str">
        <f>IF(SUMIF('Grundlage Physiotherapie'!D:D,B89,'Grundlage Physiotherapie'!J:J)&gt;0,SUMIF('Grundlage Physiotherapie'!D:D,B89,'Grundlage Physiotherapie'!J:J),"")</f>
        <v/>
      </c>
      <c r="I89" s="94" t="str">
        <f>IF(SUMIF('Grundlage Physiotherapie'!D:D,B89,'Grundlage Physiotherapie'!K:K)&gt;0,SUMIF('Grundlage Physiotherapie'!D:D,B89,'Grundlage Physiotherapie'!K:K),"")</f>
        <v/>
      </c>
      <c r="J89" s="94" t="str">
        <f>IF(SUMIF('Grundlage Physiotherapie'!D:D,B89,'Grundlage Physiotherapie'!L:L)&gt;0,SUMIF('Grundlage Physiotherapie'!D:D,B89,'Grundlage Physiotherapie'!L:L),"")</f>
        <v/>
      </c>
      <c r="K89" s="40"/>
      <c r="L89" s="61" t="str">
        <f t="shared" si="5"/>
        <v>-</v>
      </c>
      <c r="M89" s="61" t="str">
        <f t="shared" si="6"/>
        <v>-</v>
      </c>
      <c r="N89" s="40"/>
      <c r="O89" s="40"/>
      <c r="P89" s="40"/>
      <c r="W89" s="124" t="str">
        <f t="shared" si="4"/>
        <v/>
      </c>
      <c r="X89" s="23" t="str">
        <f t="shared" si="7"/>
        <v>gleich</v>
      </c>
    </row>
    <row r="90" spans="1:24" ht="11.25" hidden="1" customHeight="1" x14ac:dyDescent="0.2">
      <c r="A90" s="20" t="s">
        <v>196</v>
      </c>
      <c r="B90" s="21" t="s">
        <v>197</v>
      </c>
      <c r="C90" s="21" t="s">
        <v>55</v>
      </c>
      <c r="D90" s="21" t="s">
        <v>106</v>
      </c>
      <c r="E90" s="93">
        <f>IF(SUMIF('Grundlage Physiotherapie'!D:D,B90,'Grundlage Physiotherapie'!G:G)&gt;0,SUMIF('Grundlage Physiotherapie'!D:D,B90,'Grundlage Physiotherapie'!G:G),)</f>
        <v>0</v>
      </c>
      <c r="F90" s="93">
        <f>IF(SUMIF('Grundlage Physiotherapie'!D:D,B90,'Grundlage Physiotherapie'!H:H)&gt;0,SUMIF('Grundlage Physiotherapie'!D:D,B90,'Grundlage Physiotherapie'!H:H),)</f>
        <v>0</v>
      </c>
      <c r="G90" s="93"/>
      <c r="H90" s="93" t="str">
        <f>IF(SUMIF('Grundlage Physiotherapie'!D:D,B90,'Grundlage Physiotherapie'!J:J)&gt;0,SUMIF('Grundlage Physiotherapie'!D:D,B90,'Grundlage Physiotherapie'!J:J),"")</f>
        <v/>
      </c>
      <c r="I90" s="94" t="str">
        <f>IF(SUMIF('Grundlage Physiotherapie'!D:D,B90,'Grundlage Physiotherapie'!K:K)&gt;0,SUMIF('Grundlage Physiotherapie'!D:D,B90,'Grundlage Physiotherapie'!K:K),"")</f>
        <v/>
      </c>
      <c r="J90" s="94" t="str">
        <f>IF(SUMIF('Grundlage Physiotherapie'!D:D,B90,'Grundlage Physiotherapie'!L:L)&gt;0,SUMIF('Grundlage Physiotherapie'!D:D,B90,'Grundlage Physiotherapie'!L:L),"")</f>
        <v/>
      </c>
      <c r="K90" s="40"/>
      <c r="L90" s="61" t="str">
        <f t="shared" si="5"/>
        <v>-</v>
      </c>
      <c r="M90" s="61" t="str">
        <f t="shared" si="6"/>
        <v>-</v>
      </c>
      <c r="N90" s="40"/>
      <c r="O90" s="40"/>
      <c r="P90" s="40"/>
      <c r="W90" s="124" t="str">
        <f t="shared" si="4"/>
        <v/>
      </c>
      <c r="X90" s="23" t="str">
        <f t="shared" si="7"/>
        <v>gleich</v>
      </c>
    </row>
    <row r="91" spans="1:24" ht="11.25" hidden="1" customHeight="1" x14ac:dyDescent="0.2">
      <c r="A91" s="20" t="s">
        <v>90</v>
      </c>
      <c r="B91" s="21" t="s">
        <v>91</v>
      </c>
      <c r="C91" s="21" t="s">
        <v>21</v>
      </c>
      <c r="D91" s="21" t="s">
        <v>45</v>
      </c>
      <c r="E91" s="93">
        <f>IF(SUMIF('Grundlage Physiotherapie'!D:D,B91,'Grundlage Physiotherapie'!G:G)&gt;0,SUMIF('Grundlage Physiotherapie'!D:D,B91,'Grundlage Physiotherapie'!G:G),)</f>
        <v>0</v>
      </c>
      <c r="F91" s="93">
        <f>IF(SUMIF('Grundlage Physiotherapie'!D:D,B91,'Grundlage Physiotherapie'!H:H)&gt;0,SUMIF('Grundlage Physiotherapie'!D:D,B91,'Grundlage Physiotherapie'!H:H),)</f>
        <v>0</v>
      </c>
      <c r="G91" s="93"/>
      <c r="H91" s="93" t="str">
        <f>IF(SUMIF('Grundlage Physiotherapie'!D:D,B91,'Grundlage Physiotherapie'!J:J)&gt;0,SUMIF('Grundlage Physiotherapie'!D:D,B91,'Grundlage Physiotherapie'!J:J),"")</f>
        <v/>
      </c>
      <c r="I91" s="94" t="str">
        <f>IF(SUMIF('Grundlage Physiotherapie'!D:D,B91,'Grundlage Physiotherapie'!K:K)&gt;0,SUMIF('Grundlage Physiotherapie'!D:D,B91,'Grundlage Physiotherapie'!K:K),"")</f>
        <v/>
      </c>
      <c r="J91" s="94" t="str">
        <f>IF(SUMIF('Grundlage Physiotherapie'!D:D,B91,'Grundlage Physiotherapie'!L:L)&gt;0,SUMIF('Grundlage Physiotherapie'!D:D,B91,'Grundlage Physiotherapie'!L:L),"")</f>
        <v/>
      </c>
      <c r="K91" s="40"/>
      <c r="L91" s="61" t="str">
        <f t="shared" si="5"/>
        <v>-</v>
      </c>
      <c r="M91" s="61" t="str">
        <f t="shared" si="6"/>
        <v>-</v>
      </c>
      <c r="N91" s="40"/>
      <c r="O91" s="40"/>
      <c r="P91" s="40"/>
      <c r="W91" s="124" t="str">
        <f t="shared" si="4"/>
        <v/>
      </c>
      <c r="X91" s="23" t="str">
        <f t="shared" si="7"/>
        <v>gleich</v>
      </c>
    </row>
    <row r="92" spans="1:24" ht="11.25" hidden="1" customHeight="1" x14ac:dyDescent="0.2">
      <c r="A92" s="20" t="s">
        <v>284</v>
      </c>
      <c r="B92" s="21" t="s">
        <v>285</v>
      </c>
      <c r="C92" s="21" t="s">
        <v>55</v>
      </c>
      <c r="D92" s="21" t="s">
        <v>188</v>
      </c>
      <c r="E92" s="93">
        <f>IF(SUMIF('Grundlage Physiotherapie'!D:D,B92,'Grundlage Physiotherapie'!G:G)&gt;0,SUMIF('Grundlage Physiotherapie'!D:D,B92,'Grundlage Physiotherapie'!G:G),)</f>
        <v>0</v>
      </c>
      <c r="F92" s="93">
        <f>IF(SUMIF('Grundlage Physiotherapie'!D:D,B92,'Grundlage Physiotherapie'!H:H)&gt;0,SUMIF('Grundlage Physiotherapie'!D:D,B92,'Grundlage Physiotherapie'!H:H),)</f>
        <v>0</v>
      </c>
      <c r="G92" s="93" t="str">
        <f>IF(SUMIF('Grundlage Physiotherapie'!D:D,B92,'Grundlage Physiotherapie'!I:I)&gt;0,SUMIF('Grundlage Physiotherapie'!D:D,B92,'Grundlage Physiotherapie'!I:I),"")</f>
        <v/>
      </c>
      <c r="H92" s="93" t="str">
        <f>IF(SUMIF('Grundlage Physiotherapie'!D:D,B92,'Grundlage Physiotherapie'!J:J)&gt;0,SUMIF('Grundlage Physiotherapie'!D:D,B92,'Grundlage Physiotherapie'!J:J),"")</f>
        <v/>
      </c>
      <c r="I92" s="94" t="str">
        <f>IF(SUMIF('Grundlage Physiotherapie'!D:D,B92,'Grundlage Physiotherapie'!K:K)&gt;0,SUMIF('Grundlage Physiotherapie'!D:D,B92,'Grundlage Physiotherapie'!K:K),"")</f>
        <v/>
      </c>
      <c r="J92" s="94" t="str">
        <f>IF(SUMIF('Grundlage Physiotherapie'!D:D,B92,'Grundlage Physiotherapie'!L:L)&gt;0,SUMIF('Grundlage Physiotherapie'!D:D,B92,'Grundlage Physiotherapie'!L:L),"")</f>
        <v/>
      </c>
      <c r="K92" s="40"/>
      <c r="L92" s="61" t="str">
        <f t="shared" si="5"/>
        <v>-</v>
      </c>
      <c r="M92" s="61" t="str">
        <f t="shared" si="6"/>
        <v>-</v>
      </c>
      <c r="N92" s="40"/>
      <c r="O92" s="40"/>
      <c r="P92" s="40"/>
      <c r="W92" s="124" t="str">
        <f t="shared" si="4"/>
        <v/>
      </c>
      <c r="X92" s="23" t="str">
        <f t="shared" si="7"/>
        <v>gleich</v>
      </c>
    </row>
    <row r="93" spans="1:24" ht="11.25" hidden="1" customHeight="1" x14ac:dyDescent="0.2">
      <c r="A93" s="20" t="s">
        <v>323</v>
      </c>
      <c r="B93" s="21" t="s">
        <v>323</v>
      </c>
      <c r="C93" s="21" t="s">
        <v>55</v>
      </c>
      <c r="D93" s="21" t="s">
        <v>251</v>
      </c>
      <c r="E93" s="91">
        <f>IF(SUMIF('Grundlage Physiotherapie'!D:D,B93,'Grundlage Physiotherapie'!G:G)&gt;0,SUMIF('Grundlage Physiotherapie'!D:D,B93,'Grundlage Physiotherapie'!G:G),)</f>
        <v>0</v>
      </c>
      <c r="F93" s="91">
        <f>IF(SUMIF('Grundlage Physiotherapie'!D:D,B93,'Grundlage Physiotherapie'!H:H)&gt;0,SUMIF('Grundlage Physiotherapie'!D:D,B93,'Grundlage Physiotherapie'!H:H),)</f>
        <v>0</v>
      </c>
      <c r="G93" s="91" t="str">
        <f>IF(SUMIF('Grundlage Physiotherapie'!D:D,B93,'Grundlage Physiotherapie'!I:I)&gt;0,SUMIF('Grundlage Physiotherapie'!D:D,B93,'Grundlage Physiotherapie'!I:I),"")</f>
        <v/>
      </c>
      <c r="H93" s="91" t="str">
        <f>IF(SUMIF('Grundlage Physiotherapie'!D:D,B93,'Grundlage Physiotherapie'!J:J)&gt;0,SUMIF('Grundlage Physiotherapie'!D:D,B93,'Grundlage Physiotherapie'!J:J),"")</f>
        <v/>
      </c>
      <c r="I93" s="92" t="str">
        <f>IF(SUMIF('Grundlage Physiotherapie'!D:D,B93,'Grundlage Physiotherapie'!K:K)&gt;0,SUMIF('Grundlage Physiotherapie'!D:D,B93,'Grundlage Physiotherapie'!K:K),"")</f>
        <v/>
      </c>
      <c r="J93" s="92" t="str">
        <f>IF(SUMIF('Grundlage Physiotherapie'!D:D,B93,'Grundlage Physiotherapie'!L:L)&gt;0,SUMIF('Grundlage Physiotherapie'!D:D,B93,'Grundlage Physiotherapie'!L:L),"")</f>
        <v/>
      </c>
      <c r="K93" s="40"/>
      <c r="L93" s="61" t="str">
        <f t="shared" si="5"/>
        <v>-</v>
      </c>
      <c r="M93" s="61" t="str">
        <f t="shared" si="6"/>
        <v>-</v>
      </c>
      <c r="N93" s="40"/>
      <c r="O93" s="40"/>
      <c r="P93" s="40"/>
      <c r="W93" s="124" t="str">
        <f t="shared" si="4"/>
        <v/>
      </c>
      <c r="X93" s="23" t="str">
        <f t="shared" si="7"/>
        <v>gleich</v>
      </c>
    </row>
    <row r="94" spans="1:24" ht="11.25" hidden="1" customHeight="1" x14ac:dyDescent="0.2">
      <c r="A94" s="20" t="s">
        <v>314</v>
      </c>
      <c r="B94" s="21" t="s">
        <v>314</v>
      </c>
      <c r="C94" s="21" t="s">
        <v>95</v>
      </c>
      <c r="D94" s="21" t="s">
        <v>308</v>
      </c>
      <c r="E94" s="76">
        <f>IF(SUMIF('Grundlage Physiotherapie'!D:D,B94,'Grundlage Physiotherapie'!G:G)&gt;0,SUMIF('Grundlage Physiotherapie'!D:D,B94,'Grundlage Physiotherapie'!G:G),)</f>
        <v>0</v>
      </c>
      <c r="F94" s="76">
        <f>IF(SUMIF('Grundlage Physiotherapie'!D:D,B94,'Grundlage Physiotherapie'!H:H)&gt;0,SUMIF('Grundlage Physiotherapie'!D:D,B94,'Grundlage Physiotherapie'!H:H),)</f>
        <v>0</v>
      </c>
      <c r="G94" s="76" t="str">
        <f>IF(SUMIF('Grundlage Physiotherapie'!D:D,B94,'Grundlage Physiotherapie'!I:I)&gt;0,SUMIF('Grundlage Physiotherapie'!D:D,B94,'Grundlage Physiotherapie'!I:I),"")</f>
        <v/>
      </c>
      <c r="H94" s="76" t="str">
        <f>IF(SUMIF('Grundlage Physiotherapie'!D:D,B94,'Grundlage Physiotherapie'!J:J)&gt;0,SUMIF('Grundlage Physiotherapie'!D:D,B94,'Grundlage Physiotherapie'!J:J),"")</f>
        <v/>
      </c>
      <c r="I94" s="77" t="str">
        <f>IF(SUMIF('Grundlage Physiotherapie'!D:D,B94,'Grundlage Physiotherapie'!K:K)&gt;0,SUMIF('Grundlage Physiotherapie'!D:D,B94,'Grundlage Physiotherapie'!K:K),"")</f>
        <v/>
      </c>
      <c r="J94" s="77" t="str">
        <f>IF(SUMIF('Grundlage Physiotherapie'!D:D,B94,'Grundlage Physiotherapie'!L:L)&gt;0,SUMIF('Grundlage Physiotherapie'!D:D,B94,'Grundlage Physiotherapie'!L:L),"")</f>
        <v/>
      </c>
      <c r="K94" s="40"/>
      <c r="L94" s="61" t="str">
        <f t="shared" si="5"/>
        <v>-</v>
      </c>
      <c r="M94" s="61" t="str">
        <f t="shared" si="6"/>
        <v>-</v>
      </c>
      <c r="N94" s="40"/>
      <c r="O94" s="40"/>
      <c r="P94" s="40"/>
      <c r="W94" s="124" t="str">
        <f t="shared" si="4"/>
        <v/>
      </c>
      <c r="X94" s="23" t="str">
        <f t="shared" si="7"/>
        <v>gleich</v>
      </c>
    </row>
    <row r="95" spans="1:24" ht="11.25" hidden="1" customHeight="1" x14ac:dyDescent="0.2">
      <c r="A95" s="21" t="s">
        <v>40</v>
      </c>
      <c r="B95" s="21" t="s">
        <v>41</v>
      </c>
      <c r="C95" s="21" t="s">
        <v>21</v>
      </c>
      <c r="D95" s="21" t="s">
        <v>27</v>
      </c>
      <c r="E95" s="76">
        <f>IF(SUMIF('Grundlage Physiotherapie'!D:D,B95,'Grundlage Physiotherapie'!G:G)&gt;0,SUMIF('Grundlage Physiotherapie'!D:D,B95,'Grundlage Physiotherapie'!G:G),)</f>
        <v>0</v>
      </c>
      <c r="F95" s="76">
        <f>IF(SUMIF('Grundlage Physiotherapie'!D:D,B95,'Grundlage Physiotherapie'!H:H)&gt;0,SUMIF('Grundlage Physiotherapie'!D:D,B95,'Grundlage Physiotherapie'!H:H),)</f>
        <v>0</v>
      </c>
      <c r="G95" s="76" t="str">
        <f>IF(SUMIF('Grundlage Physiotherapie'!D:D,B95,'Grundlage Physiotherapie'!I:I)&gt;0,SUMIF('Grundlage Physiotherapie'!D:D,B95,'Grundlage Physiotherapie'!I:I),"")</f>
        <v/>
      </c>
      <c r="H95" s="76" t="str">
        <f>IF(SUMIF('Grundlage Physiotherapie'!D:D,B95,'Grundlage Physiotherapie'!J:J)&gt;0,SUMIF('Grundlage Physiotherapie'!D:D,B95,'Grundlage Physiotherapie'!J:J),"")</f>
        <v/>
      </c>
      <c r="I95" s="77" t="str">
        <f>IF(SUMIF('Grundlage Physiotherapie'!D:D,B95,'Grundlage Physiotherapie'!K:K)&gt;0,SUMIF('Grundlage Physiotherapie'!D:D,B95,'Grundlage Physiotherapie'!K:K),"")</f>
        <v/>
      </c>
      <c r="J95" s="77" t="str">
        <f>IF(SUMIF('Grundlage Physiotherapie'!D:D,B95,'Grundlage Physiotherapie'!L:L)&gt;0,SUMIF('Grundlage Physiotherapie'!D:D,B95,'Grundlage Physiotherapie'!L:L),"")</f>
        <v/>
      </c>
      <c r="K95" s="40"/>
      <c r="L95" s="61" t="str">
        <f t="shared" si="5"/>
        <v>-</v>
      </c>
      <c r="M95" s="61" t="str">
        <f t="shared" si="6"/>
        <v>-</v>
      </c>
      <c r="N95" s="40"/>
      <c r="O95" s="40"/>
      <c r="P95" s="40"/>
      <c r="W95" s="124" t="str">
        <f t="shared" si="4"/>
        <v/>
      </c>
      <c r="X95" s="23" t="str">
        <f t="shared" si="7"/>
        <v>gleich</v>
      </c>
    </row>
    <row r="96" spans="1:24" ht="11.25" hidden="1" customHeight="1" x14ac:dyDescent="0.2">
      <c r="A96" s="21" t="s">
        <v>299</v>
      </c>
      <c r="B96" s="21" t="s">
        <v>300</v>
      </c>
      <c r="C96" s="21" t="s">
        <v>66</v>
      </c>
      <c r="D96" s="21" t="s">
        <v>27</v>
      </c>
      <c r="E96" s="76">
        <f>IF(SUMIF('Grundlage Physiotherapie'!D:D,B96,'Grundlage Physiotherapie'!G:G)&gt;0,SUMIF('Grundlage Physiotherapie'!D:D,B96,'Grundlage Physiotherapie'!G:G),)</f>
        <v>0</v>
      </c>
      <c r="F96" s="76">
        <f>IF(SUMIF('Grundlage Physiotherapie'!D:D,B96,'Grundlage Physiotherapie'!H:H)&gt;0,SUMIF('Grundlage Physiotherapie'!D:D,B96,'Grundlage Physiotherapie'!H:H),)</f>
        <v>0</v>
      </c>
      <c r="G96" s="76" t="str">
        <f>IF(SUMIF('Grundlage Physiotherapie'!D:D,B96,'Grundlage Physiotherapie'!I:I)&gt;0,SUMIF('Grundlage Physiotherapie'!D:D,B96,'Grundlage Physiotherapie'!I:I),"")</f>
        <v/>
      </c>
      <c r="H96" s="76" t="str">
        <f>IF(SUMIF('Grundlage Physiotherapie'!D:D,B96,'Grundlage Physiotherapie'!J:J)&gt;0,SUMIF('Grundlage Physiotherapie'!D:D,B96,'Grundlage Physiotherapie'!J:J),"")</f>
        <v/>
      </c>
      <c r="I96" s="77" t="str">
        <f>IF(SUMIF('Grundlage Physiotherapie'!D:D,B96,'Grundlage Physiotherapie'!K:K)&gt;0,SUMIF('Grundlage Physiotherapie'!D:D,B96,'Grundlage Physiotherapie'!K:K),"")</f>
        <v/>
      </c>
      <c r="J96" s="77" t="str">
        <f>IF(SUMIF('Grundlage Physiotherapie'!D:D,B96,'Grundlage Physiotherapie'!L:L)&gt;0,SUMIF('Grundlage Physiotherapie'!D:D,B96,'Grundlage Physiotherapie'!L:L),"")</f>
        <v/>
      </c>
      <c r="K96" s="40"/>
      <c r="L96" s="61" t="str">
        <f t="shared" si="5"/>
        <v>-</v>
      </c>
      <c r="M96" s="61" t="str">
        <f t="shared" si="6"/>
        <v>-</v>
      </c>
      <c r="N96" s="40"/>
      <c r="O96" s="40"/>
      <c r="P96" s="40"/>
      <c r="W96" s="124" t="str">
        <f t="shared" si="4"/>
        <v/>
      </c>
      <c r="X96" s="23" t="str">
        <f t="shared" si="7"/>
        <v>gleich</v>
      </c>
    </row>
    <row r="97" spans="1:24" ht="11.25" hidden="1" customHeight="1" x14ac:dyDescent="0.2">
      <c r="A97" s="21" t="s">
        <v>199</v>
      </c>
      <c r="B97" s="21" t="s">
        <v>200</v>
      </c>
      <c r="C97" s="21" t="s">
        <v>55</v>
      </c>
      <c r="D97" s="21" t="s">
        <v>188</v>
      </c>
      <c r="E97" s="76">
        <f>IF(SUMIF('Grundlage Physiotherapie'!D:D,B97,'Grundlage Physiotherapie'!G:G)&gt;0,SUMIF('Grundlage Physiotherapie'!D:D,B97,'Grundlage Physiotherapie'!G:G),)</f>
        <v>0</v>
      </c>
      <c r="F97" s="76">
        <f>IF(SUMIF('Grundlage Physiotherapie'!D:D,B97,'Grundlage Physiotherapie'!H:H)&gt;0,SUMIF('Grundlage Physiotherapie'!D:D,B97,'Grundlage Physiotherapie'!H:H),)</f>
        <v>0</v>
      </c>
      <c r="G97" s="85" t="str">
        <f>IF(SUMIF('Grundlage Physiotherapie'!D:D,B97,'Grundlage Physiotherapie'!I:I)&gt;0,SUMIF('Grundlage Physiotherapie'!D:D,B97,'Grundlage Physiotherapie'!I:I),"")</f>
        <v/>
      </c>
      <c r="H97" s="76" t="str">
        <f>IF(SUMIF('Grundlage Physiotherapie'!D:D,B97,'Grundlage Physiotherapie'!J:J)&gt;0,SUMIF('Grundlage Physiotherapie'!D:D,B97,'Grundlage Physiotherapie'!J:J),"")</f>
        <v/>
      </c>
      <c r="I97" s="77" t="str">
        <f>IF(SUMIF('Grundlage Physiotherapie'!D:D,B97,'Grundlage Physiotherapie'!K:K)&gt;0,SUMIF('Grundlage Physiotherapie'!D:D,B97,'Grundlage Physiotherapie'!K:K),"")</f>
        <v/>
      </c>
      <c r="J97" s="77" t="str">
        <f>IF(SUMIF('Grundlage Physiotherapie'!D:D,B97,'Grundlage Physiotherapie'!L:L)&gt;0,SUMIF('Grundlage Physiotherapie'!D:D,B97,'Grundlage Physiotherapie'!L:L),"")</f>
        <v/>
      </c>
      <c r="K97" s="40"/>
      <c r="L97" s="61" t="str">
        <f t="shared" si="5"/>
        <v>-</v>
      </c>
      <c r="M97" s="61" t="str">
        <f t="shared" si="6"/>
        <v>-</v>
      </c>
      <c r="N97" s="40"/>
      <c r="O97" s="40"/>
      <c r="P97" s="40"/>
      <c r="W97" s="124" t="str">
        <f t="shared" si="4"/>
        <v/>
      </c>
      <c r="X97" s="23" t="str">
        <f t="shared" si="7"/>
        <v>gleich</v>
      </c>
    </row>
    <row r="98" spans="1:24" ht="11.25" hidden="1" customHeight="1" x14ac:dyDescent="0.2">
      <c r="A98" s="21" t="s">
        <v>326</v>
      </c>
      <c r="B98" s="21" t="s">
        <v>326</v>
      </c>
      <c r="C98" s="21" t="s">
        <v>110</v>
      </c>
      <c r="D98" s="21" t="s">
        <v>251</v>
      </c>
      <c r="E98" s="76">
        <f>IF(SUMIF('Grundlage Physiotherapie'!D:D,B98,'Grundlage Physiotherapie'!G:G)&gt;0,SUMIF('Grundlage Physiotherapie'!D:D,B98,'Grundlage Physiotherapie'!G:G),)</f>
        <v>0</v>
      </c>
      <c r="F98" s="76">
        <f>IF(SUMIF('Grundlage Physiotherapie'!D:D,B98,'Grundlage Physiotherapie'!H:H)&gt;0,SUMIF('Grundlage Physiotherapie'!D:D,B98,'Grundlage Physiotherapie'!H:H),)</f>
        <v>0</v>
      </c>
      <c r="G98" s="76" t="str">
        <f>IF(SUMIF('Grundlage Physiotherapie'!D:D,B98,'Grundlage Physiotherapie'!I:I)&gt;0,SUMIF('Grundlage Physiotherapie'!D:D,B98,'Grundlage Physiotherapie'!I:I),"")</f>
        <v/>
      </c>
      <c r="H98" s="76" t="str">
        <f>IF(SUMIF('Grundlage Physiotherapie'!D:D,B98,'Grundlage Physiotherapie'!J:J)&gt;0,SUMIF('Grundlage Physiotherapie'!D:D,B98,'Grundlage Physiotherapie'!J:J),"")</f>
        <v/>
      </c>
      <c r="I98" s="77" t="str">
        <f>IF(SUMIF('Grundlage Physiotherapie'!D:D,B98,'Grundlage Physiotherapie'!K:K)&gt;0,SUMIF('Grundlage Physiotherapie'!D:D,B98,'Grundlage Physiotherapie'!K:K),"")</f>
        <v/>
      </c>
      <c r="J98" s="77" t="str">
        <f>IF(SUMIF('Grundlage Physiotherapie'!D:D,B98,'Grundlage Physiotherapie'!L:L)&gt;0,SUMIF('Grundlage Physiotherapie'!D:D,B98,'Grundlage Physiotherapie'!L:L),"")</f>
        <v/>
      </c>
      <c r="K98" s="40"/>
      <c r="L98" s="61" t="str">
        <f t="shared" si="5"/>
        <v>-</v>
      </c>
      <c r="M98" s="61" t="str">
        <f t="shared" si="6"/>
        <v>-</v>
      </c>
      <c r="N98" s="40"/>
      <c r="O98" s="40"/>
      <c r="P98" s="40"/>
      <c r="W98" s="124" t="str">
        <f t="shared" si="4"/>
        <v/>
      </c>
      <c r="X98" s="23" t="str">
        <f t="shared" si="7"/>
        <v>gleich</v>
      </c>
    </row>
    <row r="99" spans="1:24" ht="11.25" hidden="1" customHeight="1" x14ac:dyDescent="0.2">
      <c r="A99" s="21" t="s">
        <v>335</v>
      </c>
      <c r="B99" s="21" t="s">
        <v>335</v>
      </c>
      <c r="C99" s="21" t="s">
        <v>16</v>
      </c>
      <c r="D99" s="21" t="s">
        <v>308</v>
      </c>
      <c r="E99" s="76">
        <f>IF(SUMIF('Grundlage Physiotherapie'!D:D,B99,'Grundlage Physiotherapie'!G:G)&gt;0,SUMIF('Grundlage Physiotherapie'!D:D,B99,'Grundlage Physiotherapie'!G:G),)</f>
        <v>0</v>
      </c>
      <c r="F99" s="76">
        <f>IF(SUMIF('Grundlage Physiotherapie'!D:D,B99,'Grundlage Physiotherapie'!H:H)&gt;0,SUMIF('Grundlage Physiotherapie'!D:D,B99,'Grundlage Physiotherapie'!H:H),)</f>
        <v>0</v>
      </c>
      <c r="G99" s="85"/>
      <c r="H99" s="76" t="str">
        <f>IF(SUMIF('Grundlage Physiotherapie'!D:D,B99,'Grundlage Physiotherapie'!J:J)&gt;0,SUMIF('Grundlage Physiotherapie'!D:D,B99,'Grundlage Physiotherapie'!J:J),"")</f>
        <v/>
      </c>
      <c r="I99" s="77" t="str">
        <f>IF(SUMIF('Grundlage Physiotherapie'!D:D,B99,'Grundlage Physiotherapie'!K:K)&gt;0,SUMIF('Grundlage Physiotherapie'!D:D,B99,'Grundlage Physiotherapie'!K:K),"")</f>
        <v/>
      </c>
      <c r="J99" s="77" t="str">
        <f>IF(SUMIF('Grundlage Physiotherapie'!D:D,B99,'Grundlage Physiotherapie'!L:L)&gt;0,SUMIF('Grundlage Physiotherapie'!D:D,B99,'Grundlage Physiotherapie'!L:L),"")</f>
        <v/>
      </c>
      <c r="K99" s="40"/>
      <c r="L99" s="61" t="str">
        <f t="shared" si="5"/>
        <v>-</v>
      </c>
      <c r="M99" s="61" t="str">
        <f t="shared" si="6"/>
        <v>-</v>
      </c>
      <c r="N99" s="40"/>
      <c r="O99" s="40"/>
      <c r="P99" s="40"/>
      <c r="W99" s="124" t="str">
        <f t="shared" si="4"/>
        <v/>
      </c>
      <c r="X99" s="23" t="str">
        <f t="shared" si="7"/>
        <v>gleich</v>
      </c>
    </row>
    <row r="100" spans="1:24" ht="11.25" hidden="1" customHeight="1" x14ac:dyDescent="0.2">
      <c r="A100" s="21" t="s">
        <v>86</v>
      </c>
      <c r="B100" s="21" t="s">
        <v>87</v>
      </c>
      <c r="C100" s="21" t="s">
        <v>88</v>
      </c>
      <c r="D100" s="21" t="s">
        <v>45</v>
      </c>
      <c r="E100" s="76">
        <f>IF(SUMIF('Grundlage Physiotherapie'!D:D,B100,'Grundlage Physiotherapie'!G:G)&gt;0,SUMIF('Grundlage Physiotherapie'!D:D,B100,'Grundlage Physiotherapie'!G:G),)</f>
        <v>0</v>
      </c>
      <c r="F100" s="76">
        <f>IF(SUMIF('Grundlage Physiotherapie'!D:D,B100,'Grundlage Physiotherapie'!H:H)&gt;0,SUMIF('Grundlage Physiotherapie'!D:D,B100,'Grundlage Physiotherapie'!H:H),)</f>
        <v>0</v>
      </c>
      <c r="G100" s="76" t="str">
        <f>IF(SUMIF('Grundlage Physiotherapie'!D:D,B100,'Grundlage Physiotherapie'!I:I)&gt;0,SUMIF('Grundlage Physiotherapie'!D:D,B100,'Grundlage Physiotherapie'!I:I),"")</f>
        <v/>
      </c>
      <c r="H100" s="76" t="str">
        <f>IF(SUMIF('Grundlage Physiotherapie'!D:D,B100,'Grundlage Physiotherapie'!J:J)&gt;0,SUMIF('Grundlage Physiotherapie'!D:D,B100,'Grundlage Physiotherapie'!J:J),"")</f>
        <v/>
      </c>
      <c r="I100" s="77" t="str">
        <f>IF(SUMIF('Grundlage Physiotherapie'!D:D,B100,'Grundlage Physiotherapie'!K:K)&gt;0,SUMIF('Grundlage Physiotherapie'!D:D,B100,'Grundlage Physiotherapie'!K:K),"")</f>
        <v/>
      </c>
      <c r="J100" s="77" t="str">
        <f>IF(SUMIF('Grundlage Physiotherapie'!D:D,B100,'Grundlage Physiotherapie'!L:L)&gt;0,SUMIF('Grundlage Physiotherapie'!D:D,B100,'Grundlage Physiotherapie'!L:L),"")</f>
        <v/>
      </c>
      <c r="K100" s="40"/>
      <c r="L100" s="61" t="str">
        <f t="shared" si="5"/>
        <v>-</v>
      </c>
      <c r="M100" s="61" t="str">
        <f t="shared" si="6"/>
        <v>-</v>
      </c>
      <c r="N100" s="40"/>
      <c r="O100" s="40"/>
      <c r="P100" s="40"/>
      <c r="W100" s="124" t="str">
        <f t="shared" si="4"/>
        <v/>
      </c>
      <c r="X100" s="23" t="str">
        <f t="shared" si="7"/>
        <v>gleich</v>
      </c>
    </row>
    <row r="101" spans="1:24" ht="11.25" hidden="1" customHeight="1" x14ac:dyDescent="0.2">
      <c r="A101" s="21" t="s">
        <v>150</v>
      </c>
      <c r="B101" s="21" t="s">
        <v>151</v>
      </c>
      <c r="C101" s="21" t="s">
        <v>152</v>
      </c>
      <c r="D101" s="21" t="s">
        <v>27</v>
      </c>
      <c r="E101" s="76">
        <f>IF(SUMIF('Grundlage Physiotherapie'!D:D,B101,'Grundlage Physiotherapie'!G:G)&gt;0,SUMIF('Grundlage Physiotherapie'!D:D,B101,'Grundlage Physiotherapie'!G:G),)</f>
        <v>0</v>
      </c>
      <c r="F101" s="76">
        <f>IF(SUMIF('Grundlage Physiotherapie'!D:D,B101,'Grundlage Physiotherapie'!H:H)&gt;0,SUMIF('Grundlage Physiotherapie'!D:D,B101,'Grundlage Physiotherapie'!H:H),)</f>
        <v>0</v>
      </c>
      <c r="G101" s="76" t="str">
        <f>IF(SUMIF('Grundlage Physiotherapie'!D:D,B101,'Grundlage Physiotherapie'!I:I)&gt;0,SUMIF('Grundlage Physiotherapie'!D:D,B101,'Grundlage Physiotherapie'!I:I),"")</f>
        <v/>
      </c>
      <c r="H101" s="76" t="str">
        <f>IF(SUMIF('Grundlage Physiotherapie'!D:D,B101,'Grundlage Physiotherapie'!J:J)&gt;0,SUMIF('Grundlage Physiotherapie'!D:D,B101,'Grundlage Physiotherapie'!J:J),"")</f>
        <v/>
      </c>
      <c r="I101" s="77" t="str">
        <f>IF(SUMIF('Grundlage Physiotherapie'!D:D,B101,'Grundlage Physiotherapie'!K:K)&gt;0,SUMIF('Grundlage Physiotherapie'!D:D,B101,'Grundlage Physiotherapie'!K:K),"")</f>
        <v/>
      </c>
      <c r="J101" s="77" t="str">
        <f>IF(SUMIF('Grundlage Physiotherapie'!D:D,B101,'Grundlage Physiotherapie'!L:L)&gt;0,SUMIF('Grundlage Physiotherapie'!D:D,B101,'Grundlage Physiotherapie'!L:L),"")</f>
        <v/>
      </c>
      <c r="K101" s="40"/>
      <c r="L101" s="61" t="str">
        <f t="shared" si="5"/>
        <v>-</v>
      </c>
      <c r="M101" s="61" t="str">
        <f t="shared" si="6"/>
        <v>-</v>
      </c>
      <c r="N101" s="40"/>
      <c r="O101" s="40"/>
      <c r="P101" s="40"/>
      <c r="W101" s="124" t="str">
        <f t="shared" si="4"/>
        <v/>
      </c>
      <c r="X101" s="23" t="str">
        <f t="shared" si="7"/>
        <v>gleich</v>
      </c>
    </row>
    <row r="102" spans="1:24" ht="11.25" hidden="1" customHeight="1" x14ac:dyDescent="0.2">
      <c r="A102" s="21" t="s">
        <v>125</v>
      </c>
      <c r="B102" s="21" t="s">
        <v>126</v>
      </c>
      <c r="C102" s="21" t="s">
        <v>127</v>
      </c>
      <c r="D102" s="21" t="s">
        <v>45</v>
      </c>
      <c r="E102" s="76">
        <f>IF(SUMIF('Grundlage Physiotherapie'!D:D,B102,'Grundlage Physiotherapie'!G:G)&gt;0,SUMIF('Grundlage Physiotherapie'!D:D,B102,'Grundlage Physiotherapie'!G:G),)</f>
        <v>0</v>
      </c>
      <c r="F102" s="76">
        <f>IF(SUMIF('Grundlage Physiotherapie'!D:D,B102,'Grundlage Physiotherapie'!H:H)&gt;0,SUMIF('Grundlage Physiotherapie'!D:D,B102,'Grundlage Physiotherapie'!H:H),)</f>
        <v>0</v>
      </c>
      <c r="G102" s="76" t="str">
        <f>IF(SUMIF('Grundlage Physiotherapie'!D:D,B102,'Grundlage Physiotherapie'!I:I)&gt;0,SUMIF('Grundlage Physiotherapie'!D:D,B102,'Grundlage Physiotherapie'!I:I),"")</f>
        <v/>
      </c>
      <c r="H102" s="76" t="str">
        <f>IF(SUMIF('Grundlage Physiotherapie'!D:D,B102,'Grundlage Physiotherapie'!J:J)&gt;0,SUMIF('Grundlage Physiotherapie'!D:D,B102,'Grundlage Physiotherapie'!J:J),"")</f>
        <v/>
      </c>
      <c r="I102" s="77" t="str">
        <f>IF(SUMIF('Grundlage Physiotherapie'!D:D,B102,'Grundlage Physiotherapie'!K:K)&gt;0,SUMIF('Grundlage Physiotherapie'!D:D,B102,'Grundlage Physiotherapie'!K:K),"")</f>
        <v/>
      </c>
      <c r="J102" s="77" t="str">
        <f>IF(SUMIF('Grundlage Physiotherapie'!D:D,B102,'Grundlage Physiotherapie'!L:L)&gt;0,SUMIF('Grundlage Physiotherapie'!D:D,B102,'Grundlage Physiotherapie'!L:L),"")</f>
        <v/>
      </c>
      <c r="K102" s="40"/>
      <c r="L102" s="61" t="str">
        <f t="shared" si="5"/>
        <v>-</v>
      </c>
      <c r="M102" s="61" t="str">
        <f t="shared" si="6"/>
        <v>-</v>
      </c>
      <c r="N102" s="40"/>
      <c r="O102" s="40"/>
      <c r="P102" s="40"/>
      <c r="W102" s="124" t="str">
        <f t="shared" si="4"/>
        <v/>
      </c>
      <c r="X102" s="23" t="str">
        <f t="shared" si="7"/>
        <v>gleich</v>
      </c>
    </row>
    <row r="103" spans="1:24" ht="11.25" hidden="1" customHeight="1" x14ac:dyDescent="0.2">
      <c r="A103" s="21" t="s">
        <v>136</v>
      </c>
      <c r="B103" s="21" t="s">
        <v>137</v>
      </c>
      <c r="C103" s="21" t="s">
        <v>127</v>
      </c>
      <c r="D103" s="21" t="s">
        <v>45</v>
      </c>
      <c r="E103" s="76">
        <f>IF(SUMIF('Grundlage Physiotherapie'!D:D,B103,'Grundlage Physiotherapie'!G:G)&gt;0,SUMIF('Grundlage Physiotherapie'!D:D,B103,'Grundlage Physiotherapie'!G:G),)</f>
        <v>0</v>
      </c>
      <c r="F103" s="76">
        <f>IF(SUMIF('Grundlage Physiotherapie'!D:D,B103,'Grundlage Physiotherapie'!H:H)&gt;0,SUMIF('Grundlage Physiotherapie'!D:D,B103,'Grundlage Physiotherapie'!H:H),)</f>
        <v>0</v>
      </c>
      <c r="G103" s="76" t="str">
        <f>IF(SUMIF('Grundlage Physiotherapie'!D:D,B103,'Grundlage Physiotherapie'!I:I)&gt;0,SUMIF('Grundlage Physiotherapie'!D:D,B103,'Grundlage Physiotherapie'!I:I),"")</f>
        <v/>
      </c>
      <c r="H103" s="76" t="str">
        <f>IF(SUMIF('Grundlage Physiotherapie'!D:D,B103,'Grundlage Physiotherapie'!J:J)&gt;0,SUMIF('Grundlage Physiotherapie'!D:D,B103,'Grundlage Physiotherapie'!J:J),"")</f>
        <v/>
      </c>
      <c r="I103" s="77" t="str">
        <f>IF(SUMIF('Grundlage Physiotherapie'!D:D,B103,'Grundlage Physiotherapie'!K:K)&gt;0,SUMIF('Grundlage Physiotherapie'!D:D,B103,'Grundlage Physiotherapie'!K:K),"")</f>
        <v/>
      </c>
      <c r="J103" s="77" t="str">
        <f>IF(SUMIF('Grundlage Physiotherapie'!D:D,B103,'Grundlage Physiotherapie'!L:L)&gt;0,SUMIF('Grundlage Physiotherapie'!D:D,B103,'Grundlage Physiotherapie'!L:L),"")</f>
        <v/>
      </c>
      <c r="K103" s="40"/>
      <c r="L103" s="61" t="str">
        <f t="shared" si="5"/>
        <v>-</v>
      </c>
      <c r="M103" s="61" t="str">
        <f t="shared" si="6"/>
        <v>-</v>
      </c>
      <c r="N103" s="40"/>
      <c r="O103" s="40"/>
      <c r="P103" s="40"/>
      <c r="W103" s="124" t="str">
        <f t="shared" si="4"/>
        <v/>
      </c>
      <c r="X103" s="23" t="str">
        <f t="shared" si="7"/>
        <v>gleich</v>
      </c>
    </row>
    <row r="104" spans="1:24" ht="11.25" hidden="1" customHeight="1" x14ac:dyDescent="0.2">
      <c r="A104" s="21" t="s">
        <v>97</v>
      </c>
      <c r="B104" s="21" t="s">
        <v>98</v>
      </c>
      <c r="C104" s="21" t="s">
        <v>99</v>
      </c>
      <c r="D104" s="21" t="s">
        <v>45</v>
      </c>
      <c r="E104" s="76">
        <f>IF(SUMIF('Grundlage Physiotherapie'!D:D,B104,'Grundlage Physiotherapie'!G:G)&gt;0,SUMIF('Grundlage Physiotherapie'!D:D,B104,'Grundlage Physiotherapie'!G:G),)</f>
        <v>0</v>
      </c>
      <c r="F104" s="76">
        <f>IF(SUMIF('Grundlage Physiotherapie'!D:D,B104,'Grundlage Physiotherapie'!H:H)&gt;0,SUMIF('Grundlage Physiotherapie'!D:D,B104,'Grundlage Physiotherapie'!H:H),)</f>
        <v>0</v>
      </c>
      <c r="G104" s="76" t="str">
        <f>IF(SUMIF('Grundlage Physiotherapie'!D:D,B104,'Grundlage Physiotherapie'!I:I)&gt;0,SUMIF('Grundlage Physiotherapie'!D:D,B104,'Grundlage Physiotherapie'!I:I),"")</f>
        <v/>
      </c>
      <c r="H104" s="76" t="str">
        <f>IF(SUMIF('Grundlage Physiotherapie'!D:D,B104,'Grundlage Physiotherapie'!J:J)&gt;0,SUMIF('Grundlage Physiotherapie'!D:D,B104,'Grundlage Physiotherapie'!J:J),"")</f>
        <v/>
      </c>
      <c r="I104" s="77" t="str">
        <f>IF(SUMIF('Grundlage Physiotherapie'!D:D,B104,'Grundlage Physiotherapie'!K:K)&gt;0,SUMIF('Grundlage Physiotherapie'!D:D,B104,'Grundlage Physiotherapie'!K:K),"")</f>
        <v/>
      </c>
      <c r="J104" s="77" t="str">
        <f>IF(SUMIF('Grundlage Physiotherapie'!D:D,B104,'Grundlage Physiotherapie'!L:L)&gt;0,SUMIF('Grundlage Physiotherapie'!D:D,B104,'Grundlage Physiotherapie'!L:L),"")</f>
        <v/>
      </c>
      <c r="K104" s="40"/>
      <c r="L104" s="61" t="str">
        <f t="shared" si="5"/>
        <v>-</v>
      </c>
      <c r="M104" s="61" t="str">
        <f t="shared" si="6"/>
        <v>-</v>
      </c>
      <c r="N104" s="40"/>
      <c r="O104" s="40"/>
      <c r="P104" s="40"/>
      <c r="W104" s="124" t="str">
        <f t="shared" si="4"/>
        <v/>
      </c>
      <c r="X104" s="23" t="str">
        <f t="shared" si="7"/>
        <v>gleich</v>
      </c>
    </row>
    <row r="105" spans="1:24" ht="11.25" hidden="1" customHeight="1" x14ac:dyDescent="0.2">
      <c r="A105" s="21" t="s">
        <v>311</v>
      </c>
      <c r="B105" s="21" t="s">
        <v>311</v>
      </c>
      <c r="C105" s="21" t="s">
        <v>99</v>
      </c>
      <c r="D105" s="21" t="s">
        <v>308</v>
      </c>
      <c r="E105" s="76">
        <f>IF(SUMIF('Grundlage Physiotherapie'!D:D,B105,'Grundlage Physiotherapie'!G:G)&gt;0,SUMIF('Grundlage Physiotherapie'!D:D,B105,'Grundlage Physiotherapie'!G:G),)</f>
        <v>0</v>
      </c>
      <c r="F105" s="76">
        <f>IF(SUMIF('Grundlage Physiotherapie'!D:D,B105,'Grundlage Physiotherapie'!H:H)&gt;0,SUMIF('Grundlage Physiotherapie'!D:D,B105,'Grundlage Physiotherapie'!H:H),)</f>
        <v>0</v>
      </c>
      <c r="G105" s="76" t="str">
        <f>IF(SUMIF('Grundlage Physiotherapie'!D:D,B105,'Grundlage Physiotherapie'!I:I)&gt;0,SUMIF('Grundlage Physiotherapie'!D:D,B105,'Grundlage Physiotherapie'!I:I),"")</f>
        <v/>
      </c>
      <c r="H105" s="76" t="str">
        <f>IF(SUMIF('Grundlage Physiotherapie'!D:D,B105,'Grundlage Physiotherapie'!J:J)&gt;0,SUMIF('Grundlage Physiotherapie'!D:D,B105,'Grundlage Physiotherapie'!J:J),"")</f>
        <v/>
      </c>
      <c r="I105" s="77" t="str">
        <f>IF(SUMIF('Grundlage Physiotherapie'!D:D,B105,'Grundlage Physiotherapie'!K:K)&gt;0,SUMIF('Grundlage Physiotherapie'!D:D,B105,'Grundlage Physiotherapie'!K:K),"")</f>
        <v/>
      </c>
      <c r="J105" s="77" t="str">
        <f>IF(SUMIF('Grundlage Physiotherapie'!D:D,B105,'Grundlage Physiotherapie'!L:L)&gt;0,SUMIF('Grundlage Physiotherapie'!D:D,B105,'Grundlage Physiotherapie'!L:L),"")</f>
        <v/>
      </c>
      <c r="K105" s="40"/>
      <c r="L105" s="61" t="str">
        <f t="shared" si="5"/>
        <v>-</v>
      </c>
      <c r="M105" s="61" t="str">
        <f t="shared" si="6"/>
        <v>-</v>
      </c>
      <c r="N105" s="40"/>
      <c r="O105" s="40"/>
      <c r="P105" s="40"/>
      <c r="W105" s="124" t="str">
        <f t="shared" si="4"/>
        <v/>
      </c>
      <c r="X105" s="23" t="str">
        <f t="shared" si="7"/>
        <v>gleich</v>
      </c>
    </row>
    <row r="106" spans="1:24" ht="11.25" hidden="1" customHeight="1" x14ac:dyDescent="0.2">
      <c r="A106" s="21" t="s">
        <v>112</v>
      </c>
      <c r="B106" s="21" t="s">
        <v>113</v>
      </c>
      <c r="C106" s="21" t="s">
        <v>114</v>
      </c>
      <c r="D106" s="21" t="s">
        <v>106</v>
      </c>
      <c r="E106" s="85">
        <f>IF(SUMIF('Grundlage Physiotherapie'!D:D,B106,'Grundlage Physiotherapie'!G:G)&gt;0,SUMIF('Grundlage Physiotherapie'!D:D,B106,'Grundlage Physiotherapie'!G:G),)</f>
        <v>0</v>
      </c>
      <c r="F106" s="76">
        <f>IF(SUMIF('Grundlage Physiotherapie'!D:D,B106,'Grundlage Physiotherapie'!H:H)&gt;0,SUMIF('Grundlage Physiotherapie'!D:D,B106,'Grundlage Physiotherapie'!H:H),)</f>
        <v>0</v>
      </c>
      <c r="G106" s="76" t="str">
        <f>IF(SUMIF('Grundlage Physiotherapie'!D:D,B106,'Grundlage Physiotherapie'!I:I)&gt;0,SUMIF('Grundlage Physiotherapie'!D:D,B106,'Grundlage Physiotherapie'!I:I),"")</f>
        <v/>
      </c>
      <c r="H106" s="76" t="str">
        <f>IF(SUMIF('Grundlage Physiotherapie'!D:D,B106,'Grundlage Physiotherapie'!J:J)&gt;0,SUMIF('Grundlage Physiotherapie'!D:D,B106,'Grundlage Physiotherapie'!J:J),"")</f>
        <v/>
      </c>
      <c r="I106" s="77" t="str">
        <f>IF(SUMIF('Grundlage Physiotherapie'!D:D,B106,'Grundlage Physiotherapie'!K:K)&gt;0,SUMIF('Grundlage Physiotherapie'!D:D,B106,'Grundlage Physiotherapie'!K:K),"")</f>
        <v/>
      </c>
      <c r="J106" s="77" t="str">
        <f>IF(SUMIF('Grundlage Physiotherapie'!D:D,B106,'Grundlage Physiotherapie'!L:L)&gt;0,SUMIF('Grundlage Physiotherapie'!D:D,B106,'Grundlage Physiotherapie'!L:L),"")</f>
        <v/>
      </c>
      <c r="K106" s="40"/>
      <c r="L106" s="61" t="str">
        <f t="shared" si="5"/>
        <v>-</v>
      </c>
      <c r="M106" s="61" t="str">
        <f t="shared" si="6"/>
        <v>-</v>
      </c>
      <c r="N106" s="40"/>
      <c r="O106" s="40"/>
      <c r="P106" s="40"/>
      <c r="W106" s="124" t="str">
        <f t="shared" si="4"/>
        <v/>
      </c>
      <c r="X106" s="23" t="str">
        <f t="shared" si="7"/>
        <v>gleich</v>
      </c>
    </row>
    <row r="107" spans="1:24" ht="11.25" hidden="1" customHeight="1" x14ac:dyDescent="0.2">
      <c r="A107" s="21" t="s">
        <v>193</v>
      </c>
      <c r="B107" s="21" t="s">
        <v>194</v>
      </c>
      <c r="C107" s="21" t="s">
        <v>114</v>
      </c>
      <c r="D107" s="21" t="s">
        <v>106</v>
      </c>
      <c r="E107" s="76">
        <f>IF(SUMIF('Grundlage Physiotherapie'!D:D,B107,'Grundlage Physiotherapie'!G:G)&gt;0,SUMIF('Grundlage Physiotherapie'!D:D,B107,'Grundlage Physiotherapie'!G:G),)</f>
        <v>0</v>
      </c>
      <c r="F107" s="76">
        <f>IF(SUMIF('Grundlage Physiotherapie'!D:D,B107,'Grundlage Physiotherapie'!H:H)&gt;0,SUMIF('Grundlage Physiotherapie'!D:D,B107,'Grundlage Physiotherapie'!H:H),)</f>
        <v>0</v>
      </c>
      <c r="G107" s="76" t="str">
        <f>IF(SUMIF('Grundlage Physiotherapie'!D:D,B107,'Grundlage Physiotherapie'!I:I)&gt;0,SUMIF('Grundlage Physiotherapie'!D:D,B107,'Grundlage Physiotherapie'!I:I),"")</f>
        <v/>
      </c>
      <c r="H107" s="76" t="str">
        <f>IF(SUMIF('Grundlage Physiotherapie'!D:D,B107,'Grundlage Physiotherapie'!J:J)&gt;0,SUMIF('Grundlage Physiotherapie'!D:D,B107,'Grundlage Physiotherapie'!J:J),"")</f>
        <v/>
      </c>
      <c r="I107" s="77" t="str">
        <f>IF(SUMIF('Grundlage Physiotherapie'!D:D,B107,'Grundlage Physiotherapie'!K:K)&gt;0,SUMIF('Grundlage Physiotherapie'!D:D,B107,'Grundlage Physiotherapie'!K:K),"")</f>
        <v/>
      </c>
      <c r="J107" s="77" t="str">
        <f>IF(SUMIF('Grundlage Physiotherapie'!D:D,B107,'Grundlage Physiotherapie'!L:L)&gt;0,SUMIF('Grundlage Physiotherapie'!D:D,B107,'Grundlage Physiotherapie'!L:L),"")</f>
        <v/>
      </c>
      <c r="K107" s="40"/>
      <c r="L107" s="61" t="str">
        <f t="shared" si="5"/>
        <v>-</v>
      </c>
      <c r="M107" s="61" t="str">
        <f t="shared" si="6"/>
        <v>-</v>
      </c>
      <c r="N107" s="40"/>
      <c r="O107" s="40"/>
      <c r="P107" s="40"/>
      <c r="W107" s="124" t="str">
        <f t="shared" si="4"/>
        <v/>
      </c>
      <c r="X107" s="23" t="str">
        <f t="shared" si="7"/>
        <v>gleich</v>
      </c>
    </row>
    <row r="108" spans="1:24" ht="11.25" hidden="1" customHeight="1" x14ac:dyDescent="0.2">
      <c r="A108" s="21" t="s">
        <v>293</v>
      </c>
      <c r="B108" s="21" t="s">
        <v>294</v>
      </c>
      <c r="C108" s="21" t="s">
        <v>70</v>
      </c>
      <c r="D108" s="21" t="s">
        <v>22</v>
      </c>
      <c r="E108" s="85">
        <f>IF(SUMIF('Grundlage Physiotherapie'!D:D,B108,'Grundlage Physiotherapie'!G:G)&gt;0,SUMIF('Grundlage Physiotherapie'!D:D,B108,'Grundlage Physiotherapie'!G:G),)</f>
        <v>0</v>
      </c>
      <c r="F108" s="85">
        <f>IF(SUMIF('Grundlage Physiotherapie'!D:D,B108,'Grundlage Physiotherapie'!H:H)&gt;0,SUMIF('Grundlage Physiotherapie'!D:D,B108,'Grundlage Physiotherapie'!H:H),)</f>
        <v>0</v>
      </c>
      <c r="G108" s="76" t="str">
        <f>IF(SUMIF('Grundlage Physiotherapie'!D:D,B108,'Grundlage Physiotherapie'!I:I)&gt;0,SUMIF('Grundlage Physiotherapie'!D:D,B108,'Grundlage Physiotherapie'!I:I),"")</f>
        <v/>
      </c>
      <c r="H108" s="76" t="str">
        <f>IF(SUMIF('Grundlage Physiotherapie'!D:D,B108,'Grundlage Physiotherapie'!J:J)&gt;0,SUMIF('Grundlage Physiotherapie'!D:D,B108,'Grundlage Physiotherapie'!J:J),"")</f>
        <v/>
      </c>
      <c r="I108" s="77" t="str">
        <f>IF(SUMIF('Grundlage Physiotherapie'!D:D,B108,'Grundlage Physiotherapie'!K:K)&gt;0,SUMIF('Grundlage Physiotherapie'!D:D,B108,'Grundlage Physiotherapie'!K:K),"")</f>
        <v/>
      </c>
      <c r="J108" s="77" t="str">
        <f>IF(SUMIF('Grundlage Physiotherapie'!D:D,B108,'Grundlage Physiotherapie'!L:L)&gt;0,SUMIF('Grundlage Physiotherapie'!D:D,B108,'Grundlage Physiotherapie'!L:L),"")</f>
        <v/>
      </c>
      <c r="K108" s="40"/>
      <c r="L108" s="61" t="str">
        <f t="shared" si="5"/>
        <v>-</v>
      </c>
      <c r="M108" s="61" t="str">
        <f t="shared" si="6"/>
        <v>-</v>
      </c>
      <c r="N108" s="40"/>
      <c r="O108" s="40"/>
      <c r="P108" s="40"/>
      <c r="W108" s="124" t="str">
        <f t="shared" si="4"/>
        <v/>
      </c>
      <c r="X108" s="23" t="str">
        <f t="shared" si="7"/>
        <v>gleich</v>
      </c>
    </row>
    <row r="109" spans="1:24" x14ac:dyDescent="0.2">
      <c r="A109" s="42" t="s">
        <v>406</v>
      </c>
      <c r="B109" s="42"/>
      <c r="C109" s="42"/>
      <c r="D109" s="42"/>
      <c r="E109" s="78">
        <f>SUM(E10:E108)</f>
        <v>86261233.343305811</v>
      </c>
      <c r="F109" s="78">
        <f>SUM(F10:F108)</f>
        <v>84937099.25572525</v>
      </c>
      <c r="G109" s="78">
        <f>SUM(G10:G108)</f>
        <v>87345634.511835888</v>
      </c>
      <c r="H109" s="78">
        <f>SUM(H10:H108)</f>
        <v>0</v>
      </c>
      <c r="I109" s="79">
        <f>E109/L109</f>
        <v>1.1993010775837365</v>
      </c>
      <c r="J109" s="79">
        <f>F109/M109</f>
        <v>1.1576435629204425</v>
      </c>
      <c r="K109" s="62">
        <f>SUM(K10:K108)</f>
        <v>0</v>
      </c>
      <c r="L109" s="61">
        <f>SUM(L10:L108)</f>
        <v>71926253.511835903</v>
      </c>
      <c r="M109" s="61">
        <f>SUM(M10:M108)</f>
        <v>73370683.322809994</v>
      </c>
      <c r="N109" s="62"/>
      <c r="O109" s="62"/>
      <c r="P109" s="62"/>
      <c r="Q109" s="39"/>
      <c r="W109" s="124"/>
    </row>
    <row r="110" spans="1:24" ht="33.75" customHeight="1" x14ac:dyDescent="0.2">
      <c r="E110" s="66"/>
      <c r="F110" s="66"/>
      <c r="K110" s="62"/>
      <c r="L110" s="61"/>
      <c r="M110" s="61"/>
      <c r="N110" s="62"/>
      <c r="O110" s="62"/>
      <c r="P110" s="62"/>
    </row>
    <row r="111" spans="1:24" ht="10.5" x14ac:dyDescent="0.25">
      <c r="A111" s="48" t="s">
        <v>407</v>
      </c>
      <c r="B111" s="49"/>
      <c r="C111" s="49"/>
      <c r="D111" s="49"/>
      <c r="E111" s="49"/>
      <c r="F111" s="49"/>
      <c r="G111" s="49"/>
      <c r="H111" s="49"/>
      <c r="I111" s="148">
        <f>COUNT(I10:I108)</f>
        <v>60</v>
      </c>
      <c r="J111" s="148">
        <f>COUNT(J10:J108)</f>
        <v>58</v>
      </c>
      <c r="K111" s="62">
        <f>I111-'Grundlage Physiotherapie'!K103</f>
        <v>0</v>
      </c>
      <c r="L111" s="62">
        <f>J111-'Grundlage Physiotherapie'!L103</f>
        <v>1</v>
      </c>
      <c r="M111" s="75"/>
      <c r="N111" s="62"/>
      <c r="O111" s="62"/>
      <c r="P111" s="62"/>
    </row>
    <row r="112" spans="1:24" ht="10.5" x14ac:dyDescent="0.25">
      <c r="A112" s="44" t="s">
        <v>717</v>
      </c>
      <c r="B112" s="45"/>
      <c r="C112" s="46"/>
      <c r="D112" s="46"/>
      <c r="E112" s="46"/>
      <c r="F112" s="46"/>
      <c r="G112" s="46"/>
      <c r="H112" s="46"/>
      <c r="I112" s="80">
        <f>L109</f>
        <v>71926253.511835903</v>
      </c>
      <c r="J112" s="80">
        <f>M109</f>
        <v>73370683.322809994</v>
      </c>
      <c r="K112" s="62"/>
      <c r="L112" s="62"/>
      <c r="M112" s="75"/>
      <c r="N112" s="62"/>
      <c r="O112" s="62"/>
      <c r="P112" s="62"/>
    </row>
    <row r="113" spans="1:24" ht="10.5" x14ac:dyDescent="0.25">
      <c r="A113" s="48" t="s">
        <v>350</v>
      </c>
      <c r="B113" s="49"/>
      <c r="C113" s="49"/>
      <c r="D113" s="49"/>
      <c r="E113" s="49"/>
      <c r="F113" s="49"/>
      <c r="G113" s="49"/>
      <c r="H113" s="49"/>
      <c r="I113" s="81">
        <f>SMALL(I10:I108,1)</f>
        <v>0.65451393728028995</v>
      </c>
      <c r="J113" s="81">
        <f>SMALL(J10:J108,1)</f>
        <v>0.73101878003323995</v>
      </c>
      <c r="K113" s="62">
        <f>I113-'Grundlage Physiotherapie'!K104</f>
        <v>-0.34548606271971005</v>
      </c>
      <c r="L113" s="62">
        <f>J113-'Grundlage Physiotherapie'!L104</f>
        <v>-0.26898121996676005</v>
      </c>
      <c r="M113" s="75"/>
      <c r="N113" s="62"/>
      <c r="O113" s="62"/>
      <c r="P113" s="62"/>
    </row>
    <row r="114" spans="1:24" ht="10.5" x14ac:dyDescent="0.25">
      <c r="A114" s="51" t="s">
        <v>357</v>
      </c>
      <c r="B114" s="45"/>
      <c r="C114" s="46"/>
      <c r="D114" s="46"/>
      <c r="E114" s="46"/>
      <c r="F114" s="46"/>
      <c r="G114" s="46"/>
      <c r="H114" s="46"/>
      <c r="I114" s="82">
        <f>QUARTILE(I10:I108,1)</f>
        <v>1.034861799143675</v>
      </c>
      <c r="J114" s="82">
        <f>QUARTILE(J10:J108,1)</f>
        <v>1.0089580378132004</v>
      </c>
      <c r="K114" s="62">
        <f>I114-'Grundlage Physiotherapie'!K105</f>
        <v>3.4861799143675043E-2</v>
      </c>
      <c r="L114" s="62">
        <f>J114-'Grundlage Physiotherapie'!L105</f>
        <v>8.9580378132003702E-3</v>
      </c>
      <c r="M114" s="75"/>
      <c r="N114" s="62"/>
      <c r="O114" s="62"/>
      <c r="P114" s="62"/>
    </row>
    <row r="115" spans="1:24" ht="10.5" x14ac:dyDescent="0.25">
      <c r="A115" s="48" t="s">
        <v>364</v>
      </c>
      <c r="B115" s="49"/>
      <c r="C115" s="49"/>
      <c r="D115" s="49"/>
      <c r="E115" s="49"/>
      <c r="F115" s="49"/>
      <c r="G115" s="49"/>
      <c r="H115" s="49"/>
      <c r="I115" s="81">
        <f>SUM(I10:I108)/I111</f>
        <v>1.2267654847075293</v>
      </c>
      <c r="J115" s="81">
        <f>SUM(J10:J108)/J111</f>
        <v>1.1663655174353333</v>
      </c>
      <c r="K115" s="62">
        <f>I115-'Grundlage Physiotherapie'!K106</f>
        <v>0.22676548470752933</v>
      </c>
      <c r="L115" s="62">
        <f>J115-'Grundlage Physiotherapie'!L106</f>
        <v>0.16636551743533334</v>
      </c>
      <c r="M115" s="75"/>
      <c r="N115" s="62"/>
      <c r="O115" s="62"/>
      <c r="P115" s="40"/>
    </row>
    <row r="116" spans="1:24" ht="10.5" x14ac:dyDescent="0.25">
      <c r="A116" s="44" t="s">
        <v>371</v>
      </c>
      <c r="B116" s="45"/>
      <c r="C116" s="46"/>
      <c r="D116" s="46"/>
      <c r="E116" s="46"/>
      <c r="F116" s="46"/>
      <c r="G116" s="46"/>
      <c r="H116" s="46"/>
      <c r="I116" s="82">
        <f>MEDIAN(I10:I108)</f>
        <v>1.1895466241419501</v>
      </c>
      <c r="J116" s="82">
        <f>MEDIAN(J10:J108)</f>
        <v>1.1614115278377501</v>
      </c>
      <c r="K116" s="62">
        <f>I116-'Grundlage Physiotherapie'!K107</f>
        <v>0.18954662414195012</v>
      </c>
      <c r="L116" s="62">
        <f>J116-'Grundlage Physiotherapie'!L107</f>
        <v>0.16141152783775015</v>
      </c>
      <c r="M116" s="75"/>
      <c r="N116" s="62"/>
      <c r="O116" s="62"/>
      <c r="P116" s="40"/>
    </row>
    <row r="117" spans="1:24" ht="10.5" x14ac:dyDescent="0.25">
      <c r="A117" s="48" t="s">
        <v>378</v>
      </c>
      <c r="B117" s="49"/>
      <c r="C117" s="49"/>
      <c r="D117" s="49"/>
      <c r="E117" s="49"/>
      <c r="F117" s="49"/>
      <c r="G117" s="49"/>
      <c r="H117" s="49"/>
      <c r="I117" s="81">
        <f>QUARTILE(I10:I108,3)</f>
        <v>1.3591387476646251</v>
      </c>
      <c r="J117" s="81">
        <f>QUARTILE(J10:J108,3)</f>
        <v>1.3187519664030249</v>
      </c>
      <c r="K117" s="62">
        <f>I117-'Grundlage Physiotherapie'!K108</f>
        <v>0.35913874766462506</v>
      </c>
      <c r="L117" s="62">
        <f>J117-'Grundlage Physiotherapie'!L108</f>
        <v>0.31875196640302494</v>
      </c>
      <c r="M117" s="75"/>
      <c r="N117" s="62"/>
      <c r="O117" s="62"/>
      <c r="P117" s="62"/>
    </row>
    <row r="118" spans="1:24" ht="10.5" x14ac:dyDescent="0.25">
      <c r="A118" s="44" t="s">
        <v>385</v>
      </c>
      <c r="B118" s="45"/>
      <c r="C118" s="46"/>
      <c r="D118" s="46"/>
      <c r="E118" s="46"/>
      <c r="F118" s="46"/>
      <c r="G118" s="46"/>
      <c r="H118" s="46"/>
      <c r="I118" s="82">
        <f>LARGE(I10:I108,1)</f>
        <v>2.0957083917724999</v>
      </c>
      <c r="J118" s="82">
        <f>LARGE(J10:J108,1)</f>
        <v>1.9742352723623</v>
      </c>
      <c r="K118" s="62">
        <f>I118-'Grundlage Physiotherapie'!K109</f>
        <v>9.5708391772499901E-2</v>
      </c>
      <c r="L118" s="62">
        <f>J118-'Grundlage Physiotherapie'!L109</f>
        <v>-2.5764727637699991E-2</v>
      </c>
      <c r="M118" s="75"/>
      <c r="N118" s="62"/>
      <c r="O118" s="62"/>
      <c r="P118" s="62"/>
    </row>
    <row r="119" spans="1:24" ht="10.5" x14ac:dyDescent="0.25">
      <c r="A119" s="86" t="s">
        <v>430</v>
      </c>
      <c r="B119" s="87"/>
      <c r="C119" s="87"/>
      <c r="D119" s="88" t="s">
        <v>392</v>
      </c>
      <c r="E119" s="69"/>
      <c r="F119" s="69"/>
      <c r="G119" s="69"/>
      <c r="H119" s="83"/>
      <c r="I119" s="84">
        <f>I109</f>
        <v>1.1993010775837365</v>
      </c>
      <c r="J119" s="84">
        <f>J109</f>
        <v>1.1576435629204425</v>
      </c>
      <c r="K119" s="62">
        <f>I119-'Grundlage Physiotherapie'!K111</f>
        <v>1.1993010775837365</v>
      </c>
      <c r="L119" s="62">
        <f>J119-'Grundlage Physiotherapie'!L111</f>
        <v>1.1576435629204425</v>
      </c>
      <c r="M119" s="75"/>
      <c r="N119" s="62"/>
      <c r="O119" s="62"/>
      <c r="P119" s="62"/>
    </row>
    <row r="120" spans="1:24" x14ac:dyDescent="0.2">
      <c r="E120" s="66"/>
      <c r="F120" s="66"/>
      <c r="K120" s="23"/>
    </row>
    <row r="121" spans="1:24" x14ac:dyDescent="0.2">
      <c r="A121" s="23" t="s">
        <v>412</v>
      </c>
      <c r="E121" s="66"/>
      <c r="F121" s="66"/>
      <c r="K121" s="23"/>
    </row>
    <row r="122" spans="1:24" x14ac:dyDescent="0.2">
      <c r="E122" s="66"/>
      <c r="F122" s="66"/>
      <c r="K122" s="23"/>
    </row>
    <row r="123" spans="1:24" x14ac:dyDescent="0.2">
      <c r="E123" s="66"/>
      <c r="F123" s="66"/>
      <c r="K123" s="23"/>
    </row>
    <row r="124" spans="1:24" x14ac:dyDescent="0.2">
      <c r="E124" s="66"/>
      <c r="F124" s="66"/>
      <c r="K124" s="23"/>
    </row>
    <row r="125" spans="1:24" x14ac:dyDescent="0.2">
      <c r="E125" s="66"/>
      <c r="F125" s="66"/>
      <c r="K125" s="23"/>
    </row>
    <row r="126" spans="1:24" x14ac:dyDescent="0.2">
      <c r="E126" s="66"/>
      <c r="F126" s="66"/>
      <c r="K126" s="23"/>
    </row>
    <row r="127" spans="1:24" x14ac:dyDescent="0.2">
      <c r="E127" s="66"/>
      <c r="F127" s="66"/>
      <c r="K127" s="23"/>
    </row>
    <row r="128" spans="1:24" x14ac:dyDescent="0.2">
      <c r="E128" s="66"/>
      <c r="F128" s="66"/>
      <c r="K128" s="23"/>
      <c r="W128" s="66"/>
      <c r="X128" s="66"/>
    </row>
    <row r="129" spans="1:24" s="28" customFormat="1" x14ac:dyDescent="0.2">
      <c r="A129" s="23"/>
      <c r="B129" s="23"/>
      <c r="C129" s="23"/>
      <c r="D129" s="23"/>
      <c r="E129" s="66"/>
      <c r="F129" s="66"/>
      <c r="G129" s="66"/>
      <c r="H129" s="66"/>
      <c r="I129" s="66"/>
      <c r="J129" s="66"/>
      <c r="K129" s="23"/>
      <c r="N129" s="23"/>
      <c r="O129" s="23"/>
      <c r="P129" s="23"/>
      <c r="Q129" s="23"/>
      <c r="R129" s="23"/>
      <c r="S129" s="23"/>
      <c r="T129" s="23"/>
      <c r="U129" s="23"/>
      <c r="V129" s="23"/>
      <c r="W129" s="66"/>
      <c r="X129" s="66"/>
    </row>
    <row r="130" spans="1:24" s="28" customFormat="1" x14ac:dyDescent="0.2">
      <c r="A130" s="23"/>
      <c r="B130" s="23"/>
      <c r="C130" s="23"/>
      <c r="D130" s="23"/>
      <c r="E130" s="66"/>
      <c r="F130" s="66"/>
      <c r="G130" s="66"/>
      <c r="H130" s="66"/>
      <c r="I130" s="66"/>
      <c r="J130" s="66"/>
      <c r="K130" s="23"/>
      <c r="N130" s="23"/>
      <c r="O130" s="23"/>
      <c r="P130" s="23"/>
      <c r="Q130" s="23"/>
      <c r="R130" s="23"/>
      <c r="S130" s="23"/>
      <c r="T130" s="23"/>
      <c r="U130" s="23"/>
      <c r="V130" s="23"/>
      <c r="W130" s="66"/>
      <c r="X130" s="66"/>
    </row>
    <row r="131" spans="1:24" s="28" customFormat="1" x14ac:dyDescent="0.2">
      <c r="A131" s="23"/>
      <c r="B131" s="23"/>
      <c r="C131" s="23"/>
      <c r="D131" s="23"/>
      <c r="E131" s="66"/>
      <c r="F131" s="66"/>
      <c r="G131" s="66"/>
      <c r="H131" s="66"/>
      <c r="I131" s="66"/>
      <c r="J131" s="66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</row>
  </sheetData>
  <phoneticPr fontId="25" type="noConversion"/>
  <pageMargins left="0.78740157480314965" right="0.78740157480314965" top="0.59055118110236227" bottom="0.78740157480314965" header="0.51181102362204722" footer="0.51181102362204722"/>
  <pageSetup paperSize="9" orientation="landscape" r:id="rId1"/>
  <headerFooter>
    <oddFooter>&amp;CSeite &amp;P von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73"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8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2">
        <v>8281526.7052507</v>
      </c>
      <c r="H2" s="106"/>
      <c r="I2" s="12">
        <v>10244</v>
      </c>
      <c r="J2" s="12">
        <v>527</v>
      </c>
      <c r="K2" s="12">
        <v>808.42705049304004</v>
      </c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39416480.656508997</v>
      </c>
      <c r="H3" s="108">
        <v>38477778.157892004</v>
      </c>
      <c r="I3" s="108">
        <v>36050.556607257</v>
      </c>
      <c r="J3" s="108">
        <v>1676</v>
      </c>
      <c r="K3" s="108">
        <v>1093.3667706138999</v>
      </c>
      <c r="L3" s="108">
        <v>1067.3282683837001</v>
      </c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06"/>
      <c r="H4" s="106"/>
      <c r="I4" s="106"/>
      <c r="J4" s="106"/>
      <c r="K4" s="106"/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7"/>
      <c r="H5" s="107"/>
      <c r="I5" s="107"/>
      <c r="J5" s="107"/>
      <c r="K5" s="107"/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06"/>
      <c r="H6" s="106"/>
      <c r="I6" s="106"/>
      <c r="J6" s="106"/>
      <c r="K6" s="106"/>
      <c r="L6" s="106"/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7"/>
      <c r="H7" s="107"/>
      <c r="I7" s="107"/>
      <c r="J7" s="107"/>
      <c r="K7" s="107"/>
      <c r="L7" s="107"/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2">
        <v>12468011.301599</v>
      </c>
      <c r="I8" s="12">
        <v>18017</v>
      </c>
      <c r="J8" s="12">
        <v>852</v>
      </c>
      <c r="K8" s="106"/>
      <c r="L8" s="12">
        <v>692.01372601425999</v>
      </c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17995220.983686998</v>
      </c>
      <c r="H9" s="108">
        <v>17049704.703687001</v>
      </c>
      <c r="I9" s="108">
        <v>29531</v>
      </c>
      <c r="J9" s="108">
        <v>1509</v>
      </c>
      <c r="K9" s="108">
        <v>609.36713906358</v>
      </c>
      <c r="L9" s="108">
        <v>577.34938551645996</v>
      </c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2">
        <v>19569961.757918999</v>
      </c>
      <c r="H10" s="12">
        <v>20914761.757918999</v>
      </c>
      <c r="I10" s="12">
        <v>27148</v>
      </c>
      <c r="J10" s="12">
        <v>1270</v>
      </c>
      <c r="K10" s="12">
        <v>720.86200670100004</v>
      </c>
      <c r="L10" s="12">
        <v>770.3978841137</v>
      </c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7"/>
      <c r="I11" s="107"/>
      <c r="J11" s="107"/>
      <c r="K11" s="107"/>
      <c r="L11" s="107"/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06"/>
      <c r="H12" s="106"/>
      <c r="I12" s="106"/>
      <c r="J12" s="106"/>
      <c r="K12" s="106"/>
      <c r="L12" s="106"/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4001905.1799041</v>
      </c>
      <c r="H13" s="108">
        <v>4001905.1799041</v>
      </c>
      <c r="I13" s="108">
        <v>5416</v>
      </c>
      <c r="J13" s="108">
        <v>455</v>
      </c>
      <c r="K13" s="108">
        <v>738.90420603842006</v>
      </c>
      <c r="L13" s="108">
        <v>738.90420603842006</v>
      </c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06"/>
      <c r="H14" s="106"/>
      <c r="I14" s="106"/>
      <c r="J14" s="106"/>
      <c r="K14" s="106"/>
      <c r="L14" s="106"/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7"/>
      <c r="H15" s="107"/>
      <c r="I15" s="107"/>
      <c r="J15" s="107"/>
      <c r="K15" s="107"/>
      <c r="L15" s="107"/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06"/>
      <c r="H16" s="106"/>
      <c r="I16" s="106"/>
      <c r="J16" s="106"/>
      <c r="K16" s="106"/>
      <c r="L16" s="106"/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8">
        <v>26994483.783174999</v>
      </c>
      <c r="I17" s="108">
        <v>34169</v>
      </c>
      <c r="J17" s="108">
        <v>1667</v>
      </c>
      <c r="K17" s="107"/>
      <c r="L17" s="108">
        <v>790.02849902469995</v>
      </c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06"/>
      <c r="H18" s="106"/>
      <c r="I18" s="106"/>
      <c r="J18" s="106"/>
      <c r="K18" s="106"/>
      <c r="L18" s="106"/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10006480.315453</v>
      </c>
      <c r="H19" s="107"/>
      <c r="I19" s="108">
        <v>14333</v>
      </c>
      <c r="J19" s="108">
        <v>624</v>
      </c>
      <c r="K19" s="108">
        <v>698.14276951458999</v>
      </c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20113310.984209999</v>
      </c>
      <c r="H20" s="12">
        <v>19237660.96421</v>
      </c>
      <c r="I20" s="12">
        <v>28119</v>
      </c>
      <c r="J20" s="12">
        <v>1075</v>
      </c>
      <c r="K20" s="12">
        <v>715.29254184751005</v>
      </c>
      <c r="L20" s="12">
        <v>684.15167552936998</v>
      </c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17385969.363937002</v>
      </c>
      <c r="H22" s="106"/>
      <c r="I22" s="12">
        <v>23173</v>
      </c>
      <c r="J22" s="12">
        <v>1186</v>
      </c>
      <c r="K22" s="12">
        <v>750.26838838030994</v>
      </c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193472101.53408</v>
      </c>
      <c r="H23" s="107"/>
      <c r="I23" s="108">
        <v>185765.37222222</v>
      </c>
      <c r="J23" s="108">
        <v>6303</v>
      </c>
      <c r="K23" s="108">
        <v>1041.4863610999</v>
      </c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62258162.473929003</v>
      </c>
      <c r="H24" s="12">
        <v>58453391.393928997</v>
      </c>
      <c r="I24" s="12">
        <v>93274</v>
      </c>
      <c r="J24" s="12">
        <v>3668</v>
      </c>
      <c r="K24" s="12">
        <v>667.4760648619</v>
      </c>
      <c r="L24" s="12">
        <v>626.68472879826004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8">
        <v>10349327.622783</v>
      </c>
      <c r="H25" s="108">
        <v>10137941.592559</v>
      </c>
      <c r="I25" s="108">
        <v>6481</v>
      </c>
      <c r="J25" s="108">
        <v>175</v>
      </c>
      <c r="K25" s="108">
        <v>1596.8720294371999</v>
      </c>
      <c r="L25" s="108">
        <v>1564.2557618513999</v>
      </c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  <c r="K26" s="106"/>
      <c r="L26" s="106"/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8">
        <v>224485.97067653001</v>
      </c>
      <c r="I27" s="108">
        <v>316</v>
      </c>
      <c r="J27" s="108">
        <v>16</v>
      </c>
      <c r="K27" s="107"/>
      <c r="L27" s="108">
        <v>710.39864138143002</v>
      </c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7"/>
      <c r="H29" s="107"/>
      <c r="I29" s="107"/>
      <c r="J29" s="107"/>
      <c r="K29" s="107"/>
      <c r="L29" s="107"/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06"/>
      <c r="H30" s="106"/>
      <c r="I30" s="106"/>
      <c r="J30" s="106"/>
      <c r="K30" s="106"/>
      <c r="L30" s="106"/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23009056.783645999</v>
      </c>
      <c r="H31" s="107"/>
      <c r="I31" s="108">
        <v>29338</v>
      </c>
      <c r="J31" s="108">
        <v>1311</v>
      </c>
      <c r="K31" s="108">
        <v>784.27489207328995</v>
      </c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7"/>
      <c r="H33" s="107"/>
      <c r="I33" s="107"/>
      <c r="J33" s="107"/>
      <c r="K33" s="107"/>
      <c r="L33" s="107"/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06"/>
      <c r="H34" s="106"/>
      <c r="I34" s="106"/>
      <c r="J34" s="106"/>
      <c r="K34" s="106"/>
      <c r="L34" s="106"/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06"/>
      <c r="H36" s="106"/>
      <c r="I36" s="106"/>
      <c r="J36" s="106"/>
      <c r="K36" s="106"/>
      <c r="L36" s="106"/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7"/>
      <c r="H37" s="107"/>
      <c r="I37" s="107"/>
      <c r="J37" s="107"/>
      <c r="K37" s="107"/>
      <c r="L37" s="107"/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  <c r="K38" s="106"/>
      <c r="L38" s="106"/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8650773.8782103993</v>
      </c>
      <c r="H39" s="107"/>
      <c r="I39" s="108">
        <v>12194</v>
      </c>
      <c r="J39" s="108">
        <v>577</v>
      </c>
      <c r="K39" s="108">
        <v>709.42872545599005</v>
      </c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06"/>
      <c r="I40" s="106"/>
      <c r="J40" s="106"/>
      <c r="K40" s="106"/>
      <c r="L40" s="106"/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7"/>
      <c r="H41" s="107"/>
      <c r="I41" s="107"/>
      <c r="J41" s="107"/>
      <c r="K41" s="107"/>
      <c r="L41" s="107"/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06"/>
      <c r="H42" s="106"/>
      <c r="I42" s="106"/>
      <c r="J42" s="106"/>
      <c r="K42" s="106"/>
      <c r="L42" s="106"/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7"/>
      <c r="H43" s="107"/>
      <c r="I43" s="107"/>
      <c r="J43" s="107"/>
      <c r="K43" s="107"/>
      <c r="L43" s="107"/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2">
        <v>10686100.599042</v>
      </c>
      <c r="H44" s="12">
        <v>10295425.599042</v>
      </c>
      <c r="I44" s="12">
        <v>10560</v>
      </c>
      <c r="J44" s="12">
        <v>393</v>
      </c>
      <c r="K44" s="12">
        <v>1011.9413446062</v>
      </c>
      <c r="L44" s="12">
        <v>974.94560596984002</v>
      </c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7"/>
      <c r="H45" s="107"/>
      <c r="I45" s="107"/>
      <c r="J45" s="107"/>
      <c r="K45" s="107"/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06"/>
      <c r="H46" s="106"/>
      <c r="I46" s="106"/>
      <c r="J46" s="106"/>
      <c r="K46" s="106"/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7"/>
      <c r="H47" s="107"/>
      <c r="I47" s="107"/>
      <c r="J47" s="107"/>
      <c r="K47" s="107"/>
      <c r="L47" s="107"/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06"/>
      <c r="H48" s="106"/>
      <c r="I48" s="106"/>
      <c r="J48" s="106"/>
      <c r="K48" s="106"/>
      <c r="L48" s="106"/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  <c r="K49" s="107"/>
      <c r="L49" s="107"/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06"/>
      <c r="H50" s="106"/>
      <c r="I50" s="106"/>
      <c r="J50" s="106"/>
      <c r="K50" s="106"/>
      <c r="L50" s="106"/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  <c r="K51" s="107"/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  <c r="K52" s="106"/>
      <c r="L52" s="106"/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7"/>
      <c r="H53" s="107"/>
      <c r="I53" s="107"/>
      <c r="J53" s="107"/>
      <c r="K53" s="107"/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  <c r="K54" s="106"/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7"/>
      <c r="H55" s="107"/>
      <c r="I55" s="107"/>
      <c r="J55" s="107"/>
      <c r="K55" s="107"/>
      <c r="L55" s="107"/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06"/>
      <c r="H56" s="106"/>
      <c r="I56" s="106"/>
      <c r="J56" s="106"/>
      <c r="K56" s="106"/>
      <c r="L56" s="106"/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7"/>
      <c r="H57" s="107"/>
      <c r="I57" s="107"/>
      <c r="J57" s="107"/>
      <c r="K57" s="107"/>
      <c r="L57" s="107"/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06"/>
      <c r="H58" s="106"/>
      <c r="I58" s="106"/>
      <c r="J58" s="106"/>
      <c r="K58" s="106"/>
      <c r="L58" s="106"/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7"/>
      <c r="H59" s="107"/>
      <c r="I59" s="107"/>
      <c r="J59" s="107"/>
      <c r="K59" s="107"/>
      <c r="L59" s="107"/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06"/>
      <c r="I60" s="106"/>
      <c r="J60" s="106"/>
      <c r="K60" s="106"/>
      <c r="L60" s="106"/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7"/>
      <c r="H61" s="107"/>
      <c r="I61" s="107"/>
      <c r="J61" s="107"/>
      <c r="K61" s="107"/>
      <c r="L61" s="107"/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06"/>
      <c r="I62" s="106"/>
      <c r="J62" s="106"/>
      <c r="K62" s="106"/>
      <c r="L62" s="106"/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7"/>
      <c r="H63" s="107"/>
      <c r="I63" s="107"/>
      <c r="J63" s="107"/>
      <c r="K63" s="107"/>
      <c r="L63" s="107"/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06"/>
      <c r="H64" s="106"/>
      <c r="I64" s="106"/>
      <c r="J64" s="106"/>
      <c r="K64" s="106"/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7"/>
      <c r="H65" s="107"/>
      <c r="I65" s="107"/>
      <c r="J65" s="107"/>
      <c r="K65" s="107"/>
      <c r="L65" s="107"/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06"/>
      <c r="H66" s="106"/>
      <c r="I66" s="106"/>
      <c r="J66" s="106"/>
      <c r="K66" s="106"/>
      <c r="L66" s="106"/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16808539.635398</v>
      </c>
      <c r="H67" s="108">
        <v>16547636.786194</v>
      </c>
      <c r="I67" s="108">
        <v>21725</v>
      </c>
      <c r="J67" s="108">
        <v>1220</v>
      </c>
      <c r="K67" s="108">
        <v>773.69572544985999</v>
      </c>
      <c r="L67" s="108">
        <v>761.68638831731005</v>
      </c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8058347.5400307998</v>
      </c>
      <c r="H68" s="12">
        <v>8058347.5400307998</v>
      </c>
      <c r="I68" s="12">
        <v>9698</v>
      </c>
      <c r="J68" s="12">
        <v>349</v>
      </c>
      <c r="K68" s="12">
        <v>830.92880388027004</v>
      </c>
      <c r="L68" s="12">
        <v>830.92880388027004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7"/>
      <c r="H69" s="107"/>
      <c r="I69" s="107"/>
      <c r="J69" s="107"/>
      <c r="K69" s="107"/>
      <c r="L69" s="107"/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2">
        <v>82746274.350663006</v>
      </c>
      <c r="H70" s="12">
        <v>81522287.725938007</v>
      </c>
      <c r="I70" s="12">
        <v>48850</v>
      </c>
      <c r="J70" s="12">
        <v>1293</v>
      </c>
      <c r="K70" s="12">
        <v>1693.884838294</v>
      </c>
      <c r="L70" s="12">
        <v>1668.8288173170999</v>
      </c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7"/>
      <c r="H71" s="107"/>
      <c r="I71" s="107"/>
      <c r="J71" s="107"/>
      <c r="K71" s="107"/>
      <c r="L71" s="107"/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06"/>
      <c r="H72" s="106"/>
      <c r="I72" s="106"/>
      <c r="J72" s="106"/>
      <c r="K72" s="106"/>
      <c r="L72" s="106"/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12131292.371300999</v>
      </c>
      <c r="I73" s="108">
        <v>20576</v>
      </c>
      <c r="J73" s="108">
        <v>20576</v>
      </c>
      <c r="K73" s="107"/>
      <c r="L73" s="108">
        <v>589.58458258655003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06"/>
      <c r="H74" s="106"/>
      <c r="I74" s="106"/>
      <c r="J74" s="106"/>
      <c r="K74" s="106"/>
      <c r="L74" s="106"/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7"/>
      <c r="H75" s="107"/>
      <c r="I75" s="107"/>
      <c r="J75" s="107"/>
      <c r="K75" s="107"/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06"/>
      <c r="I76" s="106"/>
      <c r="J76" s="106"/>
      <c r="K76" s="106"/>
      <c r="L76" s="106"/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7"/>
      <c r="H77" s="107"/>
      <c r="I77" s="107"/>
      <c r="J77" s="107"/>
      <c r="K77" s="107"/>
      <c r="L77" s="107"/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2717886.9456564998</v>
      </c>
      <c r="H78" s="12">
        <v>2601529.4590591001</v>
      </c>
      <c r="I78" s="12">
        <v>3229</v>
      </c>
      <c r="J78" s="12">
        <v>181</v>
      </c>
      <c r="K78" s="12">
        <v>841.71165861148995</v>
      </c>
      <c r="L78" s="12">
        <v>805.67651256089005</v>
      </c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7"/>
      <c r="H79" s="107"/>
      <c r="I79" s="107"/>
      <c r="J79" s="107"/>
      <c r="K79" s="107"/>
      <c r="L79" s="107"/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2">
        <v>19919610.082524002</v>
      </c>
      <c r="I80" s="12">
        <v>13809</v>
      </c>
      <c r="J80" s="12">
        <v>363</v>
      </c>
      <c r="K80" s="106"/>
      <c r="L80" s="12">
        <v>1442.509239085</v>
      </c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  <c r="K81" s="107"/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06"/>
      <c r="H82" s="106"/>
      <c r="I82" s="106"/>
      <c r="J82" s="106"/>
      <c r="K82" s="106"/>
      <c r="L82" s="106"/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7"/>
      <c r="H83" s="107"/>
      <c r="I83" s="107"/>
      <c r="J83" s="107"/>
      <c r="K83" s="107"/>
      <c r="L83" s="107"/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06"/>
      <c r="H84" s="106"/>
      <c r="I84" s="106"/>
      <c r="J84" s="106"/>
      <c r="K84" s="106"/>
      <c r="L84" s="106"/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7"/>
      <c r="H85" s="107"/>
      <c r="I85" s="107"/>
      <c r="J85" s="107"/>
      <c r="K85" s="107"/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14421225.261055</v>
      </c>
      <c r="H87" s="108">
        <v>13828847.340278</v>
      </c>
      <c r="I87" s="108">
        <v>20206</v>
      </c>
      <c r="J87" s="108">
        <v>709</v>
      </c>
      <c r="K87" s="108">
        <v>713.71004954244995</v>
      </c>
      <c r="L87" s="108">
        <v>684.39311789953001</v>
      </c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2">
        <v>19447963.857891001</v>
      </c>
      <c r="H88" s="12">
        <v>19447963.857891001</v>
      </c>
      <c r="I88" s="12">
        <v>34062</v>
      </c>
      <c r="J88" s="12">
        <v>1499</v>
      </c>
      <c r="K88" s="12">
        <v>570.95777869445999</v>
      </c>
      <c r="L88" s="12">
        <v>570.95777869445999</v>
      </c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8">
        <v>13455513.796396</v>
      </c>
      <c r="H89" s="108">
        <v>13437439.366396001</v>
      </c>
      <c r="I89" s="108">
        <v>22076</v>
      </c>
      <c r="J89" s="108">
        <v>1252</v>
      </c>
      <c r="K89" s="108">
        <v>609.50868800491003</v>
      </c>
      <c r="L89" s="108">
        <v>608.68995136782996</v>
      </c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2">
        <v>21321450.003956001</v>
      </c>
      <c r="H90" s="12">
        <v>21032424.763955999</v>
      </c>
      <c r="I90" s="12">
        <v>26495</v>
      </c>
      <c r="J90" s="12">
        <v>1299</v>
      </c>
      <c r="K90" s="12">
        <v>804.73485578247005</v>
      </c>
      <c r="L90" s="12">
        <v>793.82618471244996</v>
      </c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7"/>
      <c r="H91" s="107"/>
      <c r="I91" s="107"/>
      <c r="J91" s="107"/>
      <c r="K91" s="107"/>
      <c r="L91" s="107"/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06"/>
      <c r="H92" s="106"/>
      <c r="I92" s="106"/>
      <c r="J92" s="106"/>
      <c r="K92" s="106"/>
      <c r="L92" s="106"/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06"/>
      <c r="H94" s="106"/>
      <c r="I94" s="106"/>
      <c r="J94" s="106"/>
      <c r="K94" s="106"/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7"/>
      <c r="H95" s="107"/>
      <c r="I95" s="107"/>
      <c r="J95" s="107"/>
      <c r="K95" s="107"/>
      <c r="L95" s="107"/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06"/>
      <c r="H96" s="106"/>
      <c r="I96" s="106"/>
      <c r="J96" s="106"/>
      <c r="K96" s="106"/>
      <c r="L96" s="106"/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8">
        <v>44302082.435953997</v>
      </c>
      <c r="H97" s="107"/>
      <c r="I97" s="108">
        <v>27768</v>
      </c>
      <c r="J97" s="108">
        <v>393</v>
      </c>
      <c r="K97" s="108">
        <v>1595.4365613639</v>
      </c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8">
        <v>5309010.7579421001</v>
      </c>
      <c r="H99" s="108">
        <v>5309010.7379420996</v>
      </c>
      <c r="I99" s="108">
        <v>9149</v>
      </c>
      <c r="J99" s="108">
        <v>460</v>
      </c>
      <c r="K99" s="108">
        <v>580.28317389246001</v>
      </c>
      <c r="L99" s="108">
        <v>580.28317170643004</v>
      </c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06"/>
      <c r="I100" s="106"/>
      <c r="J100" s="106"/>
      <c r="K100" s="106"/>
      <c r="L100" s="106"/>
    </row>
    <row r="101" spans="1:12" x14ac:dyDescent="0.25">
      <c r="A101" s="109"/>
      <c r="B101" s="109"/>
      <c r="C101" s="109"/>
      <c r="D101" s="109"/>
      <c r="E101" s="109"/>
      <c r="F101" s="109"/>
      <c r="G101" s="110">
        <v>673784673.42350268</v>
      </c>
      <c r="H101" s="110">
        <v>432091940.43610263</v>
      </c>
      <c r="I101" s="110">
        <v>821771.92882947694</v>
      </c>
      <c r="J101" s="110">
        <v>52878</v>
      </c>
      <c r="K101" s="110">
        <v>20960.962423703098</v>
      </c>
      <c r="L101" s="110">
        <v>18533.82293074936</v>
      </c>
    </row>
    <row r="103" spans="1:12" x14ac:dyDescent="0.25">
      <c r="F103" s="10" t="s">
        <v>346</v>
      </c>
      <c r="G103" s="10" t="s">
        <v>356</v>
      </c>
      <c r="H103" s="10" t="s">
        <v>608</v>
      </c>
      <c r="I103" s="10" t="s">
        <v>499</v>
      </c>
      <c r="J103" s="10" t="s">
        <v>499</v>
      </c>
      <c r="K103" s="10" t="s">
        <v>356</v>
      </c>
      <c r="L103" s="10" t="s">
        <v>608</v>
      </c>
    </row>
    <row r="104" spans="1:12" x14ac:dyDescent="0.25">
      <c r="F104" s="11" t="s">
        <v>350</v>
      </c>
      <c r="G104" s="11" t="s">
        <v>609</v>
      </c>
      <c r="H104" s="11" t="s">
        <v>610</v>
      </c>
      <c r="I104" s="11" t="s">
        <v>611</v>
      </c>
      <c r="J104" s="11" t="s">
        <v>612</v>
      </c>
      <c r="K104" s="11" t="s">
        <v>613</v>
      </c>
      <c r="L104" s="11" t="s">
        <v>613</v>
      </c>
    </row>
    <row r="105" spans="1:12" x14ac:dyDescent="0.25">
      <c r="F105" s="10" t="s">
        <v>357</v>
      </c>
      <c r="G105" s="10" t="s">
        <v>614</v>
      </c>
      <c r="H105" s="10" t="s">
        <v>615</v>
      </c>
      <c r="I105" s="10" t="s">
        <v>616</v>
      </c>
      <c r="J105" s="10" t="s">
        <v>617</v>
      </c>
      <c r="K105" s="10" t="s">
        <v>618</v>
      </c>
      <c r="L105" s="10" t="s">
        <v>619</v>
      </c>
    </row>
    <row r="106" spans="1:12" x14ac:dyDescent="0.25">
      <c r="F106" s="11" t="s">
        <v>364</v>
      </c>
      <c r="G106" s="11" t="s">
        <v>620</v>
      </c>
      <c r="H106" s="11" t="s">
        <v>621</v>
      </c>
      <c r="I106" s="11" t="s">
        <v>622</v>
      </c>
      <c r="J106" s="11" t="s">
        <v>623</v>
      </c>
      <c r="K106" s="11" t="s">
        <v>624</v>
      </c>
      <c r="L106" s="11" t="s">
        <v>625</v>
      </c>
    </row>
    <row r="107" spans="1:12" x14ac:dyDescent="0.25">
      <c r="F107" s="10" t="s">
        <v>371</v>
      </c>
      <c r="G107" s="10" t="s">
        <v>626</v>
      </c>
      <c r="H107" s="10" t="s">
        <v>627</v>
      </c>
      <c r="I107" s="10" t="s">
        <v>628</v>
      </c>
      <c r="J107" s="10" t="s">
        <v>629</v>
      </c>
      <c r="K107" s="10" t="s">
        <v>630</v>
      </c>
      <c r="L107" s="10" t="s">
        <v>631</v>
      </c>
    </row>
    <row r="108" spans="1:12" x14ac:dyDescent="0.25">
      <c r="F108" s="11" t="s">
        <v>378</v>
      </c>
      <c r="G108" s="11" t="s">
        <v>632</v>
      </c>
      <c r="H108" s="11" t="s">
        <v>633</v>
      </c>
      <c r="I108" s="11" t="s">
        <v>634</v>
      </c>
      <c r="J108" s="11" t="s">
        <v>635</v>
      </c>
      <c r="K108" s="11" t="s">
        <v>636</v>
      </c>
      <c r="L108" s="11" t="s">
        <v>637</v>
      </c>
    </row>
    <row r="109" spans="1:12" x14ac:dyDescent="0.25">
      <c r="F109" s="10" t="s">
        <v>385</v>
      </c>
      <c r="G109" s="10" t="s">
        <v>638</v>
      </c>
      <c r="H109" s="10" t="s">
        <v>639</v>
      </c>
      <c r="I109" s="10" t="s">
        <v>640</v>
      </c>
      <c r="J109" s="10" t="s">
        <v>641</v>
      </c>
      <c r="K109" s="10" t="s">
        <v>642</v>
      </c>
      <c r="L109" s="10" t="s">
        <v>643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16"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13" t="s">
        <v>0</v>
      </c>
      <c r="B1" s="113" t="s">
        <v>1</v>
      </c>
      <c r="C1" s="113" t="s">
        <v>2</v>
      </c>
      <c r="D1" s="113" t="s">
        <v>3</v>
      </c>
      <c r="E1" s="113" t="s">
        <v>4</v>
      </c>
      <c r="F1" s="113" t="s">
        <v>5</v>
      </c>
      <c r="G1" s="113" t="s">
        <v>8</v>
      </c>
      <c r="H1" s="113" t="s">
        <v>413</v>
      </c>
      <c r="I1" s="113" t="s">
        <v>476</v>
      </c>
      <c r="J1" s="113" t="s">
        <v>432</v>
      </c>
      <c r="K1" s="113" t="s">
        <v>415</v>
      </c>
      <c r="L1" s="113" t="s">
        <v>416</v>
      </c>
    </row>
    <row r="2" spans="1:12" x14ac:dyDescent="0.25">
      <c r="A2" s="114" t="s">
        <v>12</v>
      </c>
      <c r="B2" s="114" t="s">
        <v>13</v>
      </c>
      <c r="C2" s="114" t="s">
        <v>14</v>
      </c>
      <c r="D2" s="114" t="s">
        <v>15</v>
      </c>
      <c r="E2" s="114" t="s">
        <v>16</v>
      </c>
      <c r="F2" s="114" t="s">
        <v>17</v>
      </c>
      <c r="G2" s="115"/>
      <c r="H2" s="115"/>
      <c r="I2" s="115"/>
      <c r="J2" s="115"/>
      <c r="K2" s="115"/>
      <c r="L2" s="115"/>
    </row>
    <row r="3" spans="1:12" x14ac:dyDescent="0.25">
      <c r="A3" s="116" t="s">
        <v>12</v>
      </c>
      <c r="B3" s="116" t="s">
        <v>18</v>
      </c>
      <c r="C3" s="116" t="s">
        <v>19</v>
      </c>
      <c r="D3" s="116" t="s">
        <v>20</v>
      </c>
      <c r="E3" s="116" t="s">
        <v>21</v>
      </c>
      <c r="F3" s="116" t="s">
        <v>22</v>
      </c>
      <c r="G3" s="117">
        <v>87553444.324726</v>
      </c>
      <c r="H3" s="117">
        <v>85660046.738462001</v>
      </c>
      <c r="I3" s="117">
        <v>103439.75449161</v>
      </c>
      <c r="J3" s="117">
        <v>4013</v>
      </c>
      <c r="K3" s="117">
        <v>846.41968414407995</v>
      </c>
      <c r="L3" s="117">
        <v>828.11533302134001</v>
      </c>
    </row>
    <row r="4" spans="1:12" x14ac:dyDescent="0.25">
      <c r="A4" s="114" t="s">
        <v>12</v>
      </c>
      <c r="B4" s="114" t="s">
        <v>23</v>
      </c>
      <c r="C4" s="114" t="s">
        <v>24</v>
      </c>
      <c r="D4" s="114" t="s">
        <v>25</v>
      </c>
      <c r="E4" s="114" t="s">
        <v>26</v>
      </c>
      <c r="F4" s="114" t="s">
        <v>27</v>
      </c>
      <c r="G4" s="115"/>
      <c r="H4" s="115"/>
      <c r="I4" s="115"/>
      <c r="J4" s="115"/>
      <c r="K4" s="115"/>
      <c r="L4" s="115"/>
    </row>
    <row r="5" spans="1:12" x14ac:dyDescent="0.25">
      <c r="A5" s="116" t="s">
        <v>12</v>
      </c>
      <c r="B5" s="116" t="s">
        <v>28</v>
      </c>
      <c r="C5" s="116" t="s">
        <v>29</v>
      </c>
      <c r="D5" s="116" t="s">
        <v>30</v>
      </c>
      <c r="E5" s="116" t="s">
        <v>26</v>
      </c>
      <c r="F5" s="116" t="s">
        <v>17</v>
      </c>
      <c r="G5" s="118"/>
      <c r="H5" s="118"/>
      <c r="I5" s="118"/>
      <c r="J5" s="118"/>
      <c r="K5" s="118"/>
      <c r="L5" s="118"/>
    </row>
    <row r="6" spans="1:12" x14ac:dyDescent="0.25">
      <c r="A6" s="114" t="s">
        <v>12</v>
      </c>
      <c r="B6" s="114" t="s">
        <v>31</v>
      </c>
      <c r="C6" s="114" t="s">
        <v>32</v>
      </c>
      <c r="D6" s="114" t="s">
        <v>33</v>
      </c>
      <c r="E6" s="114" t="s">
        <v>34</v>
      </c>
      <c r="F6" s="114" t="s">
        <v>35</v>
      </c>
      <c r="G6" s="115"/>
      <c r="H6" s="115"/>
      <c r="I6" s="115"/>
      <c r="J6" s="115"/>
      <c r="K6" s="115"/>
      <c r="L6" s="115"/>
    </row>
    <row r="7" spans="1:12" x14ac:dyDescent="0.25">
      <c r="A7" s="116" t="s">
        <v>12</v>
      </c>
      <c r="B7" s="116" t="s">
        <v>36</v>
      </c>
      <c r="C7" s="116" t="s">
        <v>37</v>
      </c>
      <c r="D7" s="116" t="s">
        <v>38</v>
      </c>
      <c r="E7" s="116" t="s">
        <v>34</v>
      </c>
      <c r="F7" s="116" t="s">
        <v>35</v>
      </c>
      <c r="G7" s="118"/>
      <c r="H7" s="118"/>
      <c r="I7" s="118"/>
      <c r="J7" s="118"/>
      <c r="K7" s="118"/>
      <c r="L7" s="118"/>
    </row>
    <row r="8" spans="1:12" x14ac:dyDescent="0.25">
      <c r="A8" s="114" t="s">
        <v>12</v>
      </c>
      <c r="B8" s="114" t="s">
        <v>39</v>
      </c>
      <c r="C8" s="114" t="s">
        <v>40</v>
      </c>
      <c r="D8" s="114" t="s">
        <v>41</v>
      </c>
      <c r="E8" s="114" t="s">
        <v>21</v>
      </c>
      <c r="F8" s="114" t="s">
        <v>27</v>
      </c>
      <c r="G8" s="115"/>
      <c r="H8" s="115"/>
      <c r="I8" s="115"/>
      <c r="J8" s="115"/>
      <c r="K8" s="115"/>
      <c r="L8" s="115"/>
    </row>
    <row r="9" spans="1:12" x14ac:dyDescent="0.25">
      <c r="A9" s="116" t="s">
        <v>12</v>
      </c>
      <c r="B9" s="116" t="s">
        <v>42</v>
      </c>
      <c r="C9" s="116" t="s">
        <v>43</v>
      </c>
      <c r="D9" s="116" t="s">
        <v>44</v>
      </c>
      <c r="E9" s="116" t="s">
        <v>21</v>
      </c>
      <c r="F9" s="116" t="s">
        <v>45</v>
      </c>
      <c r="G9" s="117">
        <v>6032450.4971289998</v>
      </c>
      <c r="H9" s="117">
        <v>5463652.947129</v>
      </c>
      <c r="I9" s="117">
        <v>5846</v>
      </c>
      <c r="J9" s="117">
        <v>120</v>
      </c>
      <c r="K9" s="117">
        <v>1031.8936875007</v>
      </c>
      <c r="L9" s="117">
        <v>934.59680929336002</v>
      </c>
    </row>
    <row r="10" spans="1:12" x14ac:dyDescent="0.25">
      <c r="A10" s="114" t="s">
        <v>12</v>
      </c>
      <c r="B10" s="114" t="s">
        <v>46</v>
      </c>
      <c r="C10" s="114" t="s">
        <v>47</v>
      </c>
      <c r="D10" s="114" t="s">
        <v>48</v>
      </c>
      <c r="E10" s="114" t="s">
        <v>26</v>
      </c>
      <c r="F10" s="114" t="s">
        <v>45</v>
      </c>
      <c r="G10" s="115"/>
      <c r="H10" s="115"/>
      <c r="I10" s="115"/>
      <c r="J10" s="115"/>
      <c r="K10" s="115"/>
      <c r="L10" s="115"/>
    </row>
    <row r="11" spans="1:12" x14ac:dyDescent="0.25">
      <c r="A11" s="116" t="s">
        <v>12</v>
      </c>
      <c r="B11" s="116" t="s">
        <v>49</v>
      </c>
      <c r="C11" s="116" t="s">
        <v>50</v>
      </c>
      <c r="D11" s="116" t="s">
        <v>51</v>
      </c>
      <c r="E11" s="116" t="s">
        <v>26</v>
      </c>
      <c r="F11" s="116" t="s">
        <v>35</v>
      </c>
      <c r="G11" s="118"/>
      <c r="H11" s="118"/>
      <c r="I11" s="118"/>
      <c r="J11" s="118"/>
      <c r="K11" s="118"/>
      <c r="L11" s="118"/>
    </row>
    <row r="12" spans="1:12" x14ac:dyDescent="0.25">
      <c r="A12" s="114" t="s">
        <v>12</v>
      </c>
      <c r="B12" s="114" t="s">
        <v>52</v>
      </c>
      <c r="C12" s="114" t="s">
        <v>53</v>
      </c>
      <c r="D12" s="114" t="s">
        <v>54</v>
      </c>
      <c r="E12" s="114" t="s">
        <v>55</v>
      </c>
      <c r="F12" s="114" t="s">
        <v>45</v>
      </c>
      <c r="G12" s="115"/>
      <c r="H12" s="115"/>
      <c r="I12" s="115"/>
      <c r="J12" s="115"/>
      <c r="K12" s="115"/>
      <c r="L12" s="115"/>
    </row>
    <row r="13" spans="1:12" x14ac:dyDescent="0.25">
      <c r="A13" s="116" t="s">
        <v>12</v>
      </c>
      <c r="B13" s="116" t="s">
        <v>56</v>
      </c>
      <c r="C13" s="116" t="s">
        <v>57</v>
      </c>
      <c r="D13" s="116" t="s">
        <v>58</v>
      </c>
      <c r="E13" s="116" t="s">
        <v>21</v>
      </c>
      <c r="F13" s="116" t="s">
        <v>27</v>
      </c>
      <c r="G13" s="118"/>
      <c r="H13" s="118"/>
      <c r="I13" s="118"/>
      <c r="J13" s="118"/>
      <c r="K13" s="118"/>
      <c r="L13" s="118"/>
    </row>
    <row r="14" spans="1:12" x14ac:dyDescent="0.25">
      <c r="A14" s="114" t="s">
        <v>12</v>
      </c>
      <c r="B14" s="114" t="s">
        <v>59</v>
      </c>
      <c r="C14" s="114" t="s">
        <v>60</v>
      </c>
      <c r="D14" s="114" t="s">
        <v>61</v>
      </c>
      <c r="E14" s="114" t="s">
        <v>34</v>
      </c>
      <c r="F14" s="114" t="s">
        <v>62</v>
      </c>
      <c r="G14" s="115"/>
      <c r="H14" s="115"/>
      <c r="I14" s="115"/>
      <c r="J14" s="115"/>
      <c r="K14" s="115"/>
      <c r="L14" s="115"/>
    </row>
    <row r="15" spans="1:12" x14ac:dyDescent="0.25">
      <c r="A15" s="116" t="s">
        <v>12</v>
      </c>
      <c r="B15" s="116" t="s">
        <v>63</v>
      </c>
      <c r="C15" s="116" t="s">
        <v>64</v>
      </c>
      <c r="D15" s="116" t="s">
        <v>65</v>
      </c>
      <c r="E15" s="116" t="s">
        <v>66</v>
      </c>
      <c r="F15" s="116" t="s">
        <v>27</v>
      </c>
      <c r="G15" s="118"/>
      <c r="H15" s="118"/>
      <c r="I15" s="118"/>
      <c r="J15" s="118"/>
      <c r="K15" s="118"/>
      <c r="L15" s="118"/>
    </row>
    <row r="16" spans="1:12" x14ac:dyDescent="0.25">
      <c r="A16" s="114" t="s">
        <v>12</v>
      </c>
      <c r="B16" s="114" t="s">
        <v>67</v>
      </c>
      <c r="C16" s="114" t="s">
        <v>68</v>
      </c>
      <c r="D16" s="114" t="s">
        <v>69</v>
      </c>
      <c r="E16" s="114" t="s">
        <v>70</v>
      </c>
      <c r="F16" s="114" t="s">
        <v>45</v>
      </c>
      <c r="G16" s="115"/>
      <c r="H16" s="115"/>
      <c r="I16" s="115"/>
      <c r="J16" s="115"/>
      <c r="K16" s="115"/>
      <c r="L16" s="115"/>
    </row>
    <row r="17" spans="1:12" x14ac:dyDescent="0.25">
      <c r="A17" s="116" t="s">
        <v>12</v>
      </c>
      <c r="B17" s="116" t="s">
        <v>71</v>
      </c>
      <c r="C17" s="116" t="s">
        <v>72</v>
      </c>
      <c r="D17" s="116" t="s">
        <v>73</v>
      </c>
      <c r="E17" s="116" t="s">
        <v>74</v>
      </c>
      <c r="F17" s="116" t="s">
        <v>45</v>
      </c>
      <c r="G17" s="118"/>
      <c r="H17" s="118"/>
      <c r="I17" s="118"/>
      <c r="J17" s="118"/>
      <c r="K17" s="118"/>
      <c r="L17" s="118"/>
    </row>
    <row r="18" spans="1:12" x14ac:dyDescent="0.25">
      <c r="A18" s="114" t="s">
        <v>12</v>
      </c>
      <c r="B18" s="114" t="s">
        <v>75</v>
      </c>
      <c r="C18" s="114" t="s">
        <v>76</v>
      </c>
      <c r="D18" s="114" t="s">
        <v>77</v>
      </c>
      <c r="E18" s="114" t="s">
        <v>70</v>
      </c>
      <c r="F18" s="114" t="s">
        <v>45</v>
      </c>
      <c r="G18" s="115"/>
      <c r="H18" s="115"/>
      <c r="I18" s="115"/>
      <c r="J18" s="115"/>
      <c r="K18" s="115"/>
      <c r="L18" s="115"/>
    </row>
    <row r="19" spans="1:12" x14ac:dyDescent="0.25">
      <c r="A19" s="116" t="s">
        <v>12</v>
      </c>
      <c r="B19" s="116" t="s">
        <v>78</v>
      </c>
      <c r="C19" s="116" t="s">
        <v>79</v>
      </c>
      <c r="D19" s="116" t="s">
        <v>80</v>
      </c>
      <c r="E19" s="116" t="s">
        <v>21</v>
      </c>
      <c r="F19" s="116" t="s">
        <v>27</v>
      </c>
      <c r="G19" s="118"/>
      <c r="H19" s="118"/>
      <c r="I19" s="118"/>
      <c r="J19" s="118"/>
      <c r="K19" s="118"/>
      <c r="L19" s="118"/>
    </row>
    <row r="20" spans="1:12" x14ac:dyDescent="0.25">
      <c r="A20" s="114" t="s">
        <v>12</v>
      </c>
      <c r="B20" s="114" t="s">
        <v>81</v>
      </c>
      <c r="C20" s="114" t="s">
        <v>82</v>
      </c>
      <c r="D20" s="114" t="s">
        <v>83</v>
      </c>
      <c r="E20" s="114" t="s">
        <v>84</v>
      </c>
      <c r="F20" s="114" t="s">
        <v>27</v>
      </c>
      <c r="G20" s="119">
        <v>5627357.5868554004</v>
      </c>
      <c r="H20" s="119">
        <v>5425282.0968554001</v>
      </c>
      <c r="I20" s="119">
        <v>7556</v>
      </c>
      <c r="J20" s="119">
        <v>373</v>
      </c>
      <c r="K20" s="119">
        <v>744.75351864153004</v>
      </c>
      <c r="L20" s="119">
        <v>718.00980635990004</v>
      </c>
    </row>
    <row r="21" spans="1:12" x14ac:dyDescent="0.25">
      <c r="A21" s="116" t="s">
        <v>12</v>
      </c>
      <c r="B21" s="116" t="s">
        <v>85</v>
      </c>
      <c r="C21" s="116" t="s">
        <v>86</v>
      </c>
      <c r="D21" s="116" t="s">
        <v>87</v>
      </c>
      <c r="E21" s="116" t="s">
        <v>88</v>
      </c>
      <c r="F21" s="116" t="s">
        <v>45</v>
      </c>
      <c r="G21" s="118"/>
      <c r="H21" s="118"/>
      <c r="I21" s="118"/>
      <c r="J21" s="118"/>
      <c r="K21" s="118"/>
      <c r="L21" s="118"/>
    </row>
    <row r="22" spans="1:12" x14ac:dyDescent="0.25">
      <c r="A22" s="114" t="s">
        <v>12</v>
      </c>
      <c r="B22" s="114" t="s">
        <v>89</v>
      </c>
      <c r="C22" s="114" t="s">
        <v>90</v>
      </c>
      <c r="D22" s="114" t="s">
        <v>91</v>
      </c>
      <c r="E22" s="114" t="s">
        <v>21</v>
      </c>
      <c r="F22" s="114" t="s">
        <v>45</v>
      </c>
      <c r="G22" s="119">
        <v>1519905.9122116</v>
      </c>
      <c r="H22" s="115"/>
      <c r="I22" s="119">
        <v>1114</v>
      </c>
      <c r="J22" s="119">
        <v>39</v>
      </c>
      <c r="K22" s="119">
        <v>1364.3679642832999</v>
      </c>
      <c r="L22" s="115"/>
    </row>
    <row r="23" spans="1:12" x14ac:dyDescent="0.25">
      <c r="A23" s="116" t="s">
        <v>12</v>
      </c>
      <c r="B23" s="116" t="s">
        <v>92</v>
      </c>
      <c r="C23" s="116" t="s">
        <v>93</v>
      </c>
      <c r="D23" s="116" t="s">
        <v>94</v>
      </c>
      <c r="E23" s="116" t="s">
        <v>95</v>
      </c>
      <c r="F23" s="116" t="s">
        <v>22</v>
      </c>
      <c r="G23" s="117">
        <v>103422252.43051</v>
      </c>
      <c r="H23" s="118"/>
      <c r="I23" s="117">
        <v>99237.854861111002</v>
      </c>
      <c r="J23" s="117">
        <v>4599</v>
      </c>
      <c r="K23" s="117">
        <v>1042.1653367583999</v>
      </c>
      <c r="L23" s="118"/>
    </row>
    <row r="24" spans="1:12" x14ac:dyDescent="0.25">
      <c r="A24" s="114" t="s">
        <v>12</v>
      </c>
      <c r="B24" s="114" t="s">
        <v>96</v>
      </c>
      <c r="C24" s="114" t="s">
        <v>97</v>
      </c>
      <c r="D24" s="114" t="s">
        <v>98</v>
      </c>
      <c r="E24" s="114" t="s">
        <v>99</v>
      </c>
      <c r="F24" s="114" t="s">
        <v>45</v>
      </c>
      <c r="G24" s="119">
        <v>50132929.296199001</v>
      </c>
      <c r="H24" s="119">
        <v>46875816.016199</v>
      </c>
      <c r="I24" s="119">
        <v>61540</v>
      </c>
      <c r="J24" s="119">
        <v>2201</v>
      </c>
      <c r="K24" s="119">
        <v>814.63973506985997</v>
      </c>
      <c r="L24" s="119">
        <v>761.71296743904998</v>
      </c>
    </row>
    <row r="25" spans="1:12" x14ac:dyDescent="0.25">
      <c r="A25" s="116" t="s">
        <v>12</v>
      </c>
      <c r="B25" s="116" t="s">
        <v>100</v>
      </c>
      <c r="C25" s="116" t="s">
        <v>101</v>
      </c>
      <c r="D25" s="116" t="s">
        <v>102</v>
      </c>
      <c r="E25" s="116" t="s">
        <v>55</v>
      </c>
      <c r="F25" s="116" t="s">
        <v>22</v>
      </c>
      <c r="G25" s="118"/>
      <c r="H25" s="118"/>
      <c r="I25" s="118"/>
      <c r="J25" s="118"/>
      <c r="K25" s="118"/>
      <c r="L25" s="118"/>
    </row>
    <row r="26" spans="1:12" x14ac:dyDescent="0.25">
      <c r="A26" s="114" t="s">
        <v>12</v>
      </c>
      <c r="B26" s="114" t="s">
        <v>103</v>
      </c>
      <c r="C26" s="114" t="s">
        <v>104</v>
      </c>
      <c r="D26" s="114" t="s">
        <v>105</v>
      </c>
      <c r="E26" s="114" t="s">
        <v>66</v>
      </c>
      <c r="F26" s="114" t="s">
        <v>106</v>
      </c>
      <c r="G26" s="119">
        <v>6637697.5719474005</v>
      </c>
      <c r="H26" s="119">
        <v>6620915.2919474002</v>
      </c>
      <c r="I26" s="119">
        <v>17308</v>
      </c>
      <c r="J26" s="119">
        <v>186</v>
      </c>
      <c r="K26" s="119">
        <v>383.50459740856002</v>
      </c>
      <c r="L26" s="119">
        <v>382.53497180190999</v>
      </c>
    </row>
    <row r="27" spans="1:12" x14ac:dyDescent="0.25">
      <c r="A27" s="116" t="s">
        <v>12</v>
      </c>
      <c r="B27" s="116" t="s">
        <v>107</v>
      </c>
      <c r="C27" s="116" t="s">
        <v>108</v>
      </c>
      <c r="D27" s="116" t="s">
        <v>109</v>
      </c>
      <c r="E27" s="116" t="s">
        <v>110</v>
      </c>
      <c r="F27" s="116" t="s">
        <v>35</v>
      </c>
      <c r="G27" s="118"/>
      <c r="H27" s="117">
        <v>8979437.2698011994</v>
      </c>
      <c r="I27" s="117">
        <v>13986</v>
      </c>
      <c r="J27" s="117">
        <v>322</v>
      </c>
      <c r="K27" s="118"/>
      <c r="L27" s="117">
        <v>642.03040682119001</v>
      </c>
    </row>
    <row r="28" spans="1:12" x14ac:dyDescent="0.25">
      <c r="A28" s="114" t="s">
        <v>12</v>
      </c>
      <c r="B28" s="114" t="s">
        <v>111</v>
      </c>
      <c r="C28" s="114" t="s">
        <v>112</v>
      </c>
      <c r="D28" s="114" t="s">
        <v>113</v>
      </c>
      <c r="E28" s="114" t="s">
        <v>114</v>
      </c>
      <c r="F28" s="114" t="s">
        <v>106</v>
      </c>
      <c r="G28" s="119">
        <v>14770842.633282</v>
      </c>
      <c r="H28" s="115"/>
      <c r="I28" s="119">
        <v>24127</v>
      </c>
      <c r="J28" s="119">
        <v>477</v>
      </c>
      <c r="K28" s="119">
        <v>612.21215373987002</v>
      </c>
      <c r="L28" s="115"/>
    </row>
    <row r="29" spans="1:12" x14ac:dyDescent="0.25">
      <c r="A29" s="116" t="s">
        <v>12</v>
      </c>
      <c r="B29" s="116" t="s">
        <v>115</v>
      </c>
      <c r="C29" s="116" t="s">
        <v>116</v>
      </c>
      <c r="D29" s="116" t="s">
        <v>117</v>
      </c>
      <c r="E29" s="116" t="s">
        <v>66</v>
      </c>
      <c r="F29" s="116" t="s">
        <v>45</v>
      </c>
      <c r="G29" s="118"/>
      <c r="H29" s="118"/>
      <c r="I29" s="118"/>
      <c r="J29" s="118"/>
      <c r="K29" s="118"/>
      <c r="L29" s="118"/>
    </row>
    <row r="30" spans="1:12" x14ac:dyDescent="0.25">
      <c r="A30" s="114" t="s">
        <v>12</v>
      </c>
      <c r="B30" s="114" t="s">
        <v>118</v>
      </c>
      <c r="C30" s="114" t="s">
        <v>119</v>
      </c>
      <c r="D30" s="114" t="s">
        <v>120</v>
      </c>
      <c r="E30" s="114" t="s">
        <v>66</v>
      </c>
      <c r="F30" s="114" t="s">
        <v>45</v>
      </c>
      <c r="G30" s="115"/>
      <c r="H30" s="115"/>
      <c r="I30" s="115"/>
      <c r="J30" s="115"/>
      <c r="K30" s="115"/>
      <c r="L30" s="115"/>
    </row>
    <row r="31" spans="1:12" x14ac:dyDescent="0.25">
      <c r="A31" s="116" t="s">
        <v>12</v>
      </c>
      <c r="B31" s="116" t="s">
        <v>121</v>
      </c>
      <c r="C31" s="116" t="s">
        <v>122</v>
      </c>
      <c r="D31" s="116" t="s">
        <v>123</v>
      </c>
      <c r="E31" s="116" t="s">
        <v>110</v>
      </c>
      <c r="F31" s="116" t="s">
        <v>45</v>
      </c>
      <c r="G31" s="118"/>
      <c r="H31" s="118"/>
      <c r="I31" s="118"/>
      <c r="J31" s="118"/>
      <c r="K31" s="118"/>
      <c r="L31" s="118"/>
    </row>
    <row r="32" spans="1:12" x14ac:dyDescent="0.25">
      <c r="A32" s="114" t="s">
        <v>12</v>
      </c>
      <c r="B32" s="114" t="s">
        <v>124</v>
      </c>
      <c r="C32" s="114" t="s">
        <v>125</v>
      </c>
      <c r="D32" s="114" t="s">
        <v>126</v>
      </c>
      <c r="E32" s="114" t="s">
        <v>127</v>
      </c>
      <c r="F32" s="114" t="s">
        <v>45</v>
      </c>
      <c r="G32" s="115"/>
      <c r="H32" s="115"/>
      <c r="I32" s="115"/>
      <c r="J32" s="115"/>
      <c r="K32" s="115"/>
      <c r="L32" s="115"/>
    </row>
    <row r="33" spans="1:12" x14ac:dyDescent="0.25">
      <c r="A33" s="116" t="s">
        <v>12</v>
      </c>
      <c r="B33" s="116" t="s">
        <v>128</v>
      </c>
      <c r="C33" s="116" t="s">
        <v>129</v>
      </c>
      <c r="D33" s="116" t="s">
        <v>130</v>
      </c>
      <c r="E33" s="116" t="s">
        <v>131</v>
      </c>
      <c r="F33" s="116" t="s">
        <v>17</v>
      </c>
      <c r="G33" s="117">
        <v>3089018.2202904001</v>
      </c>
      <c r="H33" s="117">
        <v>2840645.6602904</v>
      </c>
      <c r="I33" s="117">
        <v>3408</v>
      </c>
      <c r="J33" s="117">
        <v>149</v>
      </c>
      <c r="K33" s="117">
        <v>906.40205994437997</v>
      </c>
      <c r="L33" s="117">
        <v>833.52278764390996</v>
      </c>
    </row>
    <row r="34" spans="1:12" x14ac:dyDescent="0.25">
      <c r="A34" s="114" t="s">
        <v>12</v>
      </c>
      <c r="B34" s="114" t="s">
        <v>132</v>
      </c>
      <c r="C34" s="114" t="s">
        <v>133</v>
      </c>
      <c r="D34" s="114" t="s">
        <v>134</v>
      </c>
      <c r="E34" s="114" t="s">
        <v>34</v>
      </c>
      <c r="F34" s="114" t="s">
        <v>45</v>
      </c>
      <c r="G34" s="115"/>
      <c r="H34" s="115"/>
      <c r="I34" s="115"/>
      <c r="J34" s="115"/>
      <c r="K34" s="115"/>
      <c r="L34" s="115"/>
    </row>
    <row r="35" spans="1:12" x14ac:dyDescent="0.25">
      <c r="A35" s="116" t="s">
        <v>12</v>
      </c>
      <c r="B35" s="116" t="s">
        <v>135</v>
      </c>
      <c r="C35" s="116" t="s">
        <v>136</v>
      </c>
      <c r="D35" s="116" t="s">
        <v>137</v>
      </c>
      <c r="E35" s="116" t="s">
        <v>127</v>
      </c>
      <c r="F35" s="116" t="s">
        <v>45</v>
      </c>
      <c r="G35" s="118"/>
      <c r="H35" s="118"/>
      <c r="I35" s="118"/>
      <c r="J35" s="118"/>
      <c r="K35" s="118"/>
      <c r="L35" s="118"/>
    </row>
    <row r="36" spans="1:12" x14ac:dyDescent="0.25">
      <c r="A36" s="114" t="s">
        <v>12</v>
      </c>
      <c r="B36" s="114" t="s">
        <v>138</v>
      </c>
      <c r="C36" s="114" t="s">
        <v>139</v>
      </c>
      <c r="D36" s="114" t="s">
        <v>140</v>
      </c>
      <c r="E36" s="114" t="s">
        <v>141</v>
      </c>
      <c r="F36" s="114" t="s">
        <v>17</v>
      </c>
      <c r="G36" s="115"/>
      <c r="H36" s="115"/>
      <c r="I36" s="115"/>
      <c r="J36" s="115"/>
      <c r="K36" s="115"/>
      <c r="L36" s="115"/>
    </row>
    <row r="37" spans="1:12" x14ac:dyDescent="0.25">
      <c r="A37" s="116" t="s">
        <v>12</v>
      </c>
      <c r="B37" s="116" t="s">
        <v>142</v>
      </c>
      <c r="C37" s="116" t="s">
        <v>143</v>
      </c>
      <c r="D37" s="116" t="s">
        <v>144</v>
      </c>
      <c r="E37" s="116" t="s">
        <v>145</v>
      </c>
      <c r="F37" s="116" t="s">
        <v>17</v>
      </c>
      <c r="G37" s="117">
        <v>5102877.2119059004</v>
      </c>
      <c r="H37" s="117">
        <v>5070687.0419059005</v>
      </c>
      <c r="I37" s="117">
        <v>8171</v>
      </c>
      <c r="J37" s="117">
        <v>241</v>
      </c>
      <c r="K37" s="117">
        <v>624.51073453748995</v>
      </c>
      <c r="L37" s="117">
        <v>620.57117144851998</v>
      </c>
    </row>
    <row r="38" spans="1:12" x14ac:dyDescent="0.25">
      <c r="A38" s="114" t="s">
        <v>12</v>
      </c>
      <c r="B38" s="114" t="s">
        <v>146</v>
      </c>
      <c r="C38" s="114" t="s">
        <v>147</v>
      </c>
      <c r="D38" s="114" t="s">
        <v>148</v>
      </c>
      <c r="E38" s="114" t="s">
        <v>66</v>
      </c>
      <c r="F38" s="114" t="s">
        <v>106</v>
      </c>
      <c r="G38" s="119">
        <v>21333250.251449</v>
      </c>
      <c r="H38" s="119">
        <v>21333250.251449</v>
      </c>
      <c r="I38" s="119">
        <v>33362</v>
      </c>
      <c r="J38" s="119">
        <v>708</v>
      </c>
      <c r="K38" s="119">
        <v>639.44758262240998</v>
      </c>
      <c r="L38" s="119">
        <v>639.44758262240998</v>
      </c>
    </row>
    <row r="39" spans="1:12" x14ac:dyDescent="0.25">
      <c r="A39" s="116" t="s">
        <v>12</v>
      </c>
      <c r="B39" s="116" t="s">
        <v>149</v>
      </c>
      <c r="C39" s="116" t="s">
        <v>150</v>
      </c>
      <c r="D39" s="116" t="s">
        <v>151</v>
      </c>
      <c r="E39" s="116" t="s">
        <v>152</v>
      </c>
      <c r="F39" s="116" t="s">
        <v>27</v>
      </c>
      <c r="G39" s="117">
        <v>12871137.875166001</v>
      </c>
      <c r="H39" s="118"/>
      <c r="I39" s="117">
        <v>21759</v>
      </c>
      <c r="J39" s="117">
        <v>655</v>
      </c>
      <c r="K39" s="117">
        <v>591.53168229999005</v>
      </c>
      <c r="L39" s="118"/>
    </row>
    <row r="40" spans="1:12" x14ac:dyDescent="0.25">
      <c r="A40" s="114" t="s">
        <v>12</v>
      </c>
      <c r="B40" s="114" t="s">
        <v>153</v>
      </c>
      <c r="C40" s="114" t="s">
        <v>154</v>
      </c>
      <c r="D40" s="114" t="s">
        <v>155</v>
      </c>
      <c r="E40" s="114" t="s">
        <v>156</v>
      </c>
      <c r="F40" s="114" t="s">
        <v>17</v>
      </c>
      <c r="G40" s="115"/>
      <c r="H40" s="115"/>
      <c r="I40" s="115"/>
      <c r="J40" s="115"/>
      <c r="K40" s="115"/>
      <c r="L40" s="115"/>
    </row>
    <row r="41" spans="1:12" x14ac:dyDescent="0.25">
      <c r="A41" s="116" t="s">
        <v>12</v>
      </c>
      <c r="B41" s="116" t="s">
        <v>157</v>
      </c>
      <c r="C41" s="116" t="s">
        <v>158</v>
      </c>
      <c r="D41" s="116" t="s">
        <v>159</v>
      </c>
      <c r="E41" s="116" t="s">
        <v>70</v>
      </c>
      <c r="F41" s="116" t="s">
        <v>45</v>
      </c>
      <c r="G41" s="117">
        <v>2727190.2979794</v>
      </c>
      <c r="H41" s="117">
        <v>2701488.9477276001</v>
      </c>
      <c r="I41" s="117">
        <v>1902</v>
      </c>
      <c r="J41" s="117">
        <v>28</v>
      </c>
      <c r="K41" s="117">
        <v>1433.8539947316001</v>
      </c>
      <c r="L41" s="117">
        <v>1420.3411922857999</v>
      </c>
    </row>
    <row r="42" spans="1:12" x14ac:dyDescent="0.25">
      <c r="A42" s="114" t="s">
        <v>12</v>
      </c>
      <c r="B42" s="114" t="s">
        <v>160</v>
      </c>
      <c r="C42" s="114" t="s">
        <v>161</v>
      </c>
      <c r="D42" s="114" t="s">
        <v>162</v>
      </c>
      <c r="E42" s="114" t="s">
        <v>70</v>
      </c>
      <c r="F42" s="114" t="s">
        <v>45</v>
      </c>
      <c r="G42" s="115"/>
      <c r="H42" s="115"/>
      <c r="I42" s="115"/>
      <c r="J42" s="115"/>
      <c r="K42" s="115"/>
      <c r="L42" s="115"/>
    </row>
    <row r="43" spans="1:12" x14ac:dyDescent="0.25">
      <c r="A43" s="116" t="s">
        <v>12</v>
      </c>
      <c r="B43" s="116" t="s">
        <v>163</v>
      </c>
      <c r="C43" s="116" t="s">
        <v>164</v>
      </c>
      <c r="D43" s="116" t="s">
        <v>165</v>
      </c>
      <c r="E43" s="116" t="s">
        <v>95</v>
      </c>
      <c r="F43" s="116" t="s">
        <v>27</v>
      </c>
      <c r="G43" s="118"/>
      <c r="H43" s="118"/>
      <c r="I43" s="118"/>
      <c r="J43" s="118"/>
      <c r="K43" s="118"/>
      <c r="L43" s="118"/>
    </row>
    <row r="44" spans="1:12" x14ac:dyDescent="0.25">
      <c r="A44" s="114" t="s">
        <v>12</v>
      </c>
      <c r="B44" s="114" t="s">
        <v>166</v>
      </c>
      <c r="C44" s="114" t="s">
        <v>167</v>
      </c>
      <c r="D44" s="114" t="s">
        <v>168</v>
      </c>
      <c r="E44" s="114" t="s">
        <v>169</v>
      </c>
      <c r="F44" s="114" t="s">
        <v>45</v>
      </c>
      <c r="G44" s="115"/>
      <c r="H44" s="115"/>
      <c r="I44" s="115"/>
      <c r="J44" s="115"/>
      <c r="K44" s="115"/>
      <c r="L44" s="115"/>
    </row>
    <row r="45" spans="1:12" x14ac:dyDescent="0.25">
      <c r="A45" s="116" t="s">
        <v>12</v>
      </c>
      <c r="B45" s="116" t="s">
        <v>170</v>
      </c>
      <c r="C45" s="116" t="s">
        <v>171</v>
      </c>
      <c r="D45" s="116" t="s">
        <v>172</v>
      </c>
      <c r="E45" s="116" t="s">
        <v>169</v>
      </c>
      <c r="F45" s="116" t="s">
        <v>106</v>
      </c>
      <c r="G45" s="117">
        <v>65651312.288593002</v>
      </c>
      <c r="H45" s="118"/>
      <c r="I45" s="117">
        <v>111208</v>
      </c>
      <c r="J45" s="117">
        <v>3864</v>
      </c>
      <c r="K45" s="117">
        <v>590.34702798892999</v>
      </c>
      <c r="L45" s="118"/>
    </row>
    <row r="46" spans="1:12" x14ac:dyDescent="0.25">
      <c r="A46" s="114" t="s">
        <v>12</v>
      </c>
      <c r="B46" s="114" t="s">
        <v>173</v>
      </c>
      <c r="C46" s="114" t="s">
        <v>174</v>
      </c>
      <c r="D46" s="114" t="s">
        <v>175</v>
      </c>
      <c r="E46" s="114" t="s">
        <v>16</v>
      </c>
      <c r="F46" s="114" t="s">
        <v>62</v>
      </c>
      <c r="G46" s="115"/>
      <c r="H46" s="115"/>
      <c r="I46" s="115"/>
      <c r="J46" s="115"/>
      <c r="K46" s="115"/>
      <c r="L46" s="115"/>
    </row>
    <row r="47" spans="1:12" x14ac:dyDescent="0.25">
      <c r="A47" s="116" t="s">
        <v>12</v>
      </c>
      <c r="B47" s="116" t="s">
        <v>176</v>
      </c>
      <c r="C47" s="116" t="s">
        <v>177</v>
      </c>
      <c r="D47" s="116" t="s">
        <v>178</v>
      </c>
      <c r="E47" s="116" t="s">
        <v>66</v>
      </c>
      <c r="F47" s="116" t="s">
        <v>27</v>
      </c>
      <c r="G47" s="118"/>
      <c r="H47" s="118"/>
      <c r="I47" s="118"/>
      <c r="J47" s="118"/>
      <c r="K47" s="118"/>
      <c r="L47" s="118"/>
    </row>
    <row r="48" spans="1:12" x14ac:dyDescent="0.25">
      <c r="A48" s="114" t="s">
        <v>12</v>
      </c>
      <c r="B48" s="114" t="s">
        <v>179</v>
      </c>
      <c r="C48" s="114" t="s">
        <v>180</v>
      </c>
      <c r="D48" s="114" t="s">
        <v>181</v>
      </c>
      <c r="E48" s="114" t="s">
        <v>34</v>
      </c>
      <c r="F48" s="114" t="s">
        <v>35</v>
      </c>
      <c r="G48" s="115"/>
      <c r="H48" s="115"/>
      <c r="I48" s="115"/>
      <c r="J48" s="115"/>
      <c r="K48" s="115"/>
      <c r="L48" s="115"/>
    </row>
    <row r="49" spans="1:12" x14ac:dyDescent="0.25">
      <c r="A49" s="116" t="s">
        <v>12</v>
      </c>
      <c r="B49" s="116" t="s">
        <v>182</v>
      </c>
      <c r="C49" s="116" t="s">
        <v>183</v>
      </c>
      <c r="D49" s="116" t="s">
        <v>184</v>
      </c>
      <c r="E49" s="116" t="s">
        <v>66</v>
      </c>
      <c r="F49" s="116" t="s">
        <v>106</v>
      </c>
      <c r="G49" s="117">
        <v>84910990.847693995</v>
      </c>
      <c r="H49" s="117">
        <v>80149890.243800998</v>
      </c>
      <c r="I49" s="117">
        <v>121128</v>
      </c>
      <c r="J49" s="117">
        <v>4070</v>
      </c>
      <c r="K49" s="117">
        <v>701.00216999944996</v>
      </c>
      <c r="L49" s="117">
        <v>661.69581140447997</v>
      </c>
    </row>
    <row r="50" spans="1:12" x14ac:dyDescent="0.25">
      <c r="A50" s="114" t="s">
        <v>12</v>
      </c>
      <c r="B50" s="114" t="s">
        <v>185</v>
      </c>
      <c r="C50" s="114" t="s">
        <v>186</v>
      </c>
      <c r="D50" s="114" t="s">
        <v>187</v>
      </c>
      <c r="E50" s="114" t="s">
        <v>34</v>
      </c>
      <c r="F50" s="114" t="s">
        <v>188</v>
      </c>
      <c r="G50" s="119">
        <v>51483368.457755998</v>
      </c>
      <c r="H50" s="119">
        <v>46876053.833322003</v>
      </c>
      <c r="I50" s="119">
        <v>77513</v>
      </c>
      <c r="J50" s="119">
        <v>1977</v>
      </c>
      <c r="K50" s="119">
        <v>664.19011595159998</v>
      </c>
      <c r="L50" s="119">
        <v>604.75086544607996</v>
      </c>
    </row>
    <row r="51" spans="1:12" x14ac:dyDescent="0.25">
      <c r="A51" s="116" t="s">
        <v>12</v>
      </c>
      <c r="B51" s="116" t="s">
        <v>189</v>
      </c>
      <c r="C51" s="116" t="s">
        <v>190</v>
      </c>
      <c r="D51" s="116" t="s">
        <v>191</v>
      </c>
      <c r="E51" s="116" t="s">
        <v>55</v>
      </c>
      <c r="F51" s="116" t="s">
        <v>106</v>
      </c>
      <c r="G51" s="117">
        <v>19536851.459623002</v>
      </c>
      <c r="H51" s="118"/>
      <c r="I51" s="117">
        <v>29339</v>
      </c>
      <c r="J51" s="117">
        <v>754</v>
      </c>
      <c r="K51" s="117">
        <v>665.90038718509004</v>
      </c>
      <c r="L51" s="118"/>
    </row>
    <row r="52" spans="1:12" x14ac:dyDescent="0.25">
      <c r="A52" s="114" t="s">
        <v>12</v>
      </c>
      <c r="B52" s="114" t="s">
        <v>192</v>
      </c>
      <c r="C52" s="114" t="s">
        <v>193</v>
      </c>
      <c r="D52" s="114" t="s">
        <v>194</v>
      </c>
      <c r="E52" s="114" t="s">
        <v>114</v>
      </c>
      <c r="F52" s="114" t="s">
        <v>106</v>
      </c>
      <c r="G52" s="115"/>
      <c r="H52" s="119">
        <v>26384146.759496</v>
      </c>
      <c r="I52" s="119">
        <v>43450</v>
      </c>
      <c r="J52" s="119">
        <v>1292</v>
      </c>
      <c r="K52" s="115"/>
      <c r="L52" s="119">
        <v>607.23007501717996</v>
      </c>
    </row>
    <row r="53" spans="1:12" x14ac:dyDescent="0.25">
      <c r="A53" s="116" t="s">
        <v>12</v>
      </c>
      <c r="B53" s="116" t="s">
        <v>195</v>
      </c>
      <c r="C53" s="116" t="s">
        <v>196</v>
      </c>
      <c r="D53" s="116" t="s">
        <v>197</v>
      </c>
      <c r="E53" s="116" t="s">
        <v>55</v>
      </c>
      <c r="F53" s="116" t="s">
        <v>106</v>
      </c>
      <c r="G53" s="117">
        <v>39523376.118983999</v>
      </c>
      <c r="H53" s="118"/>
      <c r="I53" s="117">
        <v>62650</v>
      </c>
      <c r="J53" s="117">
        <v>1250</v>
      </c>
      <c r="K53" s="117">
        <v>630.85995401410003</v>
      </c>
      <c r="L53" s="118"/>
    </row>
    <row r="54" spans="1:12" x14ac:dyDescent="0.25">
      <c r="A54" s="114" t="s">
        <v>12</v>
      </c>
      <c r="B54" s="114" t="s">
        <v>198</v>
      </c>
      <c r="C54" s="114" t="s">
        <v>199</v>
      </c>
      <c r="D54" s="114" t="s">
        <v>200</v>
      </c>
      <c r="E54" s="114" t="s">
        <v>55</v>
      </c>
      <c r="F54" s="114" t="s">
        <v>188</v>
      </c>
      <c r="G54" s="119">
        <v>56996339.126730002</v>
      </c>
      <c r="H54" s="115"/>
      <c r="I54" s="119">
        <v>82051</v>
      </c>
      <c r="J54" s="119">
        <v>2744</v>
      </c>
      <c r="K54" s="119">
        <v>694.64527095014</v>
      </c>
      <c r="L54" s="115"/>
    </row>
    <row r="55" spans="1:12" x14ac:dyDescent="0.25">
      <c r="A55" s="116" t="s">
        <v>12</v>
      </c>
      <c r="B55" s="116" t="s">
        <v>201</v>
      </c>
      <c r="C55" s="116" t="s">
        <v>202</v>
      </c>
      <c r="D55" s="116" t="s">
        <v>203</v>
      </c>
      <c r="E55" s="116" t="s">
        <v>55</v>
      </c>
      <c r="F55" s="116" t="s">
        <v>45</v>
      </c>
      <c r="G55" s="117">
        <v>4153233.7228667</v>
      </c>
      <c r="H55" s="117">
        <v>3895467.6428667</v>
      </c>
      <c r="I55" s="117">
        <v>5980</v>
      </c>
      <c r="J55" s="117">
        <v>280</v>
      </c>
      <c r="K55" s="117">
        <v>694.52068944258997</v>
      </c>
      <c r="L55" s="117">
        <v>651.41599379041998</v>
      </c>
    </row>
    <row r="56" spans="1:12" x14ac:dyDescent="0.25">
      <c r="A56" s="114" t="s">
        <v>12</v>
      </c>
      <c r="B56" s="114" t="s">
        <v>204</v>
      </c>
      <c r="C56" s="114" t="s">
        <v>205</v>
      </c>
      <c r="D56" s="114" t="s">
        <v>206</v>
      </c>
      <c r="E56" s="114" t="s">
        <v>66</v>
      </c>
      <c r="F56" s="114" t="s">
        <v>17</v>
      </c>
      <c r="G56" s="115"/>
      <c r="H56" s="115"/>
      <c r="I56" s="115"/>
      <c r="J56" s="115"/>
      <c r="K56" s="115"/>
      <c r="L56" s="115"/>
    </row>
    <row r="57" spans="1:12" x14ac:dyDescent="0.25">
      <c r="A57" s="116" t="s">
        <v>12</v>
      </c>
      <c r="B57" s="116" t="s">
        <v>207</v>
      </c>
      <c r="C57" s="116" t="s">
        <v>208</v>
      </c>
      <c r="D57" s="116" t="s">
        <v>209</v>
      </c>
      <c r="E57" s="116" t="s">
        <v>34</v>
      </c>
      <c r="F57" s="116" t="s">
        <v>35</v>
      </c>
      <c r="G57" s="118"/>
      <c r="H57" s="118"/>
      <c r="I57" s="118"/>
      <c r="J57" s="118"/>
      <c r="K57" s="118"/>
      <c r="L57" s="118"/>
    </row>
    <row r="58" spans="1:12" x14ac:dyDescent="0.25">
      <c r="A58" s="114" t="s">
        <v>12</v>
      </c>
      <c r="B58" s="114" t="s">
        <v>210</v>
      </c>
      <c r="C58" s="114" t="s">
        <v>211</v>
      </c>
      <c r="D58" s="114" t="s">
        <v>212</v>
      </c>
      <c r="E58" s="114" t="s">
        <v>34</v>
      </c>
      <c r="F58" s="114" t="s">
        <v>35</v>
      </c>
      <c r="G58" s="115"/>
      <c r="H58" s="115"/>
      <c r="I58" s="115"/>
      <c r="J58" s="115"/>
      <c r="K58" s="115"/>
      <c r="L58" s="115"/>
    </row>
    <row r="59" spans="1:12" x14ac:dyDescent="0.25">
      <c r="A59" s="116" t="s">
        <v>12</v>
      </c>
      <c r="B59" s="116" t="s">
        <v>213</v>
      </c>
      <c r="C59" s="116" t="s">
        <v>214</v>
      </c>
      <c r="D59" s="116" t="s">
        <v>215</v>
      </c>
      <c r="E59" s="116" t="s">
        <v>34</v>
      </c>
      <c r="F59" s="116" t="s">
        <v>17</v>
      </c>
      <c r="G59" s="118"/>
      <c r="H59" s="118"/>
      <c r="I59" s="118"/>
      <c r="J59" s="118"/>
      <c r="K59" s="118"/>
      <c r="L59" s="118"/>
    </row>
    <row r="60" spans="1:12" x14ac:dyDescent="0.25">
      <c r="A60" s="114" t="s">
        <v>12</v>
      </c>
      <c r="B60" s="114" t="s">
        <v>216</v>
      </c>
      <c r="C60" s="114" t="s">
        <v>217</v>
      </c>
      <c r="D60" s="114" t="s">
        <v>218</v>
      </c>
      <c r="E60" s="114" t="s">
        <v>70</v>
      </c>
      <c r="F60" s="114" t="s">
        <v>45</v>
      </c>
      <c r="G60" s="115"/>
      <c r="H60" s="115"/>
      <c r="I60" s="115"/>
      <c r="J60" s="115"/>
      <c r="K60" s="115"/>
      <c r="L60" s="115"/>
    </row>
    <row r="61" spans="1:12" x14ac:dyDescent="0.25">
      <c r="A61" s="116" t="s">
        <v>12</v>
      </c>
      <c r="B61" s="116" t="s">
        <v>219</v>
      </c>
      <c r="C61" s="116" t="s">
        <v>220</v>
      </c>
      <c r="D61" s="116" t="s">
        <v>221</v>
      </c>
      <c r="E61" s="116" t="s">
        <v>16</v>
      </c>
      <c r="F61" s="116" t="s">
        <v>45</v>
      </c>
      <c r="G61" s="118"/>
      <c r="H61" s="118"/>
      <c r="I61" s="118"/>
      <c r="J61" s="118"/>
      <c r="K61" s="118"/>
      <c r="L61" s="118"/>
    </row>
    <row r="62" spans="1:12" x14ac:dyDescent="0.25">
      <c r="A62" s="114" t="s">
        <v>12</v>
      </c>
      <c r="B62" s="114" t="s">
        <v>222</v>
      </c>
      <c r="C62" s="114" t="s">
        <v>223</v>
      </c>
      <c r="D62" s="114" t="s">
        <v>224</v>
      </c>
      <c r="E62" s="114" t="s">
        <v>70</v>
      </c>
      <c r="F62" s="114" t="s">
        <v>45</v>
      </c>
      <c r="G62" s="115"/>
      <c r="H62" s="115"/>
      <c r="I62" s="115"/>
      <c r="J62" s="115"/>
      <c r="K62" s="115"/>
      <c r="L62" s="115"/>
    </row>
    <row r="63" spans="1:12" x14ac:dyDescent="0.25">
      <c r="A63" s="116" t="s">
        <v>12</v>
      </c>
      <c r="B63" s="116" t="s">
        <v>225</v>
      </c>
      <c r="C63" s="116" t="s">
        <v>226</v>
      </c>
      <c r="D63" s="116" t="s">
        <v>227</v>
      </c>
      <c r="E63" s="116" t="s">
        <v>228</v>
      </c>
      <c r="F63" s="116" t="s">
        <v>17</v>
      </c>
      <c r="G63" s="118"/>
      <c r="H63" s="118"/>
      <c r="I63" s="118"/>
      <c r="J63" s="118"/>
      <c r="K63" s="118"/>
      <c r="L63" s="118"/>
    </row>
    <row r="64" spans="1:12" x14ac:dyDescent="0.25">
      <c r="A64" s="114" t="s">
        <v>12</v>
      </c>
      <c r="B64" s="114" t="s">
        <v>229</v>
      </c>
      <c r="C64" s="114" t="s">
        <v>230</v>
      </c>
      <c r="D64" s="114" t="s">
        <v>231</v>
      </c>
      <c r="E64" s="114" t="s">
        <v>228</v>
      </c>
      <c r="F64" s="114" t="s">
        <v>17</v>
      </c>
      <c r="G64" s="115"/>
      <c r="H64" s="115"/>
      <c r="I64" s="115"/>
      <c r="J64" s="115"/>
      <c r="K64" s="115"/>
      <c r="L64" s="115"/>
    </row>
    <row r="65" spans="1:12" x14ac:dyDescent="0.25">
      <c r="A65" s="116" t="s">
        <v>12</v>
      </c>
      <c r="B65" s="116" t="s">
        <v>232</v>
      </c>
      <c r="C65" s="116" t="s">
        <v>233</v>
      </c>
      <c r="D65" s="116" t="s">
        <v>234</v>
      </c>
      <c r="E65" s="116" t="s">
        <v>70</v>
      </c>
      <c r="F65" s="116" t="s">
        <v>27</v>
      </c>
      <c r="G65" s="118"/>
      <c r="H65" s="118"/>
      <c r="I65" s="118"/>
      <c r="J65" s="118"/>
      <c r="K65" s="118"/>
      <c r="L65" s="118"/>
    </row>
    <row r="66" spans="1:12" x14ac:dyDescent="0.25">
      <c r="A66" s="114" t="s">
        <v>12</v>
      </c>
      <c r="B66" s="114" t="s">
        <v>235</v>
      </c>
      <c r="C66" s="114" t="s">
        <v>236</v>
      </c>
      <c r="D66" s="114" t="s">
        <v>237</v>
      </c>
      <c r="E66" s="114" t="s">
        <v>66</v>
      </c>
      <c r="F66" s="114" t="s">
        <v>17</v>
      </c>
      <c r="G66" s="115"/>
      <c r="H66" s="115"/>
      <c r="I66" s="115"/>
      <c r="J66" s="115"/>
      <c r="K66" s="115"/>
      <c r="L66" s="115"/>
    </row>
    <row r="67" spans="1:12" x14ac:dyDescent="0.25">
      <c r="A67" s="116" t="s">
        <v>12</v>
      </c>
      <c r="B67" s="116" t="s">
        <v>238</v>
      </c>
      <c r="C67" s="116" t="s">
        <v>239</v>
      </c>
      <c r="D67" s="116" t="s">
        <v>240</v>
      </c>
      <c r="E67" s="116" t="s">
        <v>55</v>
      </c>
      <c r="F67" s="116" t="s">
        <v>45</v>
      </c>
      <c r="G67" s="118"/>
      <c r="H67" s="118"/>
      <c r="I67" s="118"/>
      <c r="J67" s="118"/>
      <c r="K67" s="118"/>
      <c r="L67" s="118"/>
    </row>
    <row r="68" spans="1:12" x14ac:dyDescent="0.25">
      <c r="A68" s="114" t="s">
        <v>12</v>
      </c>
      <c r="B68" s="114" t="s">
        <v>241</v>
      </c>
      <c r="C68" s="114" t="s">
        <v>242</v>
      </c>
      <c r="D68" s="114" t="s">
        <v>243</v>
      </c>
      <c r="E68" s="114" t="s">
        <v>244</v>
      </c>
      <c r="F68" s="114" t="s">
        <v>45</v>
      </c>
      <c r="G68" s="119">
        <v>36081497.232672997</v>
      </c>
      <c r="H68" s="119">
        <v>36081497.232672997</v>
      </c>
      <c r="I68" s="119">
        <v>51659</v>
      </c>
      <c r="J68" s="119">
        <v>1964</v>
      </c>
      <c r="K68" s="119">
        <v>698.45520108157996</v>
      </c>
      <c r="L68" s="119">
        <v>698.45520108157996</v>
      </c>
    </row>
    <row r="69" spans="1:12" x14ac:dyDescent="0.25">
      <c r="A69" s="116" t="s">
        <v>12</v>
      </c>
      <c r="B69" s="116" t="s">
        <v>245</v>
      </c>
      <c r="C69" s="116" t="s">
        <v>246</v>
      </c>
      <c r="D69" s="116" t="s">
        <v>247</v>
      </c>
      <c r="E69" s="116" t="s">
        <v>70</v>
      </c>
      <c r="F69" s="116" t="s">
        <v>45</v>
      </c>
      <c r="G69" s="117">
        <v>91103978.745703995</v>
      </c>
      <c r="H69" s="117">
        <v>88698983.205704004</v>
      </c>
      <c r="I69" s="117">
        <v>108823</v>
      </c>
      <c r="J69" s="117">
        <v>3112</v>
      </c>
      <c r="K69" s="117">
        <v>837.17576932914005</v>
      </c>
      <c r="L69" s="117">
        <v>815.07570279907998</v>
      </c>
    </row>
    <row r="70" spans="1:12" x14ac:dyDescent="0.25">
      <c r="A70" s="114" t="s">
        <v>12</v>
      </c>
      <c r="B70" s="114" t="s">
        <v>248</v>
      </c>
      <c r="C70" s="114" t="s">
        <v>249</v>
      </c>
      <c r="D70" s="114" t="s">
        <v>250</v>
      </c>
      <c r="E70" s="114" t="s">
        <v>169</v>
      </c>
      <c r="F70" s="114" t="s">
        <v>251</v>
      </c>
      <c r="G70" s="115"/>
      <c r="H70" s="115"/>
      <c r="I70" s="115"/>
      <c r="J70" s="115"/>
      <c r="K70" s="115"/>
      <c r="L70" s="115"/>
    </row>
    <row r="71" spans="1:12" x14ac:dyDescent="0.25">
      <c r="A71" s="116" t="s">
        <v>12</v>
      </c>
      <c r="B71" s="116" t="s">
        <v>252</v>
      </c>
      <c r="C71" s="116" t="s">
        <v>253</v>
      </c>
      <c r="D71" s="116" t="s">
        <v>254</v>
      </c>
      <c r="E71" s="116" t="s">
        <v>55</v>
      </c>
      <c r="F71" s="116" t="s">
        <v>27</v>
      </c>
      <c r="G71" s="117">
        <v>8548528.5808646996</v>
      </c>
      <c r="H71" s="117">
        <v>7914718.5808646996</v>
      </c>
      <c r="I71" s="117">
        <v>11734</v>
      </c>
      <c r="J71" s="117">
        <v>342</v>
      </c>
      <c r="K71" s="117">
        <v>728.52638323374003</v>
      </c>
      <c r="L71" s="117">
        <v>674.51155453082004</v>
      </c>
    </row>
    <row r="72" spans="1:12" x14ac:dyDescent="0.25">
      <c r="A72" s="114" t="s">
        <v>12</v>
      </c>
      <c r="B72" s="114" t="s">
        <v>255</v>
      </c>
      <c r="C72" s="114" t="s">
        <v>256</v>
      </c>
      <c r="D72" s="114" t="s">
        <v>257</v>
      </c>
      <c r="E72" s="114" t="s">
        <v>228</v>
      </c>
      <c r="F72" s="114" t="s">
        <v>27</v>
      </c>
      <c r="G72" s="115"/>
      <c r="H72" s="115"/>
      <c r="I72" s="115"/>
      <c r="J72" s="115"/>
      <c r="K72" s="115"/>
      <c r="L72" s="115"/>
    </row>
    <row r="73" spans="1:12" x14ac:dyDescent="0.25">
      <c r="A73" s="116" t="s">
        <v>12</v>
      </c>
      <c r="B73" s="116" t="s">
        <v>258</v>
      </c>
      <c r="C73" s="116" t="s">
        <v>259</v>
      </c>
      <c r="D73" s="116" t="s">
        <v>260</v>
      </c>
      <c r="E73" s="117"/>
      <c r="F73" s="116" t="s">
        <v>45</v>
      </c>
      <c r="G73" s="118"/>
      <c r="H73" s="117">
        <v>45537883.144436002</v>
      </c>
      <c r="I73" s="117">
        <v>76619</v>
      </c>
      <c r="J73" s="117">
        <v>76619</v>
      </c>
      <c r="K73" s="118"/>
      <c r="L73" s="117">
        <v>594.34191446554996</v>
      </c>
    </row>
    <row r="74" spans="1:12" x14ac:dyDescent="0.25">
      <c r="A74" s="114" t="s">
        <v>12</v>
      </c>
      <c r="B74" s="114" t="s">
        <v>261</v>
      </c>
      <c r="C74" s="114" t="s">
        <v>262</v>
      </c>
      <c r="D74" s="114" t="s">
        <v>263</v>
      </c>
      <c r="E74" s="114" t="s">
        <v>34</v>
      </c>
      <c r="F74" s="114" t="s">
        <v>35</v>
      </c>
      <c r="G74" s="115"/>
      <c r="H74" s="115"/>
      <c r="I74" s="115"/>
      <c r="J74" s="115"/>
      <c r="K74" s="115"/>
      <c r="L74" s="115"/>
    </row>
    <row r="75" spans="1:12" x14ac:dyDescent="0.25">
      <c r="A75" s="116" t="s">
        <v>12</v>
      </c>
      <c r="B75" s="116" t="s">
        <v>264</v>
      </c>
      <c r="C75" s="116" t="s">
        <v>265</v>
      </c>
      <c r="D75" s="116" t="s">
        <v>266</v>
      </c>
      <c r="E75" s="116" t="s">
        <v>55</v>
      </c>
      <c r="F75" s="116" t="s">
        <v>45</v>
      </c>
      <c r="G75" s="118"/>
      <c r="H75" s="118"/>
      <c r="I75" s="118"/>
      <c r="J75" s="118"/>
      <c r="K75" s="118"/>
      <c r="L75" s="118"/>
    </row>
    <row r="76" spans="1:12" x14ac:dyDescent="0.25">
      <c r="A76" s="114" t="s">
        <v>12</v>
      </c>
      <c r="B76" s="114" t="s">
        <v>267</v>
      </c>
      <c r="C76" s="114" t="s">
        <v>268</v>
      </c>
      <c r="D76" s="114" t="s">
        <v>269</v>
      </c>
      <c r="E76" s="114" t="s">
        <v>70</v>
      </c>
      <c r="F76" s="114" t="s">
        <v>45</v>
      </c>
      <c r="G76" s="115"/>
      <c r="H76" s="115"/>
      <c r="I76" s="115"/>
      <c r="J76" s="115"/>
      <c r="K76" s="115"/>
      <c r="L76" s="115"/>
    </row>
    <row r="77" spans="1:12" x14ac:dyDescent="0.25">
      <c r="A77" s="116" t="s">
        <v>12</v>
      </c>
      <c r="B77" s="116" t="s">
        <v>270</v>
      </c>
      <c r="C77" s="116" t="s">
        <v>271</v>
      </c>
      <c r="D77" s="116" t="s">
        <v>272</v>
      </c>
      <c r="E77" s="116" t="s">
        <v>273</v>
      </c>
      <c r="F77" s="116" t="s">
        <v>27</v>
      </c>
      <c r="G77" s="117">
        <v>14807332.588107999</v>
      </c>
      <c r="H77" s="117">
        <v>14794807.116108</v>
      </c>
      <c r="I77" s="117">
        <v>22735</v>
      </c>
      <c r="J77" s="117">
        <v>776</v>
      </c>
      <c r="K77" s="117">
        <v>651.30119147163998</v>
      </c>
      <c r="L77" s="117">
        <v>650.75025802101004</v>
      </c>
    </row>
    <row r="78" spans="1:12" x14ac:dyDescent="0.25">
      <c r="A78" s="114" t="s">
        <v>12</v>
      </c>
      <c r="B78" s="114" t="s">
        <v>274</v>
      </c>
      <c r="C78" s="114" t="s">
        <v>275</v>
      </c>
      <c r="D78" s="114" t="s">
        <v>276</v>
      </c>
      <c r="E78" s="114" t="s">
        <v>55</v>
      </c>
      <c r="F78" s="114" t="s">
        <v>45</v>
      </c>
      <c r="G78" s="115"/>
      <c r="H78" s="115"/>
      <c r="I78" s="115"/>
      <c r="J78" s="115"/>
      <c r="K78" s="115"/>
      <c r="L78" s="115"/>
    </row>
    <row r="79" spans="1:12" x14ac:dyDescent="0.25">
      <c r="A79" s="116" t="s">
        <v>12</v>
      </c>
      <c r="B79" s="116" t="s">
        <v>277</v>
      </c>
      <c r="C79" s="116" t="s">
        <v>278</v>
      </c>
      <c r="D79" s="116" t="s">
        <v>279</v>
      </c>
      <c r="E79" s="116" t="s">
        <v>70</v>
      </c>
      <c r="F79" s="116" t="s">
        <v>45</v>
      </c>
      <c r="G79" s="118"/>
      <c r="H79" s="118"/>
      <c r="I79" s="118"/>
      <c r="J79" s="118"/>
      <c r="K79" s="118"/>
      <c r="L79" s="118"/>
    </row>
    <row r="80" spans="1:12" x14ac:dyDescent="0.25">
      <c r="A80" s="114" t="s">
        <v>12</v>
      </c>
      <c r="B80" s="114" t="s">
        <v>280</v>
      </c>
      <c r="C80" s="114" t="s">
        <v>281</v>
      </c>
      <c r="D80" s="114" t="s">
        <v>282</v>
      </c>
      <c r="E80" s="114" t="s">
        <v>70</v>
      </c>
      <c r="F80" s="114" t="s">
        <v>62</v>
      </c>
      <c r="G80" s="115"/>
      <c r="H80" s="115"/>
      <c r="I80" s="115"/>
      <c r="J80" s="115"/>
      <c r="K80" s="115"/>
      <c r="L80" s="115"/>
    </row>
    <row r="81" spans="1:12" x14ac:dyDescent="0.25">
      <c r="A81" s="116" t="s">
        <v>12</v>
      </c>
      <c r="B81" s="116" t="s">
        <v>283</v>
      </c>
      <c r="C81" s="116" t="s">
        <v>284</v>
      </c>
      <c r="D81" s="116" t="s">
        <v>285</v>
      </c>
      <c r="E81" s="116" t="s">
        <v>55</v>
      </c>
      <c r="F81" s="116" t="s">
        <v>188</v>
      </c>
      <c r="G81" s="117">
        <v>76758686.103968993</v>
      </c>
      <c r="H81" s="118"/>
      <c r="I81" s="117">
        <v>98353.5</v>
      </c>
      <c r="J81" s="117">
        <v>3521</v>
      </c>
      <c r="K81" s="117">
        <v>780.43675216406996</v>
      </c>
      <c r="L81" s="118"/>
    </row>
    <row r="82" spans="1:12" x14ac:dyDescent="0.25">
      <c r="A82" s="114" t="s">
        <v>12</v>
      </c>
      <c r="B82" s="114" t="s">
        <v>286</v>
      </c>
      <c r="C82" s="114" t="s">
        <v>287</v>
      </c>
      <c r="D82" s="114" t="s">
        <v>288</v>
      </c>
      <c r="E82" s="114" t="s">
        <v>16</v>
      </c>
      <c r="F82" s="114" t="s">
        <v>188</v>
      </c>
      <c r="G82" s="119">
        <v>91122983.928875998</v>
      </c>
      <c r="H82" s="119">
        <v>88717988.388876006</v>
      </c>
      <c r="I82" s="119">
        <v>108823</v>
      </c>
      <c r="J82" s="119">
        <v>3112</v>
      </c>
      <c r="K82" s="119">
        <v>837.35041240248995</v>
      </c>
      <c r="L82" s="119">
        <v>815.25034587242999</v>
      </c>
    </row>
    <row r="83" spans="1:12" x14ac:dyDescent="0.25">
      <c r="A83" s="116" t="s">
        <v>12</v>
      </c>
      <c r="B83" s="116" t="s">
        <v>289</v>
      </c>
      <c r="C83" s="116" t="s">
        <v>290</v>
      </c>
      <c r="D83" s="116" t="s">
        <v>291</v>
      </c>
      <c r="E83" s="116" t="s">
        <v>16</v>
      </c>
      <c r="F83" s="116" t="s">
        <v>22</v>
      </c>
      <c r="G83" s="118"/>
      <c r="H83" s="118"/>
      <c r="I83" s="118"/>
      <c r="J83" s="118"/>
      <c r="K83" s="118"/>
      <c r="L83" s="118"/>
    </row>
    <row r="84" spans="1:12" x14ac:dyDescent="0.25">
      <c r="A84" s="114" t="s">
        <v>12</v>
      </c>
      <c r="B84" s="114" t="s">
        <v>292</v>
      </c>
      <c r="C84" s="114" t="s">
        <v>293</v>
      </c>
      <c r="D84" s="114" t="s">
        <v>294</v>
      </c>
      <c r="E84" s="114" t="s">
        <v>70</v>
      </c>
      <c r="F84" s="114" t="s">
        <v>22</v>
      </c>
      <c r="G84" s="119">
        <v>1843961.1021728001</v>
      </c>
      <c r="H84" s="119">
        <v>1841359.5916501</v>
      </c>
      <c r="I84" s="119">
        <v>2574</v>
      </c>
      <c r="J84" s="119">
        <v>35</v>
      </c>
      <c r="K84" s="119">
        <v>716.37960457375004</v>
      </c>
      <c r="L84" s="119">
        <v>715.36891672497995</v>
      </c>
    </row>
    <row r="85" spans="1:12" x14ac:dyDescent="0.25">
      <c r="A85" s="116" t="s">
        <v>12</v>
      </c>
      <c r="B85" s="116" t="s">
        <v>295</v>
      </c>
      <c r="C85" s="116" t="s">
        <v>296</v>
      </c>
      <c r="D85" s="116" t="s">
        <v>297</v>
      </c>
      <c r="E85" s="116" t="s">
        <v>114</v>
      </c>
      <c r="F85" s="116" t="s">
        <v>45</v>
      </c>
      <c r="G85" s="118"/>
      <c r="H85" s="118"/>
      <c r="I85" s="118"/>
      <c r="J85" s="118"/>
      <c r="K85" s="118"/>
      <c r="L85" s="118"/>
    </row>
    <row r="86" spans="1:12" x14ac:dyDescent="0.25">
      <c r="A86" s="114" t="s">
        <v>12</v>
      </c>
      <c r="B86" s="114" t="s">
        <v>298</v>
      </c>
      <c r="C86" s="114" t="s">
        <v>299</v>
      </c>
      <c r="D86" s="114" t="s">
        <v>300</v>
      </c>
      <c r="E86" s="114" t="s">
        <v>66</v>
      </c>
      <c r="F86" s="114" t="s">
        <v>27</v>
      </c>
      <c r="G86" s="115"/>
      <c r="H86" s="115"/>
      <c r="I86" s="115"/>
      <c r="J86" s="115"/>
      <c r="K86" s="115"/>
      <c r="L86" s="115"/>
    </row>
    <row r="87" spans="1:12" x14ac:dyDescent="0.25">
      <c r="A87" s="116" t="s">
        <v>301</v>
      </c>
      <c r="B87" s="116" t="s">
        <v>302</v>
      </c>
      <c r="C87" s="116" t="s">
        <v>303</v>
      </c>
      <c r="D87" s="116" t="s">
        <v>304</v>
      </c>
      <c r="E87" s="116" t="s">
        <v>16</v>
      </c>
      <c r="F87" s="116" t="s">
        <v>251</v>
      </c>
      <c r="G87" s="118"/>
      <c r="H87" s="118"/>
      <c r="I87" s="118"/>
      <c r="J87" s="118"/>
      <c r="K87" s="118"/>
      <c r="L87" s="118"/>
    </row>
    <row r="88" spans="1:12" x14ac:dyDescent="0.25">
      <c r="A88" s="114" t="s">
        <v>301</v>
      </c>
      <c r="B88" s="114" t="s">
        <v>305</v>
      </c>
      <c r="C88" s="114" t="s">
        <v>306</v>
      </c>
      <c r="D88" s="114" t="s">
        <v>307</v>
      </c>
      <c r="E88" s="114" t="s">
        <v>66</v>
      </c>
      <c r="F88" s="114" t="s">
        <v>308</v>
      </c>
      <c r="G88" s="115"/>
      <c r="H88" s="115"/>
      <c r="I88" s="115"/>
      <c r="J88" s="115"/>
      <c r="K88" s="115"/>
      <c r="L88" s="115"/>
    </row>
    <row r="89" spans="1:12" x14ac:dyDescent="0.25">
      <c r="A89" s="116" t="s">
        <v>301</v>
      </c>
      <c r="B89" s="116" t="s">
        <v>309</v>
      </c>
      <c r="C89" s="116" t="s">
        <v>310</v>
      </c>
      <c r="D89" s="116" t="s">
        <v>311</v>
      </c>
      <c r="E89" s="116" t="s">
        <v>99</v>
      </c>
      <c r="F89" s="116" t="s">
        <v>308</v>
      </c>
      <c r="G89" s="118"/>
      <c r="H89" s="118"/>
      <c r="I89" s="118"/>
      <c r="J89" s="118"/>
      <c r="K89" s="118"/>
      <c r="L89" s="118"/>
    </row>
    <row r="90" spans="1:12" x14ac:dyDescent="0.25">
      <c r="A90" s="114" t="s">
        <v>301</v>
      </c>
      <c r="B90" s="114" t="s">
        <v>312</v>
      </c>
      <c r="C90" s="114" t="s">
        <v>313</v>
      </c>
      <c r="D90" s="114" t="s">
        <v>314</v>
      </c>
      <c r="E90" s="114" t="s">
        <v>95</v>
      </c>
      <c r="F90" s="114" t="s">
        <v>308</v>
      </c>
      <c r="G90" s="115"/>
      <c r="H90" s="115"/>
      <c r="I90" s="115"/>
      <c r="J90" s="115"/>
      <c r="K90" s="115"/>
      <c r="L90" s="115"/>
    </row>
    <row r="91" spans="1:12" x14ac:dyDescent="0.25">
      <c r="A91" s="116" t="s">
        <v>301</v>
      </c>
      <c r="B91" s="116" t="s">
        <v>315</v>
      </c>
      <c r="C91" s="116" t="s">
        <v>316</v>
      </c>
      <c r="D91" s="116" t="s">
        <v>317</v>
      </c>
      <c r="E91" s="116" t="s">
        <v>34</v>
      </c>
      <c r="F91" s="116" t="s">
        <v>35</v>
      </c>
      <c r="G91" s="118"/>
      <c r="H91" s="118"/>
      <c r="I91" s="118"/>
      <c r="J91" s="118"/>
      <c r="K91" s="118"/>
      <c r="L91" s="118"/>
    </row>
    <row r="92" spans="1:12" x14ac:dyDescent="0.25">
      <c r="A92" s="114" t="s">
        <v>301</v>
      </c>
      <c r="B92" s="114" t="s">
        <v>318</v>
      </c>
      <c r="C92" s="114" t="s">
        <v>319</v>
      </c>
      <c r="D92" s="114" t="s">
        <v>320</v>
      </c>
      <c r="E92" s="114" t="s">
        <v>34</v>
      </c>
      <c r="F92" s="114" t="s">
        <v>35</v>
      </c>
      <c r="G92" s="115"/>
      <c r="H92" s="115"/>
      <c r="I92" s="115"/>
      <c r="J92" s="115"/>
      <c r="K92" s="115"/>
      <c r="L92" s="115"/>
    </row>
    <row r="93" spans="1:12" x14ac:dyDescent="0.25">
      <c r="A93" s="116" t="s">
        <v>301</v>
      </c>
      <c r="B93" s="116" t="s">
        <v>321</v>
      </c>
      <c r="C93" s="116" t="s">
        <v>322</v>
      </c>
      <c r="D93" s="116" t="s">
        <v>323</v>
      </c>
      <c r="E93" s="116" t="s">
        <v>55</v>
      </c>
      <c r="F93" s="116" t="s">
        <v>251</v>
      </c>
      <c r="G93" s="118"/>
      <c r="H93" s="118"/>
      <c r="I93" s="118"/>
      <c r="J93" s="118"/>
      <c r="K93" s="118"/>
      <c r="L93" s="118"/>
    </row>
    <row r="94" spans="1:12" x14ac:dyDescent="0.25">
      <c r="A94" s="114" t="s">
        <v>301</v>
      </c>
      <c r="B94" s="114" t="s">
        <v>324</v>
      </c>
      <c r="C94" s="114" t="s">
        <v>325</v>
      </c>
      <c r="D94" s="114" t="s">
        <v>326</v>
      </c>
      <c r="E94" s="114" t="s">
        <v>110</v>
      </c>
      <c r="F94" s="114" t="s">
        <v>251</v>
      </c>
      <c r="G94" s="115"/>
      <c r="H94" s="115"/>
      <c r="I94" s="115"/>
      <c r="J94" s="115"/>
      <c r="K94" s="115"/>
      <c r="L94" s="115"/>
    </row>
    <row r="95" spans="1:12" x14ac:dyDescent="0.25">
      <c r="A95" s="116" t="s">
        <v>301</v>
      </c>
      <c r="B95" s="116" t="s">
        <v>327</v>
      </c>
      <c r="C95" s="116" t="s">
        <v>328</v>
      </c>
      <c r="D95" s="116" t="s">
        <v>329</v>
      </c>
      <c r="E95" s="116" t="s">
        <v>55</v>
      </c>
      <c r="F95" s="116" t="s">
        <v>17</v>
      </c>
      <c r="G95" s="118"/>
      <c r="H95" s="118"/>
      <c r="I95" s="118"/>
      <c r="J95" s="118"/>
      <c r="K95" s="118"/>
      <c r="L95" s="118"/>
    </row>
    <row r="96" spans="1:12" x14ac:dyDescent="0.25">
      <c r="A96" s="114" t="s">
        <v>301</v>
      </c>
      <c r="B96" s="114" t="s">
        <v>330</v>
      </c>
      <c r="C96" s="114" t="s">
        <v>331</v>
      </c>
      <c r="D96" s="114" t="s">
        <v>332</v>
      </c>
      <c r="E96" s="114" t="s">
        <v>34</v>
      </c>
      <c r="F96" s="114" t="s">
        <v>35</v>
      </c>
      <c r="G96" s="115"/>
      <c r="H96" s="115"/>
      <c r="I96" s="115"/>
      <c r="J96" s="115"/>
      <c r="K96" s="115"/>
      <c r="L96" s="115"/>
    </row>
    <row r="97" spans="1:12" x14ac:dyDescent="0.25">
      <c r="A97" s="116" t="s">
        <v>301</v>
      </c>
      <c r="B97" s="116" t="s">
        <v>333</v>
      </c>
      <c r="C97" s="116" t="s">
        <v>334</v>
      </c>
      <c r="D97" s="116" t="s">
        <v>335</v>
      </c>
      <c r="E97" s="116" t="s">
        <v>16</v>
      </c>
      <c r="F97" s="116" t="s">
        <v>308</v>
      </c>
      <c r="G97" s="118"/>
      <c r="H97" s="118"/>
      <c r="I97" s="118"/>
      <c r="J97" s="118"/>
      <c r="K97" s="118"/>
      <c r="L97" s="118"/>
    </row>
    <row r="98" spans="1:12" x14ac:dyDescent="0.25">
      <c r="A98" s="114" t="s">
        <v>301</v>
      </c>
      <c r="B98" s="114" t="s">
        <v>336</v>
      </c>
      <c r="C98" s="114" t="s">
        <v>337</v>
      </c>
      <c r="D98" s="114" t="s">
        <v>338</v>
      </c>
      <c r="E98" s="114" t="s">
        <v>228</v>
      </c>
      <c r="F98" s="114" t="s">
        <v>106</v>
      </c>
      <c r="G98" s="119">
        <v>2741748.5728334002</v>
      </c>
      <c r="H98" s="119">
        <v>2539959.5728334002</v>
      </c>
      <c r="I98" s="119">
        <v>1650</v>
      </c>
      <c r="J98" s="119">
        <v>56</v>
      </c>
      <c r="K98" s="119">
        <v>1661.6658017172001</v>
      </c>
      <c r="L98" s="119">
        <v>1539.3694380809</v>
      </c>
    </row>
    <row r="99" spans="1:12" x14ac:dyDescent="0.25">
      <c r="A99" s="116" t="s">
        <v>301</v>
      </c>
      <c r="B99" s="116" t="s">
        <v>339</v>
      </c>
      <c r="C99" s="116" t="s">
        <v>340</v>
      </c>
      <c r="D99" s="116" t="s">
        <v>341</v>
      </c>
      <c r="E99" s="116" t="s">
        <v>66</v>
      </c>
      <c r="F99" s="116" t="s">
        <v>308</v>
      </c>
      <c r="G99" s="118"/>
      <c r="H99" s="118"/>
      <c r="I99" s="118"/>
      <c r="J99" s="118"/>
      <c r="K99" s="118"/>
      <c r="L99" s="118"/>
    </row>
    <row r="100" spans="1:12" x14ac:dyDescent="0.25">
      <c r="A100" s="114" t="s">
        <v>301</v>
      </c>
      <c r="B100" s="114" t="s">
        <v>342</v>
      </c>
      <c r="C100" s="114" t="s">
        <v>343</v>
      </c>
      <c r="D100" s="114" t="s">
        <v>344</v>
      </c>
      <c r="E100" s="114" t="s">
        <v>70</v>
      </c>
      <c r="F100" s="114" t="s">
        <v>345</v>
      </c>
      <c r="G100" s="115"/>
      <c r="H100" s="115"/>
      <c r="I100" s="115"/>
      <c r="J100" s="115"/>
      <c r="K100" s="115"/>
      <c r="L100" s="115"/>
    </row>
    <row r="101" spans="1:12" x14ac:dyDescent="0.25">
      <c r="A101" s="120"/>
      <c r="B101" s="120"/>
      <c r="C101" s="120"/>
      <c r="D101" s="120"/>
      <c r="E101" s="120"/>
      <c r="F101" s="120"/>
      <c r="G101" s="121">
        <v>966084542.98709881</v>
      </c>
      <c r="H101" s="121">
        <v>634403977.5743978</v>
      </c>
      <c r="I101" s="121">
        <v>1419046.1093527209</v>
      </c>
      <c r="J101" s="121">
        <v>119879</v>
      </c>
      <c r="K101" s="121">
        <v>22588.459463187679</v>
      </c>
      <c r="L101" s="121">
        <v>16809.099105971898</v>
      </c>
    </row>
    <row r="103" spans="1:12" x14ac:dyDescent="0.25">
      <c r="F103" s="116" t="s">
        <v>346</v>
      </c>
      <c r="G103" s="116" t="s">
        <v>477</v>
      </c>
      <c r="H103" s="116" t="s">
        <v>478</v>
      </c>
      <c r="I103" s="116" t="s">
        <v>479</v>
      </c>
      <c r="J103" s="116" t="s">
        <v>418</v>
      </c>
      <c r="K103" s="116" t="s">
        <v>477</v>
      </c>
      <c r="L103" s="116" t="s">
        <v>478</v>
      </c>
    </row>
    <row r="104" spans="1:12" x14ac:dyDescent="0.25">
      <c r="F104" s="114" t="s">
        <v>350</v>
      </c>
      <c r="G104" s="114" t="s">
        <v>480</v>
      </c>
      <c r="H104" s="114" t="s">
        <v>481</v>
      </c>
      <c r="I104" s="114" t="s">
        <v>482</v>
      </c>
      <c r="J104" s="119"/>
      <c r="K104" s="114" t="s">
        <v>419</v>
      </c>
      <c r="L104" s="114" t="s">
        <v>419</v>
      </c>
    </row>
    <row r="105" spans="1:12" x14ac:dyDescent="0.25">
      <c r="F105" s="116" t="s">
        <v>357</v>
      </c>
      <c r="G105" s="116" t="s">
        <v>483</v>
      </c>
      <c r="H105" s="116" t="s">
        <v>484</v>
      </c>
      <c r="I105" s="116" t="s">
        <v>485</v>
      </c>
      <c r="J105" s="117"/>
      <c r="K105" s="116" t="s">
        <v>419</v>
      </c>
      <c r="L105" s="116" t="s">
        <v>419</v>
      </c>
    </row>
    <row r="106" spans="1:12" x14ac:dyDescent="0.25">
      <c r="F106" s="114" t="s">
        <v>364</v>
      </c>
      <c r="G106" s="114" t="s">
        <v>486</v>
      </c>
      <c r="H106" s="114" t="s">
        <v>487</v>
      </c>
      <c r="I106" s="114" t="s">
        <v>488</v>
      </c>
      <c r="J106" s="119"/>
      <c r="K106" s="114" t="s">
        <v>419</v>
      </c>
      <c r="L106" s="114" t="s">
        <v>419</v>
      </c>
    </row>
    <row r="107" spans="1:12" x14ac:dyDescent="0.25">
      <c r="F107" s="116" t="s">
        <v>371</v>
      </c>
      <c r="G107" s="116" t="s">
        <v>489</v>
      </c>
      <c r="H107" s="116" t="s">
        <v>490</v>
      </c>
      <c r="I107" s="116" t="s">
        <v>491</v>
      </c>
      <c r="J107" s="117"/>
      <c r="K107" s="116" t="s">
        <v>419</v>
      </c>
      <c r="L107" s="116" t="s">
        <v>419</v>
      </c>
    </row>
    <row r="108" spans="1:12" x14ac:dyDescent="0.25">
      <c r="F108" s="114" t="s">
        <v>378</v>
      </c>
      <c r="G108" s="114" t="s">
        <v>492</v>
      </c>
      <c r="H108" s="114" t="s">
        <v>493</v>
      </c>
      <c r="I108" s="114" t="s">
        <v>494</v>
      </c>
      <c r="J108" s="119"/>
      <c r="K108" s="114" t="s">
        <v>419</v>
      </c>
      <c r="L108" s="114" t="s">
        <v>419</v>
      </c>
    </row>
    <row r="109" spans="1:12" x14ac:dyDescent="0.25">
      <c r="F109" s="116" t="s">
        <v>385</v>
      </c>
      <c r="G109" s="116" t="s">
        <v>495</v>
      </c>
      <c r="H109" s="116" t="s">
        <v>496</v>
      </c>
      <c r="I109" s="116" t="s">
        <v>497</v>
      </c>
      <c r="J109" s="117"/>
      <c r="K109" s="116" t="s">
        <v>420</v>
      </c>
      <c r="L109" s="116" t="s">
        <v>420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8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06"/>
      <c r="H2" s="106"/>
      <c r="I2" s="106"/>
      <c r="J2" s="106"/>
      <c r="K2" s="106"/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8">
        <v>28696414.001185</v>
      </c>
      <c r="H3" s="108">
        <v>28038768.705102999</v>
      </c>
      <c r="I3" s="108">
        <v>31038.533436049998</v>
      </c>
      <c r="J3" s="108">
        <v>1803</v>
      </c>
      <c r="K3" s="108">
        <v>924.54155607285998</v>
      </c>
      <c r="L3" s="108">
        <v>903.35352869917995</v>
      </c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06"/>
      <c r="H4" s="106"/>
      <c r="I4" s="106"/>
      <c r="J4" s="106"/>
      <c r="K4" s="106"/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7"/>
      <c r="H5" s="107"/>
      <c r="I5" s="107"/>
      <c r="J5" s="107"/>
      <c r="K5" s="107"/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06"/>
      <c r="H6" s="106"/>
      <c r="I6" s="106"/>
      <c r="J6" s="106"/>
      <c r="K6" s="106"/>
      <c r="L6" s="106"/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7"/>
      <c r="H7" s="107"/>
      <c r="I7" s="107"/>
      <c r="J7" s="107"/>
      <c r="K7" s="107"/>
      <c r="L7" s="107"/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2">
        <v>6890027.8367517004</v>
      </c>
      <c r="I8" s="12">
        <v>16093</v>
      </c>
      <c r="J8" s="106"/>
      <c r="K8" s="106"/>
      <c r="L8" s="12">
        <v>428.13818658743998</v>
      </c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8">
        <v>23799440.661724001</v>
      </c>
      <c r="H9" s="108">
        <v>21771216.201724</v>
      </c>
      <c r="I9" s="108">
        <v>60875</v>
      </c>
      <c r="J9" s="108">
        <v>643</v>
      </c>
      <c r="K9" s="108">
        <v>390.95590409403002</v>
      </c>
      <c r="L9" s="108">
        <v>357.63804848827999</v>
      </c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06"/>
      <c r="H10" s="106"/>
      <c r="I10" s="106"/>
      <c r="J10" s="106"/>
      <c r="K10" s="106"/>
      <c r="L10" s="106"/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7"/>
      <c r="I11" s="107"/>
      <c r="J11" s="107"/>
      <c r="K11" s="107"/>
      <c r="L11" s="107"/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29314.773769959</v>
      </c>
      <c r="H12" s="12">
        <v>28629.383602528</v>
      </c>
      <c r="I12" s="12">
        <v>34</v>
      </c>
      <c r="J12" s="12">
        <v>4</v>
      </c>
      <c r="K12" s="12">
        <v>862.19922852820002</v>
      </c>
      <c r="L12" s="12">
        <v>842.04069419200005</v>
      </c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8">
        <v>2929736.3569785999</v>
      </c>
      <c r="H13" s="108">
        <v>2929736.3569785999</v>
      </c>
      <c r="I13" s="108">
        <v>8529</v>
      </c>
      <c r="J13" s="108">
        <v>32</v>
      </c>
      <c r="K13" s="108">
        <v>343.50291440716001</v>
      </c>
      <c r="L13" s="108">
        <v>343.50291440716001</v>
      </c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06"/>
      <c r="H14" s="106"/>
      <c r="I14" s="106"/>
      <c r="J14" s="106"/>
      <c r="K14" s="106"/>
      <c r="L14" s="106"/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7"/>
      <c r="H15" s="107"/>
      <c r="I15" s="107"/>
      <c r="J15" s="107"/>
      <c r="K15" s="107"/>
      <c r="L15" s="107"/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2">
        <v>74457.453320960994</v>
      </c>
      <c r="H16" s="12">
        <v>67242.453320960994</v>
      </c>
      <c r="I16" s="12">
        <v>117</v>
      </c>
      <c r="J16" s="12">
        <v>11</v>
      </c>
      <c r="K16" s="12">
        <v>636.38848992273995</v>
      </c>
      <c r="L16" s="12">
        <v>574.72182325608003</v>
      </c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8">
        <v>2677505.9274713001</v>
      </c>
      <c r="I17" s="108">
        <v>3772</v>
      </c>
      <c r="J17" s="108">
        <v>216</v>
      </c>
      <c r="K17" s="107"/>
      <c r="L17" s="108">
        <v>709.83720240491004</v>
      </c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06"/>
      <c r="H18" s="106"/>
      <c r="I18" s="106"/>
      <c r="J18" s="106"/>
      <c r="K18" s="106"/>
      <c r="L18" s="106"/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8">
        <v>1706997.0877392001</v>
      </c>
      <c r="H19" s="107"/>
      <c r="I19" s="108">
        <v>4204</v>
      </c>
      <c r="J19" s="108">
        <v>144</v>
      </c>
      <c r="K19" s="108">
        <v>406.04117215489998</v>
      </c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2">
        <v>25083519.312729001</v>
      </c>
      <c r="H20" s="12">
        <v>23040522.002728999</v>
      </c>
      <c r="I20" s="12">
        <v>71896</v>
      </c>
      <c r="J20" s="12">
        <v>301</v>
      </c>
      <c r="K20" s="12">
        <v>348.88615935141002</v>
      </c>
      <c r="L20" s="12">
        <v>320.47015136764998</v>
      </c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2">
        <v>1383905.4193966</v>
      </c>
      <c r="H22" s="106"/>
      <c r="I22" s="12">
        <v>2116</v>
      </c>
      <c r="J22" s="12">
        <v>93</v>
      </c>
      <c r="K22" s="12">
        <v>654.01957438400996</v>
      </c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57650652.741997004</v>
      </c>
      <c r="H23" s="107"/>
      <c r="I23" s="108">
        <v>75053.477777777996</v>
      </c>
      <c r="J23" s="108">
        <v>586</v>
      </c>
      <c r="K23" s="108">
        <v>768.12766641796998</v>
      </c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7022421.7588122999</v>
      </c>
      <c r="H24" s="12">
        <v>6643824.1388122998</v>
      </c>
      <c r="I24" s="12">
        <v>12465</v>
      </c>
      <c r="J24" s="12">
        <v>218</v>
      </c>
      <c r="K24" s="12">
        <v>563.37118000901</v>
      </c>
      <c r="L24" s="12">
        <v>532.99832641896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7"/>
      <c r="H25" s="107"/>
      <c r="I25" s="107"/>
      <c r="J25" s="107"/>
      <c r="K25" s="107"/>
      <c r="L25" s="107"/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06"/>
      <c r="H26" s="106"/>
      <c r="I26" s="106"/>
      <c r="J26" s="106"/>
      <c r="K26" s="106"/>
      <c r="L26" s="106"/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7"/>
      <c r="I27" s="107"/>
      <c r="J27" s="107"/>
      <c r="K27" s="107"/>
      <c r="L27" s="107"/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7"/>
      <c r="H29" s="107"/>
      <c r="I29" s="107"/>
      <c r="J29" s="107"/>
      <c r="K29" s="107"/>
      <c r="L29" s="107"/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06"/>
      <c r="H30" s="106"/>
      <c r="I30" s="106"/>
      <c r="J30" s="106"/>
      <c r="K30" s="106"/>
      <c r="L30" s="106"/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8">
        <v>6380380.7335545002</v>
      </c>
      <c r="H31" s="107"/>
      <c r="I31" s="108">
        <v>10353</v>
      </c>
      <c r="J31" s="108">
        <v>286</v>
      </c>
      <c r="K31" s="108">
        <v>616.28327379064001</v>
      </c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7"/>
      <c r="H33" s="107"/>
      <c r="I33" s="107"/>
      <c r="J33" s="107"/>
      <c r="K33" s="107"/>
      <c r="L33" s="107"/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06"/>
      <c r="H34" s="106"/>
      <c r="I34" s="106"/>
      <c r="J34" s="106"/>
      <c r="K34" s="106"/>
      <c r="L34" s="106"/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2">
        <v>12832.648218422</v>
      </c>
      <c r="H36" s="12">
        <v>12775.358218421999</v>
      </c>
      <c r="I36" s="12">
        <v>23</v>
      </c>
      <c r="J36" s="12">
        <v>1</v>
      </c>
      <c r="K36" s="12">
        <v>557.94122688791003</v>
      </c>
      <c r="L36" s="12">
        <v>555.45035732269002</v>
      </c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7"/>
      <c r="H37" s="107"/>
      <c r="I37" s="107"/>
      <c r="J37" s="107"/>
      <c r="K37" s="107"/>
      <c r="L37" s="107"/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06"/>
      <c r="H38" s="106"/>
      <c r="I38" s="106"/>
      <c r="J38" s="106"/>
      <c r="K38" s="106"/>
      <c r="L38" s="106"/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21723755.955364</v>
      </c>
      <c r="H39" s="107"/>
      <c r="I39" s="108">
        <v>44752</v>
      </c>
      <c r="J39" s="108">
        <v>325</v>
      </c>
      <c r="K39" s="108">
        <v>485.42536546666003</v>
      </c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2">
        <v>4715165.0106592001</v>
      </c>
      <c r="I40" s="12">
        <v>14444</v>
      </c>
      <c r="J40" s="12">
        <v>148</v>
      </c>
      <c r="K40" s="106"/>
      <c r="L40" s="12">
        <v>326.44454518549003</v>
      </c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8">
        <v>125782.27086821001</v>
      </c>
      <c r="H41" s="108">
        <v>124154.69080549</v>
      </c>
      <c r="I41" s="108">
        <v>167</v>
      </c>
      <c r="J41" s="108">
        <v>17</v>
      </c>
      <c r="K41" s="108">
        <v>753.18725070783</v>
      </c>
      <c r="L41" s="108">
        <v>743.44126230835002</v>
      </c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06"/>
      <c r="H42" s="106"/>
      <c r="I42" s="106"/>
      <c r="J42" s="106"/>
      <c r="K42" s="106"/>
      <c r="L42" s="106"/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7"/>
      <c r="H43" s="107"/>
      <c r="I43" s="107"/>
      <c r="J43" s="107"/>
      <c r="K43" s="107"/>
      <c r="L43" s="107"/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06"/>
      <c r="H44" s="106"/>
      <c r="I44" s="106"/>
      <c r="J44" s="106"/>
      <c r="K44" s="106"/>
      <c r="L44" s="106"/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8">
        <v>7006228.3073845999</v>
      </c>
      <c r="H45" s="107"/>
      <c r="I45" s="108">
        <v>12539</v>
      </c>
      <c r="J45" s="108">
        <v>74</v>
      </c>
      <c r="K45" s="108">
        <v>558.75494914941999</v>
      </c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06"/>
      <c r="H46" s="106"/>
      <c r="I46" s="106"/>
      <c r="J46" s="106"/>
      <c r="K46" s="106"/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7"/>
      <c r="H47" s="107"/>
      <c r="I47" s="107"/>
      <c r="J47" s="107"/>
      <c r="K47" s="107"/>
      <c r="L47" s="107"/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06"/>
      <c r="H48" s="106"/>
      <c r="I48" s="106"/>
      <c r="J48" s="106"/>
      <c r="K48" s="106"/>
      <c r="L48" s="106"/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7"/>
      <c r="H49" s="107"/>
      <c r="I49" s="107"/>
      <c r="J49" s="107"/>
      <c r="K49" s="107"/>
      <c r="L49" s="107"/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2">
        <v>549730.68869339</v>
      </c>
      <c r="H50" s="12">
        <v>486758.23780099</v>
      </c>
      <c r="I50" s="12">
        <v>1568</v>
      </c>
      <c r="J50" s="12">
        <v>6</v>
      </c>
      <c r="K50" s="12">
        <v>350.59355146261998</v>
      </c>
      <c r="L50" s="12">
        <v>310.43254961797999</v>
      </c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7"/>
      <c r="H51" s="107"/>
      <c r="I51" s="107"/>
      <c r="J51" s="107"/>
      <c r="K51" s="107"/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06"/>
      <c r="I52" s="106"/>
      <c r="J52" s="106"/>
      <c r="K52" s="106"/>
      <c r="L52" s="106"/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8">
        <v>1480280.8570441999</v>
      </c>
      <c r="H53" s="107"/>
      <c r="I53" s="108">
        <v>1950</v>
      </c>
      <c r="J53" s="108">
        <v>14</v>
      </c>
      <c r="K53" s="108">
        <v>759.11838822776997</v>
      </c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2">
        <v>6603227.9335190998</v>
      </c>
      <c r="H54" s="106"/>
      <c r="I54" s="12">
        <v>10861</v>
      </c>
      <c r="J54" s="12">
        <v>73</v>
      </c>
      <c r="K54" s="12">
        <v>607.97605501510998</v>
      </c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76571.062380838004</v>
      </c>
      <c r="H55" s="108">
        <v>72412.052380837995</v>
      </c>
      <c r="I55" s="108">
        <v>88</v>
      </c>
      <c r="J55" s="108">
        <v>5</v>
      </c>
      <c r="K55" s="108">
        <v>870.12570887315997</v>
      </c>
      <c r="L55" s="108">
        <v>822.86423160043</v>
      </c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2">
        <v>7142567.4397854004</v>
      </c>
      <c r="H56" s="12">
        <v>6949307.9601232</v>
      </c>
      <c r="I56" s="106"/>
      <c r="J56" s="106"/>
      <c r="K56" s="106"/>
      <c r="L56" s="106"/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7"/>
      <c r="H57" s="107"/>
      <c r="I57" s="107"/>
      <c r="J57" s="107"/>
      <c r="K57" s="107"/>
      <c r="L57" s="107"/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06"/>
      <c r="H58" s="106"/>
      <c r="I58" s="106"/>
      <c r="J58" s="106"/>
      <c r="K58" s="106"/>
      <c r="L58" s="106"/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7"/>
      <c r="H59" s="107"/>
      <c r="I59" s="107"/>
      <c r="J59" s="107"/>
      <c r="K59" s="107"/>
      <c r="L59" s="107"/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2">
        <v>14959.738573615999</v>
      </c>
      <c r="I60" s="12">
        <v>21</v>
      </c>
      <c r="J60" s="12">
        <v>1</v>
      </c>
      <c r="K60" s="106"/>
      <c r="L60" s="12">
        <v>712.36850350552004</v>
      </c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7"/>
      <c r="H61" s="107"/>
      <c r="I61" s="107"/>
      <c r="J61" s="107"/>
      <c r="K61" s="107"/>
      <c r="L61" s="107"/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06"/>
      <c r="I62" s="106"/>
      <c r="J62" s="106"/>
      <c r="K62" s="106"/>
      <c r="L62" s="106"/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7"/>
      <c r="H63" s="107"/>
      <c r="I63" s="107"/>
      <c r="J63" s="107"/>
      <c r="K63" s="107"/>
      <c r="L63" s="107"/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06"/>
      <c r="H64" s="106"/>
      <c r="I64" s="106"/>
      <c r="J64" s="106"/>
      <c r="K64" s="106"/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7"/>
      <c r="H65" s="107"/>
      <c r="I65" s="107"/>
      <c r="J65" s="107"/>
      <c r="K65" s="107"/>
      <c r="L65" s="107"/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2">
        <v>4734849.1741388002</v>
      </c>
      <c r="H66" s="12">
        <v>4553200.1891344003</v>
      </c>
      <c r="I66" s="106"/>
      <c r="J66" s="12">
        <v>70</v>
      </c>
      <c r="K66" s="106"/>
      <c r="L66" s="106"/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8">
        <v>16819776.059835002</v>
      </c>
      <c r="H67" s="108">
        <v>16382556.92928</v>
      </c>
      <c r="I67" s="108">
        <v>45674</v>
      </c>
      <c r="J67" s="108">
        <v>179</v>
      </c>
      <c r="K67" s="108">
        <v>368.25712790285002</v>
      </c>
      <c r="L67" s="108">
        <v>358.68452356439002</v>
      </c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10804021.345473001</v>
      </c>
      <c r="H68" s="12">
        <v>10804021.345473001</v>
      </c>
      <c r="I68" s="12">
        <v>20219</v>
      </c>
      <c r="J68" s="12">
        <v>431</v>
      </c>
      <c r="K68" s="12">
        <v>534.34993548012994</v>
      </c>
      <c r="L68" s="12">
        <v>534.34993548012994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8">
        <v>711454.91939711</v>
      </c>
      <c r="H69" s="108">
        <v>686327.10939710995</v>
      </c>
      <c r="I69" s="108">
        <v>1395</v>
      </c>
      <c r="J69" s="108">
        <v>17</v>
      </c>
      <c r="K69" s="108">
        <v>510.00352644954</v>
      </c>
      <c r="L69" s="108">
        <v>491.99075942445</v>
      </c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06"/>
      <c r="H70" s="106"/>
      <c r="I70" s="106"/>
      <c r="J70" s="106"/>
      <c r="K70" s="106"/>
      <c r="L70" s="106"/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7"/>
      <c r="H71" s="107"/>
      <c r="I71" s="107"/>
      <c r="J71" s="107"/>
      <c r="K71" s="107"/>
      <c r="L71" s="107"/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06"/>
      <c r="H72" s="106"/>
      <c r="I72" s="106"/>
      <c r="J72" s="106"/>
      <c r="K72" s="106"/>
      <c r="L72" s="106"/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3657878.4788392</v>
      </c>
      <c r="I73" s="108">
        <v>14004</v>
      </c>
      <c r="J73" s="108">
        <v>14004</v>
      </c>
      <c r="K73" s="107"/>
      <c r="L73" s="108">
        <v>261.20240494424002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06"/>
      <c r="H74" s="106"/>
      <c r="I74" s="106"/>
      <c r="J74" s="106"/>
      <c r="K74" s="106"/>
      <c r="L74" s="106"/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7"/>
      <c r="H75" s="107"/>
      <c r="I75" s="107"/>
      <c r="J75" s="107"/>
      <c r="K75" s="107"/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2">
        <v>53780.829799143998</v>
      </c>
      <c r="I76" s="12">
        <v>30</v>
      </c>
      <c r="J76" s="12">
        <v>1</v>
      </c>
      <c r="K76" s="106"/>
      <c r="L76" s="12">
        <v>1792.6943266380999</v>
      </c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8">
        <v>12217735.965307999</v>
      </c>
      <c r="H77" s="108">
        <v>12214485.075308001</v>
      </c>
      <c r="I77" s="108">
        <v>35786</v>
      </c>
      <c r="J77" s="108">
        <v>118</v>
      </c>
      <c r="K77" s="108">
        <v>341.41105363292002</v>
      </c>
      <c r="L77" s="108">
        <v>341.32021112467999</v>
      </c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2">
        <v>873255.24872580997</v>
      </c>
      <c r="H78" s="12">
        <v>838356.90636348003</v>
      </c>
      <c r="I78" s="12">
        <v>1094</v>
      </c>
      <c r="J78" s="12">
        <v>118</v>
      </c>
      <c r="K78" s="12">
        <v>798.22234801262005</v>
      </c>
      <c r="L78" s="12">
        <v>766.32258351324003</v>
      </c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7"/>
      <c r="H79" s="107"/>
      <c r="I79" s="107"/>
      <c r="J79" s="107"/>
      <c r="K79" s="107"/>
      <c r="L79" s="107"/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06"/>
      <c r="I80" s="106"/>
      <c r="J80" s="106"/>
      <c r="K80" s="106"/>
      <c r="L80" s="106"/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7"/>
      <c r="H81" s="107"/>
      <c r="I81" s="107"/>
      <c r="J81" s="107"/>
      <c r="K81" s="107"/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2">
        <v>711615.86358024005</v>
      </c>
      <c r="H82" s="12">
        <v>686488.05358024</v>
      </c>
      <c r="I82" s="12">
        <v>1395</v>
      </c>
      <c r="J82" s="12">
        <v>17</v>
      </c>
      <c r="K82" s="12">
        <v>510.11889862382998</v>
      </c>
      <c r="L82" s="12">
        <v>492.10613159873998</v>
      </c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7"/>
      <c r="H83" s="107"/>
      <c r="I83" s="107"/>
      <c r="J83" s="107"/>
      <c r="K83" s="107"/>
      <c r="L83" s="107"/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06"/>
      <c r="H84" s="106"/>
      <c r="I84" s="106"/>
      <c r="J84" s="106"/>
      <c r="K84" s="106"/>
      <c r="L84" s="106"/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7"/>
      <c r="H85" s="107"/>
      <c r="I85" s="107"/>
      <c r="J85" s="107"/>
      <c r="K85" s="107"/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8">
        <v>2731113.5149635002</v>
      </c>
      <c r="H87" s="108">
        <v>2624195.0806319001</v>
      </c>
      <c r="I87" s="108">
        <v>7302</v>
      </c>
      <c r="J87" s="107"/>
      <c r="K87" s="108">
        <v>374.02266707250999</v>
      </c>
      <c r="L87" s="108">
        <v>359.38031780771001</v>
      </c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  <c r="K88" s="106"/>
      <c r="L88" s="106"/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8">
        <v>67469.797633530994</v>
      </c>
      <c r="H89" s="108">
        <v>67388.907633530995</v>
      </c>
      <c r="I89" s="108">
        <v>106</v>
      </c>
      <c r="J89" s="108">
        <v>2</v>
      </c>
      <c r="K89" s="108">
        <v>636.50752484462998</v>
      </c>
      <c r="L89" s="108">
        <v>635.74441163708002</v>
      </c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2">
        <v>1263681.2278853001</v>
      </c>
      <c r="H90" s="12">
        <v>1247078.0578852999</v>
      </c>
      <c r="I90" s="12">
        <v>1566</v>
      </c>
      <c r="J90" s="12">
        <v>31</v>
      </c>
      <c r="K90" s="12">
        <v>806.94842138265994</v>
      </c>
      <c r="L90" s="12">
        <v>796.34614168917994</v>
      </c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7"/>
      <c r="H91" s="107"/>
      <c r="I91" s="107"/>
      <c r="J91" s="107"/>
      <c r="K91" s="107"/>
      <c r="L91" s="107"/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06"/>
      <c r="H92" s="106"/>
      <c r="I92" s="106"/>
      <c r="J92" s="106"/>
      <c r="K92" s="106"/>
      <c r="L92" s="106"/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06"/>
      <c r="H94" s="106"/>
      <c r="I94" s="106"/>
      <c r="J94" s="106"/>
      <c r="K94" s="106"/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7"/>
      <c r="H95" s="107"/>
      <c r="I95" s="107"/>
      <c r="J95" s="107"/>
      <c r="K95" s="107"/>
      <c r="L95" s="107"/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06"/>
      <c r="H96" s="106"/>
      <c r="I96" s="106"/>
      <c r="J96" s="106"/>
      <c r="K96" s="106"/>
      <c r="L96" s="106"/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7"/>
      <c r="H97" s="107"/>
      <c r="I97" s="107"/>
      <c r="J97" s="107"/>
      <c r="K97" s="107"/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  <c r="K99" s="107"/>
      <c r="L99" s="107"/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2">
        <v>85171.451499499002</v>
      </c>
      <c r="I100" s="106"/>
      <c r="J100" s="106"/>
      <c r="K100" s="106"/>
      <c r="L100" s="106"/>
    </row>
    <row r="101" spans="1:12" x14ac:dyDescent="0.25">
      <c r="A101" s="109"/>
      <c r="B101" s="109"/>
      <c r="C101" s="109"/>
      <c r="D101" s="109"/>
      <c r="E101" s="109"/>
      <c r="F101" s="109"/>
      <c r="G101" s="110">
        <v>250413190.58140561</v>
      </c>
      <c r="H101" s="110">
        <v>158363934.46987996</v>
      </c>
      <c r="I101" s="110">
        <v>511530.01121382799</v>
      </c>
      <c r="J101" s="110">
        <v>19989</v>
      </c>
      <c r="K101" s="110">
        <v>16337.281118325098</v>
      </c>
      <c r="L101" s="110">
        <v>15313.844072784061</v>
      </c>
    </row>
    <row r="103" spans="1:12" x14ac:dyDescent="0.25">
      <c r="F103" s="10" t="s">
        <v>346</v>
      </c>
      <c r="G103" s="10" t="s">
        <v>498</v>
      </c>
      <c r="H103" s="10" t="s">
        <v>499</v>
      </c>
      <c r="I103" s="10" t="s">
        <v>500</v>
      </c>
      <c r="J103" s="10" t="s">
        <v>501</v>
      </c>
      <c r="K103" s="10" t="s">
        <v>502</v>
      </c>
      <c r="L103" s="10" t="s">
        <v>503</v>
      </c>
    </row>
    <row r="104" spans="1:12" x14ac:dyDescent="0.25">
      <c r="F104" s="11" t="s">
        <v>350</v>
      </c>
      <c r="G104" s="11" t="s">
        <v>504</v>
      </c>
      <c r="H104" s="11" t="s">
        <v>505</v>
      </c>
      <c r="I104" s="11" t="s">
        <v>506</v>
      </c>
      <c r="J104" s="11" t="s">
        <v>507</v>
      </c>
      <c r="K104" s="11" t="s">
        <v>508</v>
      </c>
      <c r="L104" s="11" t="s">
        <v>509</v>
      </c>
    </row>
    <row r="105" spans="1:12" x14ac:dyDescent="0.25">
      <c r="F105" s="10" t="s">
        <v>357</v>
      </c>
      <c r="G105" s="10" t="s">
        <v>510</v>
      </c>
      <c r="H105" s="10" t="s">
        <v>511</v>
      </c>
      <c r="I105" s="10" t="s">
        <v>512</v>
      </c>
      <c r="J105" s="10" t="s">
        <v>513</v>
      </c>
      <c r="K105" s="10" t="s">
        <v>514</v>
      </c>
      <c r="L105" s="10" t="s">
        <v>515</v>
      </c>
    </row>
    <row r="106" spans="1:12" x14ac:dyDescent="0.25">
      <c r="F106" s="11" t="s">
        <v>364</v>
      </c>
      <c r="G106" s="11" t="s">
        <v>516</v>
      </c>
      <c r="H106" s="11" t="s">
        <v>517</v>
      </c>
      <c r="I106" s="11" t="s">
        <v>518</v>
      </c>
      <c r="J106" s="11" t="s">
        <v>519</v>
      </c>
      <c r="K106" s="11" t="s">
        <v>520</v>
      </c>
      <c r="L106" s="11" t="s">
        <v>521</v>
      </c>
    </row>
    <row r="107" spans="1:12" x14ac:dyDescent="0.25">
      <c r="F107" s="10" t="s">
        <v>371</v>
      </c>
      <c r="G107" s="10" t="s">
        <v>522</v>
      </c>
      <c r="H107" s="10" t="s">
        <v>523</v>
      </c>
      <c r="I107" s="10" t="s">
        <v>524</v>
      </c>
      <c r="J107" s="10" t="s">
        <v>525</v>
      </c>
      <c r="K107" s="10" t="s">
        <v>526</v>
      </c>
      <c r="L107" s="10" t="s">
        <v>527</v>
      </c>
    </row>
    <row r="108" spans="1:12" x14ac:dyDescent="0.25">
      <c r="F108" s="11" t="s">
        <v>378</v>
      </c>
      <c r="G108" s="11" t="s">
        <v>528</v>
      </c>
      <c r="H108" s="11" t="s">
        <v>529</v>
      </c>
      <c r="I108" s="11" t="s">
        <v>530</v>
      </c>
      <c r="J108" s="11" t="s">
        <v>531</v>
      </c>
      <c r="K108" s="11" t="s">
        <v>532</v>
      </c>
      <c r="L108" s="11" t="s">
        <v>533</v>
      </c>
    </row>
    <row r="109" spans="1:12" x14ac:dyDescent="0.25">
      <c r="F109" s="10" t="s">
        <v>385</v>
      </c>
      <c r="G109" s="10" t="s">
        <v>534</v>
      </c>
      <c r="H109" s="10" t="s">
        <v>535</v>
      </c>
      <c r="I109" s="10" t="s">
        <v>536</v>
      </c>
      <c r="J109" s="10" t="s">
        <v>537</v>
      </c>
      <c r="K109" s="10" t="s">
        <v>538</v>
      </c>
      <c r="L109" s="10" t="s">
        <v>539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workbookViewId="0">
      <selection activeCell="R34" sqref="R34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13" t="s">
        <v>10</v>
      </c>
      <c r="H1" s="13" t="s">
        <v>11</v>
      </c>
      <c r="I1" s="13" t="s">
        <v>6</v>
      </c>
      <c r="J1" s="13" t="s">
        <v>7</v>
      </c>
      <c r="K1" s="13" t="s">
        <v>8</v>
      </c>
      <c r="L1" s="13" t="s">
        <v>9</v>
      </c>
    </row>
    <row r="2" spans="1:12" x14ac:dyDescent="0.25">
      <c r="A2" s="1" t="s">
        <v>12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5"/>
      <c r="H2" s="5"/>
      <c r="I2" s="5"/>
      <c r="J2" s="5"/>
      <c r="K2" s="5"/>
      <c r="L2" s="5"/>
    </row>
    <row r="3" spans="1:12" x14ac:dyDescent="0.25">
      <c r="A3" s="2" t="s">
        <v>12</v>
      </c>
      <c r="B3" s="2" t="s">
        <v>18</v>
      </c>
      <c r="C3" s="2" t="s">
        <v>19</v>
      </c>
      <c r="D3" s="2" t="s">
        <v>20</v>
      </c>
      <c r="E3" s="2" t="s">
        <v>21</v>
      </c>
      <c r="F3" s="2" t="s">
        <v>22</v>
      </c>
      <c r="G3" s="6"/>
      <c r="H3" s="6"/>
      <c r="I3" s="6"/>
      <c r="J3" s="6"/>
      <c r="K3" s="6"/>
      <c r="L3" s="6"/>
    </row>
    <row r="4" spans="1:12" x14ac:dyDescent="0.25">
      <c r="A4" s="1" t="s">
        <v>12</v>
      </c>
      <c r="B4" s="1" t="s">
        <v>23</v>
      </c>
      <c r="C4" s="1" t="s">
        <v>24</v>
      </c>
      <c r="D4" s="1" t="s">
        <v>25</v>
      </c>
      <c r="E4" s="1" t="s">
        <v>26</v>
      </c>
      <c r="F4" s="1" t="s">
        <v>27</v>
      </c>
      <c r="G4" s="5"/>
      <c r="H4" s="5"/>
      <c r="I4" s="5"/>
      <c r="J4" s="5"/>
      <c r="K4" s="5"/>
      <c r="L4" s="5"/>
    </row>
    <row r="5" spans="1:12" x14ac:dyDescent="0.25">
      <c r="A5" s="2" t="s">
        <v>12</v>
      </c>
      <c r="B5" s="2" t="s">
        <v>28</v>
      </c>
      <c r="C5" s="2" t="s">
        <v>29</v>
      </c>
      <c r="D5" s="2" t="s">
        <v>30</v>
      </c>
      <c r="E5" s="2" t="s">
        <v>26</v>
      </c>
      <c r="F5" s="2" t="s">
        <v>17</v>
      </c>
      <c r="G5" s="6"/>
      <c r="H5" s="6"/>
      <c r="I5" s="6"/>
      <c r="J5" s="6"/>
      <c r="K5" s="6"/>
      <c r="L5" s="6"/>
    </row>
    <row r="6" spans="1:12" x14ac:dyDescent="0.25">
      <c r="A6" s="1" t="s">
        <v>12</v>
      </c>
      <c r="B6" s="1" t="s">
        <v>31</v>
      </c>
      <c r="C6" s="1" t="s">
        <v>32</v>
      </c>
      <c r="D6" s="1" t="s">
        <v>33</v>
      </c>
      <c r="E6" s="1" t="s">
        <v>34</v>
      </c>
      <c r="F6" s="1" t="s">
        <v>35</v>
      </c>
      <c r="G6" s="5"/>
      <c r="H6" s="5"/>
      <c r="I6" s="5"/>
      <c r="J6" s="5"/>
      <c r="K6" s="5"/>
      <c r="L6" s="5"/>
    </row>
    <row r="7" spans="1:12" x14ac:dyDescent="0.25">
      <c r="A7" s="2" t="s">
        <v>12</v>
      </c>
      <c r="B7" s="2" t="s">
        <v>36</v>
      </c>
      <c r="C7" s="2" t="s">
        <v>37</v>
      </c>
      <c r="D7" s="2" t="s">
        <v>38</v>
      </c>
      <c r="E7" s="2" t="s">
        <v>34</v>
      </c>
      <c r="F7" s="2" t="s">
        <v>35</v>
      </c>
      <c r="G7" s="6"/>
      <c r="H7" s="6"/>
      <c r="I7" s="6"/>
      <c r="J7" s="6"/>
      <c r="K7" s="6"/>
      <c r="L7" s="6"/>
    </row>
    <row r="8" spans="1:12" x14ac:dyDescent="0.25">
      <c r="A8" s="1" t="s">
        <v>12</v>
      </c>
      <c r="B8" s="1" t="s">
        <v>39</v>
      </c>
      <c r="C8" s="1" t="s">
        <v>40</v>
      </c>
      <c r="D8" s="1" t="s">
        <v>41</v>
      </c>
      <c r="E8" s="1" t="s">
        <v>21</v>
      </c>
      <c r="F8" s="1" t="s">
        <v>27</v>
      </c>
      <c r="G8" s="5">
        <v>3423</v>
      </c>
      <c r="H8" s="5">
        <v>137</v>
      </c>
      <c r="I8" s="5"/>
      <c r="J8" s="5">
        <v>819.90919076832995</v>
      </c>
      <c r="K8" s="5"/>
      <c r="L8" s="5">
        <v>2806549.16</v>
      </c>
    </row>
    <row r="9" spans="1:12" x14ac:dyDescent="0.25">
      <c r="A9" s="2" t="s">
        <v>12</v>
      </c>
      <c r="B9" s="2" t="s">
        <v>42</v>
      </c>
      <c r="C9" s="2" t="s">
        <v>43</v>
      </c>
      <c r="D9" s="2" t="s">
        <v>44</v>
      </c>
      <c r="E9" s="2" t="s">
        <v>21</v>
      </c>
      <c r="F9" s="2" t="s">
        <v>45</v>
      </c>
      <c r="G9" s="6"/>
      <c r="H9" s="6"/>
      <c r="I9" s="6"/>
      <c r="J9" s="6"/>
      <c r="K9" s="6"/>
      <c r="L9" s="6"/>
    </row>
    <row r="10" spans="1:12" x14ac:dyDescent="0.25">
      <c r="A10" s="1" t="s">
        <v>12</v>
      </c>
      <c r="B10" s="1" t="s">
        <v>46</v>
      </c>
      <c r="C10" s="1" t="s">
        <v>47</v>
      </c>
      <c r="D10" s="1" t="s">
        <v>48</v>
      </c>
      <c r="E10" s="1" t="s">
        <v>26</v>
      </c>
      <c r="F10" s="1" t="s">
        <v>45</v>
      </c>
      <c r="G10" s="5"/>
      <c r="H10" s="5"/>
      <c r="I10" s="5"/>
      <c r="J10" s="5"/>
      <c r="K10" s="5"/>
      <c r="L10" s="5"/>
    </row>
    <row r="11" spans="1:12" x14ac:dyDescent="0.25">
      <c r="A11" s="2" t="s">
        <v>12</v>
      </c>
      <c r="B11" s="2" t="s">
        <v>49</v>
      </c>
      <c r="C11" s="2" t="s">
        <v>50</v>
      </c>
      <c r="D11" s="2" t="s">
        <v>51</v>
      </c>
      <c r="E11" s="2" t="s">
        <v>26</v>
      </c>
      <c r="F11" s="2" t="s">
        <v>35</v>
      </c>
      <c r="G11" s="6"/>
      <c r="H11" s="6"/>
      <c r="I11" s="6"/>
      <c r="J11" s="6"/>
      <c r="K11" s="6"/>
      <c r="L11" s="6"/>
    </row>
    <row r="12" spans="1:12" x14ac:dyDescent="0.25">
      <c r="A12" s="1" t="s">
        <v>12</v>
      </c>
      <c r="B12" s="1" t="s">
        <v>52</v>
      </c>
      <c r="C12" s="1" t="s">
        <v>53</v>
      </c>
      <c r="D12" s="1" t="s">
        <v>54</v>
      </c>
      <c r="E12" s="1" t="s">
        <v>55</v>
      </c>
      <c r="F12" s="1" t="s">
        <v>45</v>
      </c>
      <c r="G12" s="5"/>
      <c r="H12" s="5"/>
      <c r="I12" s="5"/>
      <c r="J12" s="5"/>
      <c r="K12" s="5"/>
      <c r="L12" s="5"/>
    </row>
    <row r="13" spans="1:12" x14ac:dyDescent="0.25">
      <c r="A13" s="2" t="s">
        <v>12</v>
      </c>
      <c r="B13" s="2" t="s">
        <v>56</v>
      </c>
      <c r="C13" s="2" t="s">
        <v>57</v>
      </c>
      <c r="D13" s="2" t="s">
        <v>58</v>
      </c>
      <c r="E13" s="2" t="s">
        <v>21</v>
      </c>
      <c r="F13" s="2" t="s">
        <v>27</v>
      </c>
      <c r="G13" s="6"/>
      <c r="H13" s="6"/>
      <c r="I13" s="6"/>
      <c r="J13" s="6"/>
      <c r="K13" s="6"/>
      <c r="L13" s="6"/>
    </row>
    <row r="14" spans="1:12" x14ac:dyDescent="0.25">
      <c r="A14" s="1" t="s">
        <v>12</v>
      </c>
      <c r="B14" s="1" t="s">
        <v>59</v>
      </c>
      <c r="C14" s="1" t="s">
        <v>60</v>
      </c>
      <c r="D14" s="1" t="s">
        <v>61</v>
      </c>
      <c r="E14" s="1" t="s">
        <v>34</v>
      </c>
      <c r="F14" s="1" t="s">
        <v>62</v>
      </c>
      <c r="G14" s="5"/>
      <c r="H14" s="5"/>
      <c r="I14" s="5"/>
      <c r="J14" s="5"/>
      <c r="K14" s="5"/>
      <c r="L14" s="5"/>
    </row>
    <row r="15" spans="1:12" x14ac:dyDescent="0.25">
      <c r="A15" s="2" t="s">
        <v>12</v>
      </c>
      <c r="B15" s="2" t="s">
        <v>63</v>
      </c>
      <c r="C15" s="2" t="s">
        <v>64</v>
      </c>
      <c r="D15" s="2" t="s">
        <v>65</v>
      </c>
      <c r="E15" s="2" t="s">
        <v>66</v>
      </c>
      <c r="F15" s="2" t="s">
        <v>27</v>
      </c>
      <c r="G15" s="6"/>
      <c r="H15" s="6"/>
      <c r="I15" s="6"/>
      <c r="J15" s="6"/>
      <c r="K15" s="6"/>
      <c r="L15" s="6"/>
    </row>
    <row r="16" spans="1:12" x14ac:dyDescent="0.25">
      <c r="A16" s="1" t="s">
        <v>12</v>
      </c>
      <c r="B16" s="1" t="s">
        <v>67</v>
      </c>
      <c r="C16" s="1" t="s">
        <v>68</v>
      </c>
      <c r="D16" s="1" t="s">
        <v>69</v>
      </c>
      <c r="E16" s="1" t="s">
        <v>70</v>
      </c>
      <c r="F16" s="1" t="s">
        <v>45</v>
      </c>
      <c r="G16" s="5"/>
      <c r="H16" s="5"/>
      <c r="I16" s="5"/>
      <c r="J16" s="5"/>
      <c r="K16" s="5"/>
      <c r="L16" s="5"/>
    </row>
    <row r="17" spans="1:12" x14ac:dyDescent="0.25">
      <c r="A17" s="2" t="s">
        <v>12</v>
      </c>
      <c r="B17" s="2" t="s">
        <v>71</v>
      </c>
      <c r="C17" s="2" t="s">
        <v>72</v>
      </c>
      <c r="D17" s="2" t="s">
        <v>73</v>
      </c>
      <c r="E17" s="2" t="s">
        <v>74</v>
      </c>
      <c r="F17" s="2" t="s">
        <v>45</v>
      </c>
      <c r="G17" s="6">
        <v>3503</v>
      </c>
      <c r="H17" s="6">
        <v>149</v>
      </c>
      <c r="I17" s="6"/>
      <c r="J17" s="6">
        <v>964.69492426056001</v>
      </c>
      <c r="K17" s="6"/>
      <c r="L17" s="6">
        <v>3379326.3196847001</v>
      </c>
    </row>
    <row r="18" spans="1:12" x14ac:dyDescent="0.25">
      <c r="A18" s="1" t="s">
        <v>12</v>
      </c>
      <c r="B18" s="1" t="s">
        <v>75</v>
      </c>
      <c r="C18" s="1" t="s">
        <v>76</v>
      </c>
      <c r="D18" s="1" t="s">
        <v>77</v>
      </c>
      <c r="E18" s="1" t="s">
        <v>70</v>
      </c>
      <c r="F18" s="1" t="s">
        <v>45</v>
      </c>
      <c r="G18" s="5"/>
      <c r="H18" s="5"/>
      <c r="I18" s="5"/>
      <c r="J18" s="5"/>
      <c r="K18" s="5"/>
      <c r="L18" s="5"/>
    </row>
    <row r="19" spans="1:12" x14ac:dyDescent="0.25">
      <c r="A19" s="2" t="s">
        <v>12</v>
      </c>
      <c r="B19" s="2" t="s">
        <v>78</v>
      </c>
      <c r="C19" s="2" t="s">
        <v>79</v>
      </c>
      <c r="D19" s="2" t="s">
        <v>80</v>
      </c>
      <c r="E19" s="2" t="s">
        <v>21</v>
      </c>
      <c r="F19" s="2" t="s">
        <v>27</v>
      </c>
      <c r="G19" s="6"/>
      <c r="H19" s="6"/>
      <c r="I19" s="6"/>
      <c r="J19" s="6"/>
      <c r="K19" s="6"/>
      <c r="L19" s="6"/>
    </row>
    <row r="20" spans="1:12" x14ac:dyDescent="0.25">
      <c r="A20" s="1" t="s">
        <v>12</v>
      </c>
      <c r="B20" s="1" t="s">
        <v>81</v>
      </c>
      <c r="C20" s="1" t="s">
        <v>82</v>
      </c>
      <c r="D20" s="1" t="s">
        <v>83</v>
      </c>
      <c r="E20" s="1" t="s">
        <v>84</v>
      </c>
      <c r="F20" s="1" t="s">
        <v>27</v>
      </c>
      <c r="G20" s="5">
        <v>3672</v>
      </c>
      <c r="H20" s="5">
        <v>171</v>
      </c>
      <c r="I20" s="5">
        <v>723.17514297740001</v>
      </c>
      <c r="J20" s="5">
        <v>698.28328840224003</v>
      </c>
      <c r="K20" s="5">
        <v>2655499.1250129999</v>
      </c>
      <c r="L20" s="5">
        <v>2564096.2350130002</v>
      </c>
    </row>
    <row r="21" spans="1:12" x14ac:dyDescent="0.25">
      <c r="A21" s="2" t="s">
        <v>12</v>
      </c>
      <c r="B21" s="2" t="s">
        <v>85</v>
      </c>
      <c r="C21" s="2" t="s">
        <v>86</v>
      </c>
      <c r="D21" s="2" t="s">
        <v>87</v>
      </c>
      <c r="E21" s="2" t="s">
        <v>88</v>
      </c>
      <c r="F21" s="2" t="s">
        <v>45</v>
      </c>
      <c r="G21" s="6"/>
      <c r="H21" s="6"/>
      <c r="I21" s="6"/>
      <c r="J21" s="6"/>
      <c r="K21" s="6"/>
      <c r="L21" s="6"/>
    </row>
    <row r="22" spans="1:12" x14ac:dyDescent="0.25">
      <c r="A22" s="1" t="s">
        <v>12</v>
      </c>
      <c r="B22" s="1" t="s">
        <v>89</v>
      </c>
      <c r="C22" s="1" t="s">
        <v>90</v>
      </c>
      <c r="D22" s="1" t="s">
        <v>91</v>
      </c>
      <c r="E22" s="1" t="s">
        <v>21</v>
      </c>
      <c r="F22" s="1" t="s">
        <v>45</v>
      </c>
      <c r="G22" s="5"/>
      <c r="H22" s="5"/>
      <c r="I22" s="5"/>
      <c r="J22" s="5"/>
      <c r="K22" s="5"/>
      <c r="L22" s="5"/>
    </row>
    <row r="23" spans="1:12" x14ac:dyDescent="0.25">
      <c r="A23" s="2" t="s">
        <v>12</v>
      </c>
      <c r="B23" s="2" t="s">
        <v>92</v>
      </c>
      <c r="C23" s="2" t="s">
        <v>93</v>
      </c>
      <c r="D23" s="2" t="s">
        <v>94</v>
      </c>
      <c r="E23" s="2" t="s">
        <v>95</v>
      </c>
      <c r="F23" s="2" t="s">
        <v>22</v>
      </c>
      <c r="G23" s="6">
        <v>8514.4847222221997</v>
      </c>
      <c r="H23" s="6">
        <v>348</v>
      </c>
      <c r="I23" s="6">
        <v>1274.8506203449001</v>
      </c>
      <c r="J23" s="6"/>
      <c r="K23" s="6">
        <v>10854696.130042</v>
      </c>
      <c r="L23" s="6"/>
    </row>
    <row r="24" spans="1:12" x14ac:dyDescent="0.25">
      <c r="A24" s="1" t="s">
        <v>12</v>
      </c>
      <c r="B24" s="1" t="s">
        <v>96</v>
      </c>
      <c r="C24" s="1" t="s">
        <v>97</v>
      </c>
      <c r="D24" s="1" t="s">
        <v>98</v>
      </c>
      <c r="E24" s="1" t="s">
        <v>99</v>
      </c>
      <c r="F24" s="1" t="s">
        <v>45</v>
      </c>
      <c r="G24" s="5"/>
      <c r="H24" s="5"/>
      <c r="I24" s="5"/>
      <c r="J24" s="5"/>
      <c r="K24" s="5"/>
      <c r="L24" s="5"/>
    </row>
    <row r="25" spans="1:12" x14ac:dyDescent="0.25">
      <c r="A25" s="2" t="s">
        <v>12</v>
      </c>
      <c r="B25" s="2" t="s">
        <v>100</v>
      </c>
      <c r="C25" s="2" t="s">
        <v>101</v>
      </c>
      <c r="D25" s="2" t="s">
        <v>102</v>
      </c>
      <c r="E25" s="2" t="s">
        <v>55</v>
      </c>
      <c r="F25" s="2" t="s">
        <v>22</v>
      </c>
      <c r="G25" s="6"/>
      <c r="H25" s="6"/>
      <c r="I25" s="6"/>
      <c r="J25" s="6"/>
      <c r="K25" s="6"/>
      <c r="L25" s="6"/>
    </row>
    <row r="26" spans="1:12" x14ac:dyDescent="0.25">
      <c r="A26" s="1" t="s">
        <v>12</v>
      </c>
      <c r="B26" s="1" t="s">
        <v>103</v>
      </c>
      <c r="C26" s="1" t="s">
        <v>104</v>
      </c>
      <c r="D26" s="1" t="s">
        <v>105</v>
      </c>
      <c r="E26" s="1" t="s">
        <v>66</v>
      </c>
      <c r="F26" s="1" t="s">
        <v>106</v>
      </c>
      <c r="G26" s="5"/>
      <c r="H26" s="5"/>
      <c r="I26" s="5"/>
      <c r="J26" s="5"/>
      <c r="K26" s="5"/>
      <c r="L26" s="5"/>
    </row>
    <row r="27" spans="1:12" x14ac:dyDescent="0.25">
      <c r="A27" s="2" t="s">
        <v>12</v>
      </c>
      <c r="B27" s="2" t="s">
        <v>107</v>
      </c>
      <c r="C27" s="2" t="s">
        <v>108</v>
      </c>
      <c r="D27" s="2" t="s">
        <v>109</v>
      </c>
      <c r="E27" s="2" t="s">
        <v>110</v>
      </c>
      <c r="F27" s="2" t="s">
        <v>35</v>
      </c>
      <c r="G27" s="6">
        <v>948</v>
      </c>
      <c r="H27" s="6">
        <v>54</v>
      </c>
      <c r="I27" s="6"/>
      <c r="J27" s="6">
        <v>1096.0347264811001</v>
      </c>
      <c r="K27" s="6"/>
      <c r="L27" s="6">
        <v>1039040.920704</v>
      </c>
    </row>
    <row r="28" spans="1:12" x14ac:dyDescent="0.25">
      <c r="A28" s="1" t="s">
        <v>12</v>
      </c>
      <c r="B28" s="1" t="s">
        <v>111</v>
      </c>
      <c r="C28" s="1" t="s">
        <v>112</v>
      </c>
      <c r="D28" s="1" t="s">
        <v>113</v>
      </c>
      <c r="E28" s="1" t="s">
        <v>114</v>
      </c>
      <c r="F28" s="1" t="s">
        <v>106</v>
      </c>
      <c r="G28" s="5"/>
      <c r="H28" s="5"/>
      <c r="I28" s="5"/>
      <c r="J28" s="5"/>
      <c r="K28" s="5"/>
      <c r="L28" s="5"/>
    </row>
    <row r="29" spans="1:12" x14ac:dyDescent="0.25">
      <c r="A29" s="2" t="s">
        <v>12</v>
      </c>
      <c r="B29" s="2" t="s">
        <v>115</v>
      </c>
      <c r="C29" s="2" t="s">
        <v>116</v>
      </c>
      <c r="D29" s="2" t="s">
        <v>117</v>
      </c>
      <c r="E29" s="2" t="s">
        <v>66</v>
      </c>
      <c r="F29" s="2" t="s">
        <v>45</v>
      </c>
      <c r="G29" s="6"/>
      <c r="H29" s="6"/>
      <c r="I29" s="6"/>
      <c r="J29" s="6"/>
      <c r="K29" s="6"/>
      <c r="L29" s="6"/>
    </row>
    <row r="30" spans="1:12" x14ac:dyDescent="0.25">
      <c r="A30" s="1" t="s">
        <v>12</v>
      </c>
      <c r="B30" s="1" t="s">
        <v>118</v>
      </c>
      <c r="C30" s="1" t="s">
        <v>119</v>
      </c>
      <c r="D30" s="1" t="s">
        <v>120</v>
      </c>
      <c r="E30" s="1" t="s">
        <v>66</v>
      </c>
      <c r="F30" s="1" t="s">
        <v>45</v>
      </c>
      <c r="G30" s="5"/>
      <c r="H30" s="5"/>
      <c r="I30" s="5"/>
      <c r="J30" s="5"/>
      <c r="K30" s="5"/>
      <c r="L30" s="5"/>
    </row>
    <row r="31" spans="1:12" x14ac:dyDescent="0.25">
      <c r="A31" s="2" t="s">
        <v>12</v>
      </c>
      <c r="B31" s="2" t="s">
        <v>121</v>
      </c>
      <c r="C31" s="2" t="s">
        <v>122</v>
      </c>
      <c r="D31" s="2" t="s">
        <v>123</v>
      </c>
      <c r="E31" s="2" t="s">
        <v>110</v>
      </c>
      <c r="F31" s="2" t="s">
        <v>45</v>
      </c>
      <c r="G31" s="6"/>
      <c r="H31" s="6"/>
      <c r="I31" s="6"/>
      <c r="J31" s="6"/>
      <c r="K31" s="6"/>
      <c r="L31" s="6"/>
    </row>
    <row r="32" spans="1:12" x14ac:dyDescent="0.25">
      <c r="A32" s="1" t="s">
        <v>12</v>
      </c>
      <c r="B32" s="1" t="s">
        <v>124</v>
      </c>
      <c r="C32" s="1" t="s">
        <v>125</v>
      </c>
      <c r="D32" s="1" t="s">
        <v>126</v>
      </c>
      <c r="E32" s="1" t="s">
        <v>127</v>
      </c>
      <c r="F32" s="1" t="s">
        <v>45</v>
      </c>
      <c r="G32" s="5"/>
      <c r="H32" s="5"/>
      <c r="I32" s="5"/>
      <c r="J32" s="5"/>
      <c r="K32" s="5"/>
      <c r="L32" s="5"/>
    </row>
    <row r="33" spans="1:12" x14ac:dyDescent="0.25">
      <c r="A33" s="2" t="s">
        <v>12</v>
      </c>
      <c r="B33" s="2" t="s">
        <v>128</v>
      </c>
      <c r="C33" s="2" t="s">
        <v>129</v>
      </c>
      <c r="D33" s="2" t="s">
        <v>130</v>
      </c>
      <c r="E33" s="2" t="s">
        <v>131</v>
      </c>
      <c r="F33" s="2" t="s">
        <v>17</v>
      </c>
      <c r="G33" s="6"/>
      <c r="H33" s="6"/>
      <c r="I33" s="6"/>
      <c r="J33" s="6"/>
      <c r="K33" s="6"/>
      <c r="L33" s="6"/>
    </row>
    <row r="34" spans="1:12" x14ac:dyDescent="0.25">
      <c r="A34" s="1" t="s">
        <v>12</v>
      </c>
      <c r="B34" s="1" t="s">
        <v>132</v>
      </c>
      <c r="C34" s="1" t="s">
        <v>133</v>
      </c>
      <c r="D34" s="1" t="s">
        <v>134</v>
      </c>
      <c r="E34" s="1" t="s">
        <v>34</v>
      </c>
      <c r="F34" s="1" t="s">
        <v>45</v>
      </c>
      <c r="G34" s="5"/>
      <c r="H34" s="5"/>
      <c r="I34" s="5"/>
      <c r="J34" s="5"/>
      <c r="K34" s="5"/>
      <c r="L34" s="5"/>
    </row>
    <row r="35" spans="1:12" x14ac:dyDescent="0.25">
      <c r="A35" s="2" t="s">
        <v>12</v>
      </c>
      <c r="B35" s="2" t="s">
        <v>135</v>
      </c>
      <c r="C35" s="2" t="s">
        <v>136</v>
      </c>
      <c r="D35" s="2" t="s">
        <v>137</v>
      </c>
      <c r="E35" s="2" t="s">
        <v>127</v>
      </c>
      <c r="F35" s="2" t="s">
        <v>45</v>
      </c>
      <c r="G35" s="6"/>
      <c r="H35" s="6"/>
      <c r="I35" s="6"/>
      <c r="J35" s="6"/>
      <c r="K35" s="6"/>
      <c r="L35" s="6"/>
    </row>
    <row r="36" spans="1:12" x14ac:dyDescent="0.25">
      <c r="A36" s="1" t="s">
        <v>12</v>
      </c>
      <c r="B36" s="1" t="s">
        <v>138</v>
      </c>
      <c r="C36" s="1" t="s">
        <v>139</v>
      </c>
      <c r="D36" s="1" t="s">
        <v>140</v>
      </c>
      <c r="E36" s="1" t="s">
        <v>141</v>
      </c>
      <c r="F36" s="1" t="s">
        <v>17</v>
      </c>
      <c r="G36" s="5"/>
      <c r="H36" s="5"/>
      <c r="I36" s="5"/>
      <c r="J36" s="5"/>
      <c r="K36" s="5"/>
      <c r="L36" s="5"/>
    </row>
    <row r="37" spans="1:12" x14ac:dyDescent="0.25">
      <c r="A37" s="2" t="s">
        <v>12</v>
      </c>
      <c r="B37" s="2" t="s">
        <v>142</v>
      </c>
      <c r="C37" s="2" t="s">
        <v>143</v>
      </c>
      <c r="D37" s="2" t="s">
        <v>144</v>
      </c>
      <c r="E37" s="2" t="s">
        <v>145</v>
      </c>
      <c r="F37" s="2" t="s">
        <v>17</v>
      </c>
      <c r="G37" s="6"/>
      <c r="H37" s="6"/>
      <c r="I37" s="6"/>
      <c r="J37" s="6"/>
      <c r="K37" s="6"/>
      <c r="L37" s="6"/>
    </row>
    <row r="38" spans="1:12" x14ac:dyDescent="0.25">
      <c r="A38" s="1" t="s">
        <v>12</v>
      </c>
      <c r="B38" s="1" t="s">
        <v>146</v>
      </c>
      <c r="C38" s="1" t="s">
        <v>147</v>
      </c>
      <c r="D38" s="1" t="s">
        <v>148</v>
      </c>
      <c r="E38" s="1" t="s">
        <v>66</v>
      </c>
      <c r="F38" s="1" t="s">
        <v>106</v>
      </c>
      <c r="G38" s="5"/>
      <c r="H38" s="5"/>
      <c r="I38" s="5"/>
      <c r="J38" s="5"/>
      <c r="K38" s="5"/>
      <c r="L38" s="5"/>
    </row>
    <row r="39" spans="1:12" x14ac:dyDescent="0.25">
      <c r="A39" s="2" t="s">
        <v>12</v>
      </c>
      <c r="B39" s="2" t="s">
        <v>149</v>
      </c>
      <c r="C39" s="2" t="s">
        <v>150</v>
      </c>
      <c r="D39" s="2" t="s">
        <v>151</v>
      </c>
      <c r="E39" s="2" t="s">
        <v>152</v>
      </c>
      <c r="F39" s="2" t="s">
        <v>27</v>
      </c>
      <c r="G39" s="6"/>
      <c r="H39" s="6"/>
      <c r="I39" s="6"/>
      <c r="J39" s="6"/>
      <c r="K39" s="6"/>
      <c r="L39" s="6"/>
    </row>
    <row r="40" spans="1:12" x14ac:dyDescent="0.25">
      <c r="A40" s="1" t="s">
        <v>12</v>
      </c>
      <c r="B40" s="1" t="s">
        <v>153</v>
      </c>
      <c r="C40" s="1" t="s">
        <v>154</v>
      </c>
      <c r="D40" s="1" t="s">
        <v>155</v>
      </c>
      <c r="E40" s="1" t="s">
        <v>156</v>
      </c>
      <c r="F40" s="1" t="s">
        <v>17</v>
      </c>
      <c r="G40" s="5"/>
      <c r="H40" s="5"/>
      <c r="I40" s="5"/>
      <c r="J40" s="5"/>
      <c r="K40" s="5"/>
      <c r="L40" s="5"/>
    </row>
    <row r="41" spans="1:12" x14ac:dyDescent="0.25">
      <c r="A41" s="2" t="s">
        <v>12</v>
      </c>
      <c r="B41" s="2" t="s">
        <v>157</v>
      </c>
      <c r="C41" s="2" t="s">
        <v>158</v>
      </c>
      <c r="D41" s="2" t="s">
        <v>159</v>
      </c>
      <c r="E41" s="2" t="s">
        <v>70</v>
      </c>
      <c r="F41" s="2" t="s">
        <v>45</v>
      </c>
      <c r="G41" s="6">
        <v>2622</v>
      </c>
      <c r="H41" s="6">
        <v>269</v>
      </c>
      <c r="I41" s="6">
        <v>1279.4330527402999</v>
      </c>
      <c r="J41" s="6">
        <v>1258.5130405506</v>
      </c>
      <c r="K41" s="6">
        <v>3354673.4642850002</v>
      </c>
      <c r="L41" s="6">
        <v>3299821.1923237001</v>
      </c>
    </row>
    <row r="42" spans="1:12" x14ac:dyDescent="0.25">
      <c r="A42" s="1" t="s">
        <v>12</v>
      </c>
      <c r="B42" s="1" t="s">
        <v>160</v>
      </c>
      <c r="C42" s="1" t="s">
        <v>161</v>
      </c>
      <c r="D42" s="1" t="s">
        <v>162</v>
      </c>
      <c r="E42" s="1" t="s">
        <v>70</v>
      </c>
      <c r="F42" s="1" t="s">
        <v>45</v>
      </c>
      <c r="G42" s="5"/>
      <c r="H42" s="5"/>
      <c r="I42" s="5"/>
      <c r="J42" s="5"/>
      <c r="K42" s="5"/>
      <c r="L42" s="5"/>
    </row>
    <row r="43" spans="1:12" x14ac:dyDescent="0.25">
      <c r="A43" s="2" t="s">
        <v>12</v>
      </c>
      <c r="B43" s="2" t="s">
        <v>163</v>
      </c>
      <c r="C43" s="2" t="s">
        <v>164</v>
      </c>
      <c r="D43" s="2" t="s">
        <v>165</v>
      </c>
      <c r="E43" s="2" t="s">
        <v>95</v>
      </c>
      <c r="F43" s="2" t="s">
        <v>27</v>
      </c>
      <c r="G43" s="6"/>
      <c r="H43" s="6"/>
      <c r="I43" s="6"/>
      <c r="J43" s="6"/>
      <c r="K43" s="6"/>
      <c r="L43" s="6"/>
    </row>
    <row r="44" spans="1:12" x14ac:dyDescent="0.25">
      <c r="A44" s="1" t="s">
        <v>12</v>
      </c>
      <c r="B44" s="1" t="s">
        <v>166</v>
      </c>
      <c r="C44" s="1" t="s">
        <v>167</v>
      </c>
      <c r="D44" s="1" t="s">
        <v>168</v>
      </c>
      <c r="E44" s="1" t="s">
        <v>169</v>
      </c>
      <c r="F44" s="1" t="s">
        <v>45</v>
      </c>
      <c r="G44" s="5"/>
      <c r="H44" s="5"/>
      <c r="I44" s="5"/>
      <c r="J44" s="5"/>
      <c r="K44" s="5"/>
      <c r="L44" s="5"/>
    </row>
    <row r="45" spans="1:12" x14ac:dyDescent="0.25">
      <c r="A45" s="2" t="s">
        <v>12</v>
      </c>
      <c r="B45" s="2" t="s">
        <v>170</v>
      </c>
      <c r="C45" s="2" t="s">
        <v>171</v>
      </c>
      <c r="D45" s="2" t="s">
        <v>172</v>
      </c>
      <c r="E45" s="2" t="s">
        <v>169</v>
      </c>
      <c r="F45" s="2" t="s">
        <v>106</v>
      </c>
      <c r="G45" s="6"/>
      <c r="H45" s="6"/>
      <c r="I45" s="6"/>
      <c r="J45" s="6"/>
      <c r="K45" s="6"/>
      <c r="L45" s="6"/>
    </row>
    <row r="46" spans="1:12" x14ac:dyDescent="0.25">
      <c r="A46" s="1" t="s">
        <v>12</v>
      </c>
      <c r="B46" s="1" t="s">
        <v>173</v>
      </c>
      <c r="C46" s="1" t="s">
        <v>174</v>
      </c>
      <c r="D46" s="1" t="s">
        <v>175</v>
      </c>
      <c r="E46" s="1" t="s">
        <v>16</v>
      </c>
      <c r="F46" s="1" t="s">
        <v>62</v>
      </c>
      <c r="G46" s="5"/>
      <c r="H46" s="5"/>
      <c r="I46" s="5"/>
      <c r="J46" s="5"/>
      <c r="K46" s="5"/>
      <c r="L46" s="5"/>
    </row>
    <row r="47" spans="1:12" x14ac:dyDescent="0.25">
      <c r="A47" s="2" t="s">
        <v>12</v>
      </c>
      <c r="B47" s="2" t="s">
        <v>176</v>
      </c>
      <c r="C47" s="2" t="s">
        <v>177</v>
      </c>
      <c r="D47" s="2" t="s">
        <v>178</v>
      </c>
      <c r="E47" s="2" t="s">
        <v>66</v>
      </c>
      <c r="F47" s="2" t="s">
        <v>27</v>
      </c>
      <c r="G47" s="6"/>
      <c r="H47" s="6"/>
      <c r="I47" s="6"/>
      <c r="J47" s="6"/>
      <c r="K47" s="6"/>
      <c r="L47" s="6"/>
    </row>
    <row r="48" spans="1:12" x14ac:dyDescent="0.25">
      <c r="A48" s="1" t="s">
        <v>12</v>
      </c>
      <c r="B48" s="1" t="s">
        <v>179</v>
      </c>
      <c r="C48" s="1" t="s">
        <v>180</v>
      </c>
      <c r="D48" s="1" t="s">
        <v>181</v>
      </c>
      <c r="E48" s="1" t="s">
        <v>34</v>
      </c>
      <c r="F48" s="1" t="s">
        <v>35</v>
      </c>
      <c r="G48" s="5"/>
      <c r="H48" s="5"/>
      <c r="I48" s="5"/>
      <c r="J48" s="5"/>
      <c r="K48" s="5"/>
      <c r="L48" s="5"/>
    </row>
    <row r="49" spans="1:12" x14ac:dyDescent="0.25">
      <c r="A49" s="2" t="s">
        <v>12</v>
      </c>
      <c r="B49" s="2" t="s">
        <v>182</v>
      </c>
      <c r="C49" s="2" t="s">
        <v>183</v>
      </c>
      <c r="D49" s="2" t="s">
        <v>184</v>
      </c>
      <c r="E49" s="2" t="s">
        <v>66</v>
      </c>
      <c r="F49" s="2" t="s">
        <v>106</v>
      </c>
      <c r="G49" s="6"/>
      <c r="H49" s="6"/>
      <c r="I49" s="6"/>
      <c r="J49" s="6"/>
      <c r="K49" s="6"/>
      <c r="L49" s="6"/>
    </row>
    <row r="50" spans="1:12" x14ac:dyDescent="0.25">
      <c r="A50" s="1" t="s">
        <v>12</v>
      </c>
      <c r="B50" s="1" t="s">
        <v>185</v>
      </c>
      <c r="C50" s="1" t="s">
        <v>186</v>
      </c>
      <c r="D50" s="1" t="s">
        <v>187</v>
      </c>
      <c r="E50" s="1" t="s">
        <v>34</v>
      </c>
      <c r="F50" s="1" t="s">
        <v>188</v>
      </c>
      <c r="G50" s="5"/>
      <c r="H50" s="5"/>
      <c r="I50" s="5"/>
      <c r="J50" s="5"/>
      <c r="K50" s="5"/>
      <c r="L50" s="5"/>
    </row>
    <row r="51" spans="1:12" x14ac:dyDescent="0.25">
      <c r="A51" s="2" t="s">
        <v>12</v>
      </c>
      <c r="B51" s="2" t="s">
        <v>189</v>
      </c>
      <c r="C51" s="2" t="s">
        <v>190</v>
      </c>
      <c r="D51" s="2" t="s">
        <v>191</v>
      </c>
      <c r="E51" s="2" t="s">
        <v>55</v>
      </c>
      <c r="F51" s="2" t="s">
        <v>106</v>
      </c>
      <c r="G51" s="6"/>
      <c r="H51" s="6"/>
      <c r="I51" s="6"/>
      <c r="J51" s="6"/>
      <c r="K51" s="6"/>
      <c r="L51" s="6"/>
    </row>
    <row r="52" spans="1:12" x14ac:dyDescent="0.25">
      <c r="A52" s="1" t="s">
        <v>12</v>
      </c>
      <c r="B52" s="1" t="s">
        <v>192</v>
      </c>
      <c r="C52" s="1" t="s">
        <v>193</v>
      </c>
      <c r="D52" s="1" t="s">
        <v>194</v>
      </c>
      <c r="E52" s="1" t="s">
        <v>114</v>
      </c>
      <c r="F52" s="1" t="s">
        <v>106</v>
      </c>
      <c r="G52" s="5"/>
      <c r="H52" s="5"/>
      <c r="I52" s="5"/>
      <c r="J52" s="5"/>
      <c r="K52" s="5"/>
      <c r="L52" s="5"/>
    </row>
    <row r="53" spans="1:12" x14ac:dyDescent="0.25">
      <c r="A53" s="2" t="s">
        <v>12</v>
      </c>
      <c r="B53" s="2" t="s">
        <v>195</v>
      </c>
      <c r="C53" s="2" t="s">
        <v>196</v>
      </c>
      <c r="D53" s="2" t="s">
        <v>197</v>
      </c>
      <c r="E53" s="2" t="s">
        <v>55</v>
      </c>
      <c r="F53" s="2" t="s">
        <v>106</v>
      </c>
      <c r="G53" s="6"/>
      <c r="H53" s="6"/>
      <c r="I53" s="6"/>
      <c r="J53" s="6"/>
      <c r="K53" s="6"/>
      <c r="L53" s="6"/>
    </row>
    <row r="54" spans="1:12" x14ac:dyDescent="0.25">
      <c r="A54" s="1" t="s">
        <v>12</v>
      </c>
      <c r="B54" s="1" t="s">
        <v>198</v>
      </c>
      <c r="C54" s="1" t="s">
        <v>199</v>
      </c>
      <c r="D54" s="1" t="s">
        <v>200</v>
      </c>
      <c r="E54" s="1" t="s">
        <v>55</v>
      </c>
      <c r="F54" s="1" t="s">
        <v>188</v>
      </c>
      <c r="G54" s="5"/>
      <c r="H54" s="5"/>
      <c r="I54" s="5"/>
      <c r="J54" s="5"/>
      <c r="K54" s="5"/>
      <c r="L54" s="5"/>
    </row>
    <row r="55" spans="1:12" x14ac:dyDescent="0.25">
      <c r="A55" s="2" t="s">
        <v>12</v>
      </c>
      <c r="B55" s="2" t="s">
        <v>201</v>
      </c>
      <c r="C55" s="2" t="s">
        <v>202</v>
      </c>
      <c r="D55" s="2" t="s">
        <v>203</v>
      </c>
      <c r="E55" s="2" t="s">
        <v>55</v>
      </c>
      <c r="F55" s="2" t="s">
        <v>45</v>
      </c>
      <c r="G55" s="6"/>
      <c r="H55" s="6"/>
      <c r="I55" s="6"/>
      <c r="J55" s="6"/>
      <c r="K55" s="6"/>
      <c r="L55" s="6"/>
    </row>
    <row r="56" spans="1:12" x14ac:dyDescent="0.25">
      <c r="A56" s="1" t="s">
        <v>12</v>
      </c>
      <c r="B56" s="1" t="s">
        <v>204</v>
      </c>
      <c r="C56" s="1" t="s">
        <v>205</v>
      </c>
      <c r="D56" s="1" t="s">
        <v>206</v>
      </c>
      <c r="E56" s="1" t="s">
        <v>66</v>
      </c>
      <c r="F56" s="1" t="s">
        <v>17</v>
      </c>
      <c r="G56" s="5"/>
      <c r="H56" s="5"/>
      <c r="I56" s="5"/>
      <c r="J56" s="5"/>
      <c r="K56" s="5"/>
      <c r="L56" s="5"/>
    </row>
    <row r="57" spans="1:12" x14ac:dyDescent="0.25">
      <c r="A57" s="2" t="s">
        <v>12</v>
      </c>
      <c r="B57" s="2" t="s">
        <v>207</v>
      </c>
      <c r="C57" s="2" t="s">
        <v>208</v>
      </c>
      <c r="D57" s="2" t="s">
        <v>209</v>
      </c>
      <c r="E57" s="2" t="s">
        <v>34</v>
      </c>
      <c r="F57" s="2" t="s">
        <v>35</v>
      </c>
      <c r="G57" s="6"/>
      <c r="H57" s="6"/>
      <c r="I57" s="6"/>
      <c r="J57" s="6"/>
      <c r="K57" s="6"/>
      <c r="L57" s="6"/>
    </row>
    <row r="58" spans="1:12" x14ac:dyDescent="0.25">
      <c r="A58" s="1" t="s">
        <v>12</v>
      </c>
      <c r="B58" s="1" t="s">
        <v>210</v>
      </c>
      <c r="C58" s="1" t="s">
        <v>211</v>
      </c>
      <c r="D58" s="1" t="s">
        <v>212</v>
      </c>
      <c r="E58" s="1" t="s">
        <v>34</v>
      </c>
      <c r="F58" s="1" t="s">
        <v>35</v>
      </c>
      <c r="G58" s="5"/>
      <c r="H58" s="5"/>
      <c r="I58" s="5"/>
      <c r="J58" s="5"/>
      <c r="K58" s="5"/>
      <c r="L58" s="5"/>
    </row>
    <row r="59" spans="1:12" x14ac:dyDescent="0.25">
      <c r="A59" s="2" t="s">
        <v>12</v>
      </c>
      <c r="B59" s="2" t="s">
        <v>213</v>
      </c>
      <c r="C59" s="2" t="s">
        <v>214</v>
      </c>
      <c r="D59" s="2" t="s">
        <v>215</v>
      </c>
      <c r="E59" s="2" t="s">
        <v>34</v>
      </c>
      <c r="F59" s="2" t="s">
        <v>17</v>
      </c>
      <c r="G59" s="6"/>
      <c r="H59" s="6"/>
      <c r="I59" s="6"/>
      <c r="J59" s="6"/>
      <c r="K59" s="6"/>
      <c r="L59" s="6"/>
    </row>
    <row r="60" spans="1:12" x14ac:dyDescent="0.25">
      <c r="A60" s="1" t="s">
        <v>12</v>
      </c>
      <c r="B60" s="1" t="s">
        <v>216</v>
      </c>
      <c r="C60" s="1" t="s">
        <v>217</v>
      </c>
      <c r="D60" s="1" t="s">
        <v>218</v>
      </c>
      <c r="E60" s="1" t="s">
        <v>70</v>
      </c>
      <c r="F60" s="1" t="s">
        <v>45</v>
      </c>
      <c r="G60" s="5">
        <v>1097</v>
      </c>
      <c r="H60" s="5">
        <v>90</v>
      </c>
      <c r="I60" s="5"/>
      <c r="J60" s="5">
        <v>1492.5502051328999</v>
      </c>
      <c r="K60" s="5"/>
      <c r="L60" s="5">
        <v>1637327.5750308</v>
      </c>
    </row>
    <row r="61" spans="1:12" x14ac:dyDescent="0.25">
      <c r="A61" s="2" t="s">
        <v>12</v>
      </c>
      <c r="B61" s="2" t="s">
        <v>219</v>
      </c>
      <c r="C61" s="2" t="s">
        <v>220</v>
      </c>
      <c r="D61" s="2" t="s">
        <v>221</v>
      </c>
      <c r="E61" s="2" t="s">
        <v>16</v>
      </c>
      <c r="F61" s="2" t="s">
        <v>45</v>
      </c>
      <c r="G61" s="6">
        <v>1944</v>
      </c>
      <c r="H61" s="6">
        <v>131</v>
      </c>
      <c r="I61" s="6">
        <v>1230.7045363975999</v>
      </c>
      <c r="J61" s="6">
        <v>1230.7045363975999</v>
      </c>
      <c r="K61" s="6">
        <v>2392489.6187569001</v>
      </c>
      <c r="L61" s="6">
        <v>2392489.6187569001</v>
      </c>
    </row>
    <row r="62" spans="1:12" x14ac:dyDescent="0.25">
      <c r="A62" s="1" t="s">
        <v>12</v>
      </c>
      <c r="B62" s="1" t="s">
        <v>222</v>
      </c>
      <c r="C62" s="1" t="s">
        <v>223</v>
      </c>
      <c r="D62" s="1" t="s">
        <v>224</v>
      </c>
      <c r="E62" s="1" t="s">
        <v>70</v>
      </c>
      <c r="F62" s="1" t="s">
        <v>45</v>
      </c>
      <c r="G62" s="5"/>
      <c r="H62" s="5"/>
      <c r="I62" s="5"/>
      <c r="J62" s="5"/>
      <c r="K62" s="5"/>
      <c r="L62" s="5"/>
    </row>
    <row r="63" spans="1:12" x14ac:dyDescent="0.25">
      <c r="A63" s="2" t="s">
        <v>12</v>
      </c>
      <c r="B63" s="2" t="s">
        <v>225</v>
      </c>
      <c r="C63" s="2" t="s">
        <v>226</v>
      </c>
      <c r="D63" s="2" t="s">
        <v>227</v>
      </c>
      <c r="E63" s="2" t="s">
        <v>228</v>
      </c>
      <c r="F63" s="2" t="s">
        <v>17</v>
      </c>
      <c r="G63" s="6"/>
      <c r="H63" s="6"/>
      <c r="I63" s="6"/>
      <c r="J63" s="6"/>
      <c r="K63" s="6"/>
      <c r="L63" s="6"/>
    </row>
    <row r="64" spans="1:12" x14ac:dyDescent="0.25">
      <c r="A64" s="1" t="s">
        <v>12</v>
      </c>
      <c r="B64" s="1" t="s">
        <v>229</v>
      </c>
      <c r="C64" s="1" t="s">
        <v>230</v>
      </c>
      <c r="D64" s="1" t="s">
        <v>231</v>
      </c>
      <c r="E64" s="1" t="s">
        <v>228</v>
      </c>
      <c r="F64" s="1" t="s">
        <v>17</v>
      </c>
      <c r="G64" s="5"/>
      <c r="H64" s="5"/>
      <c r="I64" s="5"/>
      <c r="J64" s="5"/>
      <c r="K64" s="5"/>
      <c r="L64" s="5"/>
    </row>
    <row r="65" spans="1:12" x14ac:dyDescent="0.25">
      <c r="A65" s="2" t="s">
        <v>12</v>
      </c>
      <c r="B65" s="2" t="s">
        <v>232</v>
      </c>
      <c r="C65" s="2" t="s">
        <v>233</v>
      </c>
      <c r="D65" s="2" t="s">
        <v>234</v>
      </c>
      <c r="E65" s="2" t="s">
        <v>70</v>
      </c>
      <c r="F65" s="2" t="s">
        <v>27</v>
      </c>
      <c r="G65" s="6"/>
      <c r="H65" s="6"/>
      <c r="I65" s="6"/>
      <c r="J65" s="6"/>
      <c r="K65" s="6"/>
      <c r="L65" s="6"/>
    </row>
    <row r="66" spans="1:12" x14ac:dyDescent="0.25">
      <c r="A66" s="1" t="s">
        <v>12</v>
      </c>
      <c r="B66" s="1" t="s">
        <v>235</v>
      </c>
      <c r="C66" s="1" t="s">
        <v>236</v>
      </c>
      <c r="D66" s="1" t="s">
        <v>237</v>
      </c>
      <c r="E66" s="1" t="s">
        <v>66</v>
      </c>
      <c r="F66" s="1" t="s">
        <v>17</v>
      </c>
      <c r="G66" s="5"/>
      <c r="H66" s="5"/>
      <c r="I66" s="5"/>
      <c r="J66" s="5"/>
      <c r="K66" s="5"/>
      <c r="L66" s="5"/>
    </row>
    <row r="67" spans="1:12" x14ac:dyDescent="0.25">
      <c r="A67" s="2" t="s">
        <v>12</v>
      </c>
      <c r="B67" s="2" t="s">
        <v>238</v>
      </c>
      <c r="C67" s="2" t="s">
        <v>239</v>
      </c>
      <c r="D67" s="2" t="s">
        <v>240</v>
      </c>
      <c r="E67" s="2" t="s">
        <v>55</v>
      </c>
      <c r="F67" s="2" t="s">
        <v>45</v>
      </c>
      <c r="G67" s="6"/>
      <c r="H67" s="6"/>
      <c r="I67" s="6"/>
      <c r="J67" s="6"/>
      <c r="K67" s="6"/>
      <c r="L67" s="6"/>
    </row>
    <row r="68" spans="1:12" x14ac:dyDescent="0.25">
      <c r="A68" s="1" t="s">
        <v>12</v>
      </c>
      <c r="B68" s="1" t="s">
        <v>241</v>
      </c>
      <c r="C68" s="1" t="s">
        <v>242</v>
      </c>
      <c r="D68" s="1" t="s">
        <v>243</v>
      </c>
      <c r="E68" s="1" t="s">
        <v>244</v>
      </c>
      <c r="F68" s="1" t="s">
        <v>45</v>
      </c>
      <c r="G68" s="5"/>
      <c r="H68" s="5"/>
      <c r="I68" s="5"/>
      <c r="J68" s="5"/>
      <c r="K68" s="5"/>
      <c r="L68" s="5"/>
    </row>
    <row r="69" spans="1:12" x14ac:dyDescent="0.25">
      <c r="A69" s="2" t="s">
        <v>12</v>
      </c>
      <c r="B69" s="2" t="s">
        <v>245</v>
      </c>
      <c r="C69" s="2" t="s">
        <v>246</v>
      </c>
      <c r="D69" s="2" t="s">
        <v>247</v>
      </c>
      <c r="E69" s="2" t="s">
        <v>70</v>
      </c>
      <c r="F69" s="2" t="s">
        <v>45</v>
      </c>
      <c r="G69" s="6"/>
      <c r="H69" s="6"/>
      <c r="I69" s="6"/>
      <c r="J69" s="6"/>
      <c r="K69" s="6"/>
      <c r="L69" s="6"/>
    </row>
    <row r="70" spans="1:12" x14ac:dyDescent="0.25">
      <c r="A70" s="1" t="s">
        <v>12</v>
      </c>
      <c r="B70" s="1" t="s">
        <v>248</v>
      </c>
      <c r="C70" s="1" t="s">
        <v>249</v>
      </c>
      <c r="D70" s="1" t="s">
        <v>250</v>
      </c>
      <c r="E70" s="1" t="s">
        <v>169</v>
      </c>
      <c r="F70" s="1" t="s">
        <v>251</v>
      </c>
      <c r="G70" s="5"/>
      <c r="H70" s="5"/>
      <c r="I70" s="5"/>
      <c r="J70" s="5"/>
      <c r="K70" s="5"/>
      <c r="L70" s="5"/>
    </row>
    <row r="71" spans="1:12" x14ac:dyDescent="0.25">
      <c r="A71" s="2" t="s">
        <v>12</v>
      </c>
      <c r="B71" s="2" t="s">
        <v>252</v>
      </c>
      <c r="C71" s="2" t="s">
        <v>253</v>
      </c>
      <c r="D71" s="2" t="s">
        <v>254</v>
      </c>
      <c r="E71" s="2" t="s">
        <v>55</v>
      </c>
      <c r="F71" s="2" t="s">
        <v>27</v>
      </c>
      <c r="G71" s="6"/>
      <c r="H71" s="6"/>
      <c r="I71" s="6"/>
      <c r="J71" s="6"/>
      <c r="K71" s="6"/>
      <c r="L71" s="6"/>
    </row>
    <row r="72" spans="1:12" x14ac:dyDescent="0.25">
      <c r="A72" s="1" t="s">
        <v>12</v>
      </c>
      <c r="B72" s="1" t="s">
        <v>255</v>
      </c>
      <c r="C72" s="1" t="s">
        <v>256</v>
      </c>
      <c r="D72" s="1" t="s">
        <v>257</v>
      </c>
      <c r="E72" s="1" t="s">
        <v>228</v>
      </c>
      <c r="F72" s="1" t="s">
        <v>27</v>
      </c>
      <c r="G72" s="5">
        <v>1196</v>
      </c>
      <c r="H72" s="5">
        <v>75</v>
      </c>
      <c r="I72" s="5">
        <v>1049.3865927678</v>
      </c>
      <c r="J72" s="5">
        <v>1019.6056563129</v>
      </c>
      <c r="K72" s="5">
        <v>1255066.3649503</v>
      </c>
      <c r="L72" s="5">
        <v>1219448.3649503</v>
      </c>
    </row>
    <row r="73" spans="1:12" x14ac:dyDescent="0.25">
      <c r="A73" s="2" t="s">
        <v>12</v>
      </c>
      <c r="B73" s="2" t="s">
        <v>258</v>
      </c>
      <c r="C73" s="2" t="s">
        <v>259</v>
      </c>
      <c r="D73" s="2" t="s">
        <v>260</v>
      </c>
      <c r="E73" s="3" t="s">
        <v>127</v>
      </c>
      <c r="F73" s="2" t="s">
        <v>45</v>
      </c>
      <c r="G73" s="6"/>
      <c r="H73" s="6"/>
      <c r="I73" s="6"/>
      <c r="J73" s="6"/>
      <c r="K73" s="6"/>
      <c r="L73" s="6"/>
    </row>
    <row r="74" spans="1:12" x14ac:dyDescent="0.25">
      <c r="A74" s="1" t="s">
        <v>12</v>
      </c>
      <c r="B74" s="1" t="s">
        <v>261</v>
      </c>
      <c r="C74" s="1" t="s">
        <v>262</v>
      </c>
      <c r="D74" s="1" t="s">
        <v>263</v>
      </c>
      <c r="E74" s="1" t="s">
        <v>34</v>
      </c>
      <c r="F74" s="1" t="s">
        <v>35</v>
      </c>
      <c r="G74" s="5"/>
      <c r="H74" s="5"/>
      <c r="I74" s="5"/>
      <c r="J74" s="5"/>
      <c r="K74" s="5"/>
      <c r="L74" s="5"/>
    </row>
    <row r="75" spans="1:12" x14ac:dyDescent="0.25">
      <c r="A75" s="2" t="s">
        <v>12</v>
      </c>
      <c r="B75" s="2" t="s">
        <v>264</v>
      </c>
      <c r="C75" s="2" t="s">
        <v>265</v>
      </c>
      <c r="D75" s="2" t="s">
        <v>266</v>
      </c>
      <c r="E75" s="2" t="s">
        <v>55</v>
      </c>
      <c r="F75" s="2" t="s">
        <v>45</v>
      </c>
      <c r="G75" s="6"/>
      <c r="H75" s="6"/>
      <c r="I75" s="6"/>
      <c r="J75" s="6"/>
      <c r="K75" s="6"/>
      <c r="L75" s="6"/>
    </row>
    <row r="76" spans="1:12" x14ac:dyDescent="0.25">
      <c r="A76" s="1" t="s">
        <v>12</v>
      </c>
      <c r="B76" s="1" t="s">
        <v>267</v>
      </c>
      <c r="C76" s="1" t="s">
        <v>268</v>
      </c>
      <c r="D76" s="1" t="s">
        <v>269</v>
      </c>
      <c r="E76" s="1" t="s">
        <v>70</v>
      </c>
      <c r="F76" s="1" t="s">
        <v>45</v>
      </c>
      <c r="G76" s="5"/>
      <c r="H76" s="5"/>
      <c r="I76" s="5"/>
      <c r="J76" s="5"/>
      <c r="K76" s="5"/>
      <c r="L76" s="5"/>
    </row>
    <row r="77" spans="1:12" x14ac:dyDescent="0.25">
      <c r="A77" s="2" t="s">
        <v>12</v>
      </c>
      <c r="B77" s="2" t="s">
        <v>270</v>
      </c>
      <c r="C77" s="2" t="s">
        <v>271</v>
      </c>
      <c r="D77" s="2" t="s">
        <v>272</v>
      </c>
      <c r="E77" s="2" t="s">
        <v>273</v>
      </c>
      <c r="F77" s="2" t="s">
        <v>27</v>
      </c>
      <c r="G77" s="6"/>
      <c r="H77" s="6"/>
      <c r="I77" s="6"/>
      <c r="J77" s="6"/>
      <c r="K77" s="6"/>
      <c r="L77" s="6"/>
    </row>
    <row r="78" spans="1:12" x14ac:dyDescent="0.25">
      <c r="A78" s="1" t="s">
        <v>12</v>
      </c>
      <c r="B78" s="1" t="s">
        <v>274</v>
      </c>
      <c r="C78" s="1" t="s">
        <v>275</v>
      </c>
      <c r="D78" s="1" t="s">
        <v>276</v>
      </c>
      <c r="E78" s="1" t="s">
        <v>55</v>
      </c>
      <c r="F78" s="1" t="s">
        <v>45</v>
      </c>
      <c r="G78" s="5"/>
      <c r="H78" s="5"/>
      <c r="I78" s="5"/>
      <c r="J78" s="5"/>
      <c r="K78" s="5"/>
      <c r="L78" s="5"/>
    </row>
    <row r="79" spans="1:12" x14ac:dyDescent="0.25">
      <c r="A79" s="2" t="s">
        <v>12</v>
      </c>
      <c r="B79" s="2" t="s">
        <v>277</v>
      </c>
      <c r="C79" s="2" t="s">
        <v>278</v>
      </c>
      <c r="D79" s="2" t="s">
        <v>279</v>
      </c>
      <c r="E79" s="2" t="s">
        <v>70</v>
      </c>
      <c r="F79" s="2" t="s">
        <v>45</v>
      </c>
      <c r="G79" s="6"/>
      <c r="H79" s="6"/>
      <c r="I79" s="6"/>
      <c r="J79" s="6"/>
      <c r="K79" s="6"/>
      <c r="L79" s="6"/>
    </row>
    <row r="80" spans="1:12" x14ac:dyDescent="0.25">
      <c r="A80" s="1" t="s">
        <v>12</v>
      </c>
      <c r="B80" s="1" t="s">
        <v>280</v>
      </c>
      <c r="C80" s="1" t="s">
        <v>281</v>
      </c>
      <c r="D80" s="1" t="s">
        <v>282</v>
      </c>
      <c r="E80" s="1" t="s">
        <v>70</v>
      </c>
      <c r="F80" s="1" t="s">
        <v>62</v>
      </c>
      <c r="G80" s="5"/>
      <c r="H80" s="5"/>
      <c r="I80" s="5"/>
      <c r="J80" s="5"/>
      <c r="K80" s="5"/>
      <c r="L80" s="5"/>
    </row>
    <row r="81" spans="1:12" x14ac:dyDescent="0.25">
      <c r="A81" s="2" t="s">
        <v>12</v>
      </c>
      <c r="B81" s="2" t="s">
        <v>283</v>
      </c>
      <c r="C81" s="2" t="s">
        <v>284</v>
      </c>
      <c r="D81" s="2" t="s">
        <v>285</v>
      </c>
      <c r="E81" s="2" t="s">
        <v>55</v>
      </c>
      <c r="F81" s="2" t="s">
        <v>188</v>
      </c>
      <c r="G81" s="6"/>
      <c r="H81" s="6"/>
      <c r="I81" s="6"/>
      <c r="J81" s="6"/>
      <c r="K81" s="6"/>
      <c r="L81" s="6"/>
    </row>
    <row r="82" spans="1:12" x14ac:dyDescent="0.25">
      <c r="A82" s="1" t="s">
        <v>12</v>
      </c>
      <c r="B82" s="1" t="s">
        <v>286</v>
      </c>
      <c r="C82" s="1" t="s">
        <v>287</v>
      </c>
      <c r="D82" s="1" t="s">
        <v>288</v>
      </c>
      <c r="E82" s="1" t="s">
        <v>16</v>
      </c>
      <c r="F82" s="1" t="s">
        <v>188</v>
      </c>
      <c r="G82" s="5"/>
      <c r="H82" s="5"/>
      <c r="I82" s="5"/>
      <c r="J82" s="5"/>
      <c r="K82" s="5"/>
      <c r="L82" s="5"/>
    </row>
    <row r="83" spans="1:12" x14ac:dyDescent="0.25">
      <c r="A83" s="2" t="s">
        <v>12</v>
      </c>
      <c r="B83" s="2" t="s">
        <v>289</v>
      </c>
      <c r="C83" s="2" t="s">
        <v>290</v>
      </c>
      <c r="D83" s="2" t="s">
        <v>291</v>
      </c>
      <c r="E83" s="2" t="s">
        <v>16</v>
      </c>
      <c r="F83" s="2" t="s">
        <v>22</v>
      </c>
      <c r="G83" s="6"/>
      <c r="H83" s="6"/>
      <c r="I83" s="6"/>
      <c r="J83" s="6"/>
      <c r="K83" s="6"/>
      <c r="L83" s="6"/>
    </row>
    <row r="84" spans="1:12" x14ac:dyDescent="0.25">
      <c r="A84" s="1" t="s">
        <v>12</v>
      </c>
      <c r="B84" s="1" t="s">
        <v>292</v>
      </c>
      <c r="C84" s="1" t="s">
        <v>293</v>
      </c>
      <c r="D84" s="1" t="s">
        <v>294</v>
      </c>
      <c r="E84" s="1" t="s">
        <v>70</v>
      </c>
      <c r="F84" s="1" t="s">
        <v>22</v>
      </c>
      <c r="G84" s="5"/>
      <c r="H84" s="5"/>
      <c r="I84" s="5"/>
      <c r="J84" s="5"/>
      <c r="K84" s="5"/>
      <c r="L84" s="5"/>
    </row>
    <row r="85" spans="1:12" x14ac:dyDescent="0.25">
      <c r="A85" s="2" t="s">
        <v>12</v>
      </c>
      <c r="B85" s="2" t="s">
        <v>295</v>
      </c>
      <c r="C85" s="2" t="s">
        <v>296</v>
      </c>
      <c r="D85" s="2" t="s">
        <v>297</v>
      </c>
      <c r="E85" s="2" t="s">
        <v>114</v>
      </c>
      <c r="F85" s="2" t="s">
        <v>45</v>
      </c>
      <c r="G85" s="6"/>
      <c r="H85" s="6"/>
      <c r="I85" s="6"/>
      <c r="J85" s="6"/>
      <c r="K85" s="6"/>
      <c r="L85" s="6"/>
    </row>
    <row r="86" spans="1:12" x14ac:dyDescent="0.25">
      <c r="A86" s="1" t="s">
        <v>12</v>
      </c>
      <c r="B86" s="1" t="s">
        <v>298</v>
      </c>
      <c r="C86" s="1" t="s">
        <v>299</v>
      </c>
      <c r="D86" s="1" t="s">
        <v>300</v>
      </c>
      <c r="E86" s="1" t="s">
        <v>66</v>
      </c>
      <c r="F86" s="1" t="s">
        <v>27</v>
      </c>
      <c r="G86" s="5"/>
      <c r="H86" s="5"/>
      <c r="I86" s="5"/>
      <c r="J86" s="5"/>
      <c r="K86" s="5"/>
      <c r="L86" s="5"/>
    </row>
    <row r="87" spans="1:12" x14ac:dyDescent="0.25">
      <c r="A87" s="2" t="s">
        <v>301</v>
      </c>
      <c r="B87" s="2" t="s">
        <v>302</v>
      </c>
      <c r="C87" s="2" t="s">
        <v>303</v>
      </c>
      <c r="D87" s="2" t="s">
        <v>304</v>
      </c>
      <c r="E87" s="2" t="s">
        <v>16</v>
      </c>
      <c r="F87" s="2" t="s">
        <v>251</v>
      </c>
      <c r="G87" s="6"/>
      <c r="H87" s="6"/>
      <c r="I87" s="6"/>
      <c r="J87" s="6"/>
      <c r="K87" s="6"/>
      <c r="L87" s="6"/>
    </row>
    <row r="88" spans="1:12" x14ac:dyDescent="0.25">
      <c r="A88" s="1" t="s">
        <v>301</v>
      </c>
      <c r="B88" s="1" t="s">
        <v>305</v>
      </c>
      <c r="C88" s="1" t="s">
        <v>306</v>
      </c>
      <c r="D88" s="1" t="s">
        <v>307</v>
      </c>
      <c r="E88" s="1" t="s">
        <v>66</v>
      </c>
      <c r="F88" s="1" t="s">
        <v>308</v>
      </c>
      <c r="G88" s="5"/>
      <c r="H88" s="5"/>
      <c r="I88" s="5"/>
      <c r="J88" s="5"/>
      <c r="K88" s="5"/>
      <c r="L88" s="5"/>
    </row>
    <row r="89" spans="1:12" x14ac:dyDescent="0.25">
      <c r="A89" s="2" t="s">
        <v>301</v>
      </c>
      <c r="B89" s="2" t="s">
        <v>309</v>
      </c>
      <c r="C89" s="2" t="s">
        <v>310</v>
      </c>
      <c r="D89" s="2" t="s">
        <v>311</v>
      </c>
      <c r="E89" s="2" t="s">
        <v>99</v>
      </c>
      <c r="F89" s="2" t="s">
        <v>308</v>
      </c>
      <c r="G89" s="6"/>
      <c r="H89" s="6"/>
      <c r="I89" s="6"/>
      <c r="J89" s="6"/>
      <c r="K89" s="6"/>
      <c r="L89" s="6"/>
    </row>
    <row r="90" spans="1:12" x14ac:dyDescent="0.25">
      <c r="A90" s="1" t="s">
        <v>301</v>
      </c>
      <c r="B90" s="1" t="s">
        <v>312</v>
      </c>
      <c r="C90" s="1" t="s">
        <v>313</v>
      </c>
      <c r="D90" s="1" t="s">
        <v>314</v>
      </c>
      <c r="E90" s="1" t="s">
        <v>95</v>
      </c>
      <c r="F90" s="1" t="s">
        <v>308</v>
      </c>
      <c r="G90" s="5">
        <v>788</v>
      </c>
      <c r="H90" s="5">
        <v>24</v>
      </c>
      <c r="I90" s="5">
        <v>868.82496697343004</v>
      </c>
      <c r="J90" s="5">
        <v>857.92810149119998</v>
      </c>
      <c r="K90" s="5">
        <v>684634.07397507003</v>
      </c>
      <c r="L90" s="5">
        <v>676047.34397507005</v>
      </c>
    </row>
    <row r="91" spans="1:12" x14ac:dyDescent="0.25">
      <c r="A91" s="2" t="s">
        <v>301</v>
      </c>
      <c r="B91" s="2" t="s">
        <v>315</v>
      </c>
      <c r="C91" s="2" t="s">
        <v>316</v>
      </c>
      <c r="D91" s="2" t="s">
        <v>317</v>
      </c>
      <c r="E91" s="2" t="s">
        <v>34</v>
      </c>
      <c r="F91" s="2" t="s">
        <v>35</v>
      </c>
      <c r="G91" s="6"/>
      <c r="H91" s="6"/>
      <c r="I91" s="6"/>
      <c r="J91" s="6"/>
      <c r="K91" s="6"/>
      <c r="L91" s="6"/>
    </row>
    <row r="92" spans="1:12" x14ac:dyDescent="0.25">
      <c r="A92" s="1" t="s">
        <v>301</v>
      </c>
      <c r="B92" s="1" t="s">
        <v>318</v>
      </c>
      <c r="C92" s="1" t="s">
        <v>319</v>
      </c>
      <c r="D92" s="1" t="s">
        <v>320</v>
      </c>
      <c r="E92" s="1" t="s">
        <v>34</v>
      </c>
      <c r="F92" s="1" t="s">
        <v>35</v>
      </c>
      <c r="G92" s="5"/>
      <c r="H92" s="5"/>
      <c r="I92" s="5"/>
      <c r="J92" s="5"/>
      <c r="K92" s="5"/>
      <c r="L92" s="5"/>
    </row>
    <row r="93" spans="1:12" x14ac:dyDescent="0.25">
      <c r="A93" s="2" t="s">
        <v>301</v>
      </c>
      <c r="B93" s="2" t="s">
        <v>321</v>
      </c>
      <c r="C93" s="2" t="s">
        <v>322</v>
      </c>
      <c r="D93" s="2" t="s">
        <v>323</v>
      </c>
      <c r="E93" s="2" t="s">
        <v>55</v>
      </c>
      <c r="F93" s="2" t="s">
        <v>251</v>
      </c>
      <c r="G93" s="6">
        <v>3154</v>
      </c>
      <c r="H93" s="6">
        <v>195</v>
      </c>
      <c r="I93" s="6">
        <v>986.77363629676995</v>
      </c>
      <c r="J93" s="6">
        <v>986.77363629676995</v>
      </c>
      <c r="K93" s="6">
        <v>3112284.0488800001</v>
      </c>
      <c r="L93" s="6">
        <v>3112284.0488800001</v>
      </c>
    </row>
    <row r="94" spans="1:12" x14ac:dyDescent="0.25">
      <c r="A94" s="1" t="s">
        <v>301</v>
      </c>
      <c r="B94" s="1" t="s">
        <v>324</v>
      </c>
      <c r="C94" s="1" t="s">
        <v>325</v>
      </c>
      <c r="D94" s="1" t="s">
        <v>326</v>
      </c>
      <c r="E94" s="1" t="s">
        <v>110</v>
      </c>
      <c r="F94" s="1" t="s">
        <v>251</v>
      </c>
      <c r="G94" s="5"/>
      <c r="H94" s="5"/>
      <c r="I94" s="5"/>
      <c r="J94" s="5"/>
      <c r="K94" s="5"/>
      <c r="L94" s="5"/>
    </row>
    <row r="95" spans="1:12" x14ac:dyDescent="0.25">
      <c r="A95" s="2" t="s">
        <v>301</v>
      </c>
      <c r="B95" s="2" t="s">
        <v>327</v>
      </c>
      <c r="C95" s="2" t="s">
        <v>328</v>
      </c>
      <c r="D95" s="2" t="s">
        <v>329</v>
      </c>
      <c r="E95" s="2" t="s">
        <v>55</v>
      </c>
      <c r="F95" s="2" t="s">
        <v>17</v>
      </c>
      <c r="G95" s="6"/>
      <c r="H95" s="6"/>
      <c r="I95" s="6"/>
      <c r="J95" s="6"/>
      <c r="K95" s="6"/>
      <c r="L95" s="6"/>
    </row>
    <row r="96" spans="1:12" x14ac:dyDescent="0.25">
      <c r="A96" s="1" t="s">
        <v>301</v>
      </c>
      <c r="B96" s="1" t="s">
        <v>330</v>
      </c>
      <c r="C96" s="1" t="s">
        <v>331</v>
      </c>
      <c r="D96" s="1" t="s">
        <v>332</v>
      </c>
      <c r="E96" s="1" t="s">
        <v>34</v>
      </c>
      <c r="F96" s="1" t="s">
        <v>35</v>
      </c>
      <c r="G96" s="5"/>
      <c r="H96" s="5"/>
      <c r="I96" s="5"/>
      <c r="J96" s="5"/>
      <c r="K96" s="5"/>
      <c r="L96" s="5"/>
    </row>
    <row r="97" spans="1:12" x14ac:dyDescent="0.25">
      <c r="A97" s="2" t="s">
        <v>301</v>
      </c>
      <c r="B97" s="2" t="s">
        <v>333</v>
      </c>
      <c r="C97" s="2" t="s">
        <v>334</v>
      </c>
      <c r="D97" s="2" t="s">
        <v>335</v>
      </c>
      <c r="E97" s="2" t="s">
        <v>16</v>
      </c>
      <c r="F97" s="2" t="s">
        <v>308</v>
      </c>
      <c r="G97" s="6"/>
      <c r="H97" s="6"/>
      <c r="I97" s="6"/>
      <c r="J97" s="6"/>
      <c r="K97" s="6"/>
      <c r="L97" s="6"/>
    </row>
    <row r="98" spans="1:12" x14ac:dyDescent="0.25">
      <c r="A98" s="1" t="s">
        <v>301</v>
      </c>
      <c r="B98" s="1" t="s">
        <v>336</v>
      </c>
      <c r="C98" s="1" t="s">
        <v>337</v>
      </c>
      <c r="D98" s="1" t="s">
        <v>338</v>
      </c>
      <c r="E98" s="1" t="s">
        <v>228</v>
      </c>
      <c r="F98" s="1" t="s">
        <v>106</v>
      </c>
      <c r="G98" s="5"/>
      <c r="H98" s="5"/>
      <c r="I98" s="5"/>
      <c r="J98" s="5"/>
      <c r="K98" s="5"/>
      <c r="L98" s="5"/>
    </row>
    <row r="99" spans="1:12" x14ac:dyDescent="0.25">
      <c r="A99" s="2" t="s">
        <v>301</v>
      </c>
      <c r="B99" s="2" t="s">
        <v>339</v>
      </c>
      <c r="C99" s="2" t="s">
        <v>340</v>
      </c>
      <c r="D99" s="2" t="s">
        <v>341</v>
      </c>
      <c r="E99" s="2" t="s">
        <v>66</v>
      </c>
      <c r="F99" s="2" t="s">
        <v>308</v>
      </c>
      <c r="G99" s="6"/>
      <c r="H99" s="6"/>
      <c r="I99" s="6"/>
      <c r="J99" s="6"/>
      <c r="K99" s="6"/>
      <c r="L99" s="6"/>
    </row>
    <row r="100" spans="1:12" x14ac:dyDescent="0.25">
      <c r="A100" s="1" t="s">
        <v>301</v>
      </c>
      <c r="B100" s="1" t="s">
        <v>342</v>
      </c>
      <c r="C100" s="1" t="s">
        <v>343</v>
      </c>
      <c r="D100" s="1" t="s">
        <v>344</v>
      </c>
      <c r="E100" s="1" t="s">
        <v>70</v>
      </c>
      <c r="F100" s="1" t="s">
        <v>345</v>
      </c>
      <c r="G100" s="5"/>
      <c r="H100" s="5"/>
      <c r="I100" s="5"/>
      <c r="J100" s="5"/>
      <c r="K100" s="5"/>
      <c r="L100" s="5"/>
    </row>
    <row r="101" spans="1:12" x14ac:dyDescent="0.25">
      <c r="A101" s="4"/>
      <c r="B101" s="4"/>
      <c r="C101" s="4"/>
      <c r="D101" s="4"/>
      <c r="E101" s="4"/>
      <c r="F101" s="4"/>
      <c r="G101" s="7">
        <v>30861.484722222202</v>
      </c>
      <c r="H101" s="7">
        <v>1643</v>
      </c>
      <c r="I101" s="7">
        <v>7413.1485484982004</v>
      </c>
      <c r="J101" s="7">
        <v>10424.997306094201</v>
      </c>
      <c r="K101" s="7">
        <v>24309342.825902268</v>
      </c>
      <c r="L101" s="7">
        <v>22126430.779318471</v>
      </c>
    </row>
    <row r="103" spans="1:12" x14ac:dyDescent="0.25">
      <c r="F103" s="10" t="s">
        <v>346</v>
      </c>
      <c r="G103" s="10" t="s">
        <v>349</v>
      </c>
      <c r="H103" s="10" t="s">
        <v>349</v>
      </c>
      <c r="I103" s="10" t="s">
        <v>347</v>
      </c>
      <c r="J103" s="10" t="s">
        <v>348</v>
      </c>
      <c r="K103" s="10" t="s">
        <v>347</v>
      </c>
      <c r="L103" s="10" t="s">
        <v>348</v>
      </c>
    </row>
    <row r="104" spans="1:12" x14ac:dyDescent="0.25">
      <c r="F104" s="11" t="s">
        <v>350</v>
      </c>
      <c r="G104" s="11" t="s">
        <v>355</v>
      </c>
      <c r="H104" s="11" t="s">
        <v>356</v>
      </c>
      <c r="I104" s="11" t="s">
        <v>351</v>
      </c>
      <c r="J104" s="11" t="s">
        <v>352</v>
      </c>
      <c r="K104" s="11" t="s">
        <v>353</v>
      </c>
      <c r="L104" s="11" t="s">
        <v>354</v>
      </c>
    </row>
    <row r="105" spans="1:12" x14ac:dyDescent="0.25">
      <c r="F105" s="10" t="s">
        <v>357</v>
      </c>
      <c r="G105" s="10" t="s">
        <v>362</v>
      </c>
      <c r="H105" s="10" t="s">
        <v>363</v>
      </c>
      <c r="I105" s="10" t="s">
        <v>358</v>
      </c>
      <c r="J105" s="10" t="s">
        <v>359</v>
      </c>
      <c r="K105" s="10" t="s">
        <v>360</v>
      </c>
      <c r="L105" s="10" t="s">
        <v>361</v>
      </c>
    </row>
    <row r="106" spans="1:12" x14ac:dyDescent="0.25">
      <c r="F106" s="11" t="s">
        <v>364</v>
      </c>
      <c r="G106" s="11" t="s">
        <v>369</v>
      </c>
      <c r="H106" s="11" t="s">
        <v>370</v>
      </c>
      <c r="I106" s="11" t="s">
        <v>365</v>
      </c>
      <c r="J106" s="11" t="s">
        <v>366</v>
      </c>
      <c r="K106" s="11" t="s">
        <v>367</v>
      </c>
      <c r="L106" s="11" t="s">
        <v>368</v>
      </c>
    </row>
    <row r="107" spans="1:12" x14ac:dyDescent="0.25">
      <c r="F107" s="10" t="s">
        <v>371</v>
      </c>
      <c r="G107" s="10" t="s">
        <v>376</v>
      </c>
      <c r="H107" s="10" t="s">
        <v>377</v>
      </c>
      <c r="I107" s="10" t="s">
        <v>372</v>
      </c>
      <c r="J107" s="10" t="s">
        <v>373</v>
      </c>
      <c r="K107" s="10" t="s">
        <v>374</v>
      </c>
      <c r="L107" s="10" t="s">
        <v>375</v>
      </c>
    </row>
    <row r="108" spans="1:12" x14ac:dyDescent="0.25">
      <c r="F108" s="11" t="s">
        <v>378</v>
      </c>
      <c r="G108" s="11" t="s">
        <v>383</v>
      </c>
      <c r="H108" s="11" t="s">
        <v>384</v>
      </c>
      <c r="I108" s="11" t="s">
        <v>379</v>
      </c>
      <c r="J108" s="11" t="s">
        <v>380</v>
      </c>
      <c r="K108" s="11" t="s">
        <v>381</v>
      </c>
      <c r="L108" s="11" t="s">
        <v>382</v>
      </c>
    </row>
    <row r="109" spans="1:12" x14ac:dyDescent="0.25">
      <c r="F109" s="10" t="s">
        <v>385</v>
      </c>
      <c r="G109" s="10" t="s">
        <v>390</v>
      </c>
      <c r="H109" s="10" t="s">
        <v>391</v>
      </c>
      <c r="I109" s="10" t="s">
        <v>386</v>
      </c>
      <c r="J109" s="10" t="s">
        <v>387</v>
      </c>
      <c r="K109" s="10" t="s">
        <v>388</v>
      </c>
      <c r="L109" s="10" t="s">
        <v>389</v>
      </c>
    </row>
    <row r="110" spans="1:12" x14ac:dyDescent="0.25">
      <c r="F110" s="11" t="s">
        <v>392</v>
      </c>
      <c r="G110" s="12"/>
      <c r="H110" s="12"/>
      <c r="I110" s="11" t="s">
        <v>393</v>
      </c>
      <c r="J110" s="11" t="s">
        <v>394</v>
      </c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"/>
  <sheetViews>
    <sheetView topLeftCell="A13" workbookViewId="0">
      <selection activeCell="H8" sqref="H8"/>
    </sheetView>
  </sheetViews>
  <sheetFormatPr baseColWidth="10" defaultColWidth="9.1796875" defaultRowHeight="12.5" x14ac:dyDescent="0.25"/>
  <cols>
    <col min="1" max="1" width="14" customWidth="1"/>
    <col min="2" max="2" width="9.453125" customWidth="1"/>
    <col min="3" max="3" width="31.81640625" customWidth="1"/>
    <col min="4" max="4" width="14.1796875" customWidth="1"/>
    <col min="5" max="5" width="8.453125" customWidth="1"/>
    <col min="6" max="6" width="27.7265625" customWidth="1"/>
    <col min="7" max="12" width="14" style="8" customWidth="1"/>
  </cols>
  <sheetData>
    <row r="1" spans="1:12" s="14" customFormat="1" ht="39" customHeight="1" x14ac:dyDescent="0.25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8</v>
      </c>
      <c r="H1" s="105" t="s">
        <v>413</v>
      </c>
      <c r="I1" s="105" t="s">
        <v>431</v>
      </c>
      <c r="J1" s="105" t="s">
        <v>432</v>
      </c>
      <c r="K1" s="105" t="s">
        <v>433</v>
      </c>
      <c r="L1" s="105" t="s">
        <v>434</v>
      </c>
    </row>
    <row r="2" spans="1:12" x14ac:dyDescent="0.25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06"/>
      <c r="H2" s="106"/>
      <c r="I2" s="106"/>
      <c r="J2" s="106"/>
      <c r="K2" s="106"/>
      <c r="L2" s="106"/>
    </row>
    <row r="3" spans="1:12" x14ac:dyDescent="0.25">
      <c r="A3" s="10" t="s">
        <v>12</v>
      </c>
      <c r="B3" s="10" t="s">
        <v>18</v>
      </c>
      <c r="C3" s="10" t="s">
        <v>19</v>
      </c>
      <c r="D3" s="10" t="s">
        <v>20</v>
      </c>
      <c r="E3" s="10" t="s">
        <v>21</v>
      </c>
      <c r="F3" s="10" t="s">
        <v>22</v>
      </c>
      <c r="G3" s="107"/>
      <c r="H3" s="107"/>
      <c r="I3" s="107"/>
      <c r="J3" s="107"/>
      <c r="K3" s="107"/>
      <c r="L3" s="107"/>
    </row>
    <row r="4" spans="1:12" x14ac:dyDescent="0.25">
      <c r="A4" s="11" t="s">
        <v>12</v>
      </c>
      <c r="B4" s="11" t="s">
        <v>23</v>
      </c>
      <c r="C4" s="11" t="s">
        <v>24</v>
      </c>
      <c r="D4" s="11" t="s">
        <v>25</v>
      </c>
      <c r="E4" s="11" t="s">
        <v>26</v>
      </c>
      <c r="F4" s="11" t="s">
        <v>27</v>
      </c>
      <c r="G4" s="106"/>
      <c r="H4" s="106"/>
      <c r="I4" s="12">
        <v>8850</v>
      </c>
      <c r="J4" s="12">
        <v>90</v>
      </c>
      <c r="K4" s="106"/>
      <c r="L4" s="106"/>
    </row>
    <row r="5" spans="1:12" x14ac:dyDescent="0.25">
      <c r="A5" s="10" t="s">
        <v>12</v>
      </c>
      <c r="B5" s="10" t="s">
        <v>28</v>
      </c>
      <c r="C5" s="10" t="s">
        <v>29</v>
      </c>
      <c r="D5" s="10" t="s">
        <v>30</v>
      </c>
      <c r="E5" s="10" t="s">
        <v>26</v>
      </c>
      <c r="F5" s="10" t="s">
        <v>17</v>
      </c>
      <c r="G5" s="107"/>
      <c r="H5" s="107"/>
      <c r="I5" s="108">
        <v>8850</v>
      </c>
      <c r="J5" s="108">
        <v>90</v>
      </c>
      <c r="K5" s="107"/>
      <c r="L5" s="107"/>
    </row>
    <row r="6" spans="1:12" x14ac:dyDescent="0.25">
      <c r="A6" s="11" t="s">
        <v>12</v>
      </c>
      <c r="B6" s="11" t="s">
        <v>31</v>
      </c>
      <c r="C6" s="11" t="s">
        <v>32</v>
      </c>
      <c r="D6" s="11" t="s">
        <v>33</v>
      </c>
      <c r="E6" s="11" t="s">
        <v>34</v>
      </c>
      <c r="F6" s="11" t="s">
        <v>35</v>
      </c>
      <c r="G6" s="106"/>
      <c r="H6" s="106"/>
      <c r="I6" s="106"/>
      <c r="J6" s="106"/>
      <c r="K6" s="106"/>
      <c r="L6" s="106"/>
    </row>
    <row r="7" spans="1:12" x14ac:dyDescent="0.25">
      <c r="A7" s="10" t="s">
        <v>12</v>
      </c>
      <c r="B7" s="10" t="s">
        <v>36</v>
      </c>
      <c r="C7" s="10" t="s">
        <v>37</v>
      </c>
      <c r="D7" s="10" t="s">
        <v>38</v>
      </c>
      <c r="E7" s="10" t="s">
        <v>34</v>
      </c>
      <c r="F7" s="10" t="s">
        <v>35</v>
      </c>
      <c r="G7" s="107"/>
      <c r="H7" s="107"/>
      <c r="I7" s="107"/>
      <c r="J7" s="107"/>
      <c r="K7" s="107"/>
      <c r="L7" s="107"/>
    </row>
    <row r="8" spans="1:12" x14ac:dyDescent="0.25">
      <c r="A8" s="11" t="s">
        <v>12</v>
      </c>
      <c r="B8" s="11" t="s">
        <v>39</v>
      </c>
      <c r="C8" s="11" t="s">
        <v>40</v>
      </c>
      <c r="D8" s="11" t="s">
        <v>41</v>
      </c>
      <c r="E8" s="11" t="s">
        <v>21</v>
      </c>
      <c r="F8" s="11" t="s">
        <v>27</v>
      </c>
      <c r="G8" s="106"/>
      <c r="H8" s="106"/>
      <c r="I8" s="106"/>
      <c r="J8" s="106"/>
      <c r="K8" s="106"/>
      <c r="L8" s="106"/>
    </row>
    <row r="9" spans="1:12" x14ac:dyDescent="0.25">
      <c r="A9" s="10" t="s">
        <v>12</v>
      </c>
      <c r="B9" s="10" t="s">
        <v>42</v>
      </c>
      <c r="C9" s="10" t="s">
        <v>43</v>
      </c>
      <c r="D9" s="10" t="s">
        <v>44</v>
      </c>
      <c r="E9" s="10" t="s">
        <v>21</v>
      </c>
      <c r="F9" s="10" t="s">
        <v>45</v>
      </c>
      <c r="G9" s="107"/>
      <c r="H9" s="107"/>
      <c r="I9" s="107"/>
      <c r="J9" s="107"/>
      <c r="K9" s="107"/>
      <c r="L9" s="107"/>
    </row>
    <row r="10" spans="1:12" x14ac:dyDescent="0.25">
      <c r="A10" s="11" t="s">
        <v>12</v>
      </c>
      <c r="B10" s="11" t="s">
        <v>46</v>
      </c>
      <c r="C10" s="11" t="s">
        <v>47</v>
      </c>
      <c r="D10" s="11" t="s">
        <v>48</v>
      </c>
      <c r="E10" s="11" t="s">
        <v>26</v>
      </c>
      <c r="F10" s="11" t="s">
        <v>45</v>
      </c>
      <c r="G10" s="106"/>
      <c r="H10" s="106"/>
      <c r="I10" s="12">
        <v>8850</v>
      </c>
      <c r="J10" s="12">
        <v>90</v>
      </c>
      <c r="K10" s="106"/>
      <c r="L10" s="106"/>
    </row>
    <row r="11" spans="1:12" x14ac:dyDescent="0.25">
      <c r="A11" s="10" t="s">
        <v>12</v>
      </c>
      <c r="B11" s="10" t="s">
        <v>49</v>
      </c>
      <c r="C11" s="10" t="s">
        <v>50</v>
      </c>
      <c r="D11" s="10" t="s">
        <v>51</v>
      </c>
      <c r="E11" s="10" t="s">
        <v>26</v>
      </c>
      <c r="F11" s="10" t="s">
        <v>35</v>
      </c>
      <c r="G11" s="107"/>
      <c r="H11" s="107"/>
      <c r="I11" s="108">
        <v>8850</v>
      </c>
      <c r="J11" s="108">
        <v>90</v>
      </c>
      <c r="K11" s="107"/>
      <c r="L11" s="107"/>
    </row>
    <row r="12" spans="1:12" x14ac:dyDescent="0.25">
      <c r="A12" s="11" t="s">
        <v>12</v>
      </c>
      <c r="B12" s="11" t="s">
        <v>52</v>
      </c>
      <c r="C12" s="11" t="s">
        <v>53</v>
      </c>
      <c r="D12" s="11" t="s">
        <v>54</v>
      </c>
      <c r="E12" s="11" t="s">
        <v>55</v>
      </c>
      <c r="F12" s="11" t="s">
        <v>45</v>
      </c>
      <c r="G12" s="12">
        <v>1313309.8964134001</v>
      </c>
      <c r="H12" s="12">
        <v>1291495.7499682</v>
      </c>
      <c r="I12" s="12">
        <v>3986</v>
      </c>
      <c r="J12" s="12">
        <v>124</v>
      </c>
      <c r="K12" s="12">
        <v>329.48065640075998</v>
      </c>
      <c r="L12" s="12">
        <v>324.00796537084</v>
      </c>
    </row>
    <row r="13" spans="1:12" x14ac:dyDescent="0.25">
      <c r="A13" s="10" t="s">
        <v>12</v>
      </c>
      <c r="B13" s="10" t="s">
        <v>56</v>
      </c>
      <c r="C13" s="10" t="s">
        <v>57</v>
      </c>
      <c r="D13" s="10" t="s">
        <v>58</v>
      </c>
      <c r="E13" s="10" t="s">
        <v>21</v>
      </c>
      <c r="F13" s="10" t="s">
        <v>27</v>
      </c>
      <c r="G13" s="107"/>
      <c r="H13" s="107"/>
      <c r="I13" s="107"/>
      <c r="J13" s="107"/>
      <c r="K13" s="107"/>
      <c r="L13" s="107"/>
    </row>
    <row r="14" spans="1:12" x14ac:dyDescent="0.25">
      <c r="A14" s="11" t="s">
        <v>12</v>
      </c>
      <c r="B14" s="11" t="s">
        <v>59</v>
      </c>
      <c r="C14" s="11" t="s">
        <v>60</v>
      </c>
      <c r="D14" s="11" t="s">
        <v>61</v>
      </c>
      <c r="E14" s="11" t="s">
        <v>34</v>
      </c>
      <c r="F14" s="11" t="s">
        <v>62</v>
      </c>
      <c r="G14" s="106"/>
      <c r="H14" s="106"/>
      <c r="I14" s="106"/>
      <c r="J14" s="106"/>
      <c r="K14" s="106"/>
      <c r="L14" s="106"/>
    </row>
    <row r="15" spans="1:12" x14ac:dyDescent="0.25">
      <c r="A15" s="10" t="s">
        <v>12</v>
      </c>
      <c r="B15" s="10" t="s">
        <v>63</v>
      </c>
      <c r="C15" s="10" t="s">
        <v>64</v>
      </c>
      <c r="D15" s="10" t="s">
        <v>65</v>
      </c>
      <c r="E15" s="10" t="s">
        <v>66</v>
      </c>
      <c r="F15" s="10" t="s">
        <v>27</v>
      </c>
      <c r="G15" s="107"/>
      <c r="H15" s="107"/>
      <c r="I15" s="107"/>
      <c r="J15" s="107"/>
      <c r="K15" s="107"/>
      <c r="L15" s="107"/>
    </row>
    <row r="16" spans="1:12" x14ac:dyDescent="0.25">
      <c r="A16" s="11" t="s">
        <v>12</v>
      </c>
      <c r="B16" s="11" t="s">
        <v>67</v>
      </c>
      <c r="C16" s="11" t="s">
        <v>68</v>
      </c>
      <c r="D16" s="11" t="s">
        <v>69</v>
      </c>
      <c r="E16" s="11" t="s">
        <v>70</v>
      </c>
      <c r="F16" s="11" t="s">
        <v>45</v>
      </c>
      <c r="G16" s="106"/>
      <c r="H16" s="106"/>
      <c r="I16" s="106"/>
      <c r="J16" s="106"/>
      <c r="K16" s="106"/>
      <c r="L16" s="106"/>
    </row>
    <row r="17" spans="1:12" x14ac:dyDescent="0.25">
      <c r="A17" s="10" t="s">
        <v>12</v>
      </c>
      <c r="B17" s="10" t="s">
        <v>71</v>
      </c>
      <c r="C17" s="10" t="s">
        <v>72</v>
      </c>
      <c r="D17" s="10" t="s">
        <v>73</v>
      </c>
      <c r="E17" s="10" t="s">
        <v>74</v>
      </c>
      <c r="F17" s="10" t="s">
        <v>45</v>
      </c>
      <c r="G17" s="107"/>
      <c r="H17" s="107"/>
      <c r="I17" s="107"/>
      <c r="J17" s="107"/>
      <c r="K17" s="107"/>
      <c r="L17" s="107"/>
    </row>
    <row r="18" spans="1:12" x14ac:dyDescent="0.25">
      <c r="A18" s="11" t="s">
        <v>12</v>
      </c>
      <c r="B18" s="11" t="s">
        <v>75</v>
      </c>
      <c r="C18" s="11" t="s">
        <v>76</v>
      </c>
      <c r="D18" s="11" t="s">
        <v>77</v>
      </c>
      <c r="E18" s="11" t="s">
        <v>70</v>
      </c>
      <c r="F18" s="11" t="s">
        <v>45</v>
      </c>
      <c r="G18" s="106"/>
      <c r="H18" s="106"/>
      <c r="I18" s="106"/>
      <c r="J18" s="106"/>
      <c r="K18" s="106"/>
      <c r="L18" s="106"/>
    </row>
    <row r="19" spans="1:12" x14ac:dyDescent="0.25">
      <c r="A19" s="10" t="s">
        <v>12</v>
      </c>
      <c r="B19" s="10" t="s">
        <v>78</v>
      </c>
      <c r="C19" s="10" t="s">
        <v>79</v>
      </c>
      <c r="D19" s="10" t="s">
        <v>80</v>
      </c>
      <c r="E19" s="10" t="s">
        <v>21</v>
      </c>
      <c r="F19" s="10" t="s">
        <v>27</v>
      </c>
      <c r="G19" s="107"/>
      <c r="H19" s="107"/>
      <c r="I19" s="107"/>
      <c r="J19" s="107"/>
      <c r="K19" s="107"/>
      <c r="L19" s="107"/>
    </row>
    <row r="20" spans="1:12" x14ac:dyDescent="0.25">
      <c r="A20" s="11" t="s">
        <v>12</v>
      </c>
      <c r="B20" s="11" t="s">
        <v>81</v>
      </c>
      <c r="C20" s="11" t="s">
        <v>82</v>
      </c>
      <c r="D20" s="11" t="s">
        <v>83</v>
      </c>
      <c r="E20" s="11" t="s">
        <v>84</v>
      </c>
      <c r="F20" s="11" t="s">
        <v>27</v>
      </c>
      <c r="G20" s="106"/>
      <c r="H20" s="106"/>
      <c r="I20" s="106"/>
      <c r="J20" s="106"/>
      <c r="K20" s="106"/>
      <c r="L20" s="106"/>
    </row>
    <row r="21" spans="1:12" x14ac:dyDescent="0.25">
      <c r="A21" s="10" t="s">
        <v>12</v>
      </c>
      <c r="B21" s="10" t="s">
        <v>85</v>
      </c>
      <c r="C21" s="10" t="s">
        <v>86</v>
      </c>
      <c r="D21" s="10" t="s">
        <v>87</v>
      </c>
      <c r="E21" s="10" t="s">
        <v>88</v>
      </c>
      <c r="F21" s="10" t="s">
        <v>45</v>
      </c>
      <c r="G21" s="107"/>
      <c r="H21" s="107"/>
      <c r="I21" s="107"/>
      <c r="J21" s="107"/>
      <c r="K21" s="107"/>
      <c r="L21" s="107"/>
    </row>
    <row r="22" spans="1:12" x14ac:dyDescent="0.25">
      <c r="A22" s="11" t="s">
        <v>12</v>
      </c>
      <c r="B22" s="11" t="s">
        <v>89</v>
      </c>
      <c r="C22" s="11" t="s">
        <v>90</v>
      </c>
      <c r="D22" s="11" t="s">
        <v>91</v>
      </c>
      <c r="E22" s="11" t="s">
        <v>21</v>
      </c>
      <c r="F22" s="11" t="s">
        <v>45</v>
      </c>
      <c r="G22" s="106"/>
      <c r="H22" s="106"/>
      <c r="I22" s="106"/>
      <c r="J22" s="106"/>
      <c r="K22" s="106"/>
      <c r="L22" s="106"/>
    </row>
    <row r="23" spans="1:12" x14ac:dyDescent="0.25">
      <c r="A23" s="10" t="s">
        <v>12</v>
      </c>
      <c r="B23" s="10" t="s">
        <v>92</v>
      </c>
      <c r="C23" s="10" t="s">
        <v>93</v>
      </c>
      <c r="D23" s="10" t="s">
        <v>94</v>
      </c>
      <c r="E23" s="10" t="s">
        <v>95</v>
      </c>
      <c r="F23" s="10" t="s">
        <v>22</v>
      </c>
      <c r="G23" s="108">
        <v>18021473.168855999</v>
      </c>
      <c r="H23" s="107"/>
      <c r="I23" s="107"/>
      <c r="J23" s="107"/>
      <c r="K23" s="107"/>
      <c r="L23" s="107"/>
    </row>
    <row r="24" spans="1:12" x14ac:dyDescent="0.25">
      <c r="A24" s="11" t="s">
        <v>12</v>
      </c>
      <c r="B24" s="11" t="s">
        <v>96</v>
      </c>
      <c r="C24" s="11" t="s">
        <v>97</v>
      </c>
      <c r="D24" s="11" t="s">
        <v>98</v>
      </c>
      <c r="E24" s="11" t="s">
        <v>99</v>
      </c>
      <c r="F24" s="11" t="s">
        <v>45</v>
      </c>
      <c r="G24" s="12">
        <v>7115078.6696431004</v>
      </c>
      <c r="H24" s="12">
        <v>6900053.2796430998</v>
      </c>
      <c r="I24" s="12">
        <v>16202</v>
      </c>
      <c r="J24" s="12">
        <v>438</v>
      </c>
      <c r="K24" s="12">
        <v>439.14817119140002</v>
      </c>
      <c r="L24" s="12">
        <v>425.87663743014002</v>
      </c>
    </row>
    <row r="25" spans="1:12" x14ac:dyDescent="0.25">
      <c r="A25" s="10" t="s">
        <v>12</v>
      </c>
      <c r="B25" s="10" t="s">
        <v>100</v>
      </c>
      <c r="C25" s="10" t="s">
        <v>101</v>
      </c>
      <c r="D25" s="10" t="s">
        <v>102</v>
      </c>
      <c r="E25" s="10" t="s">
        <v>55</v>
      </c>
      <c r="F25" s="10" t="s">
        <v>22</v>
      </c>
      <c r="G25" s="107"/>
      <c r="H25" s="107"/>
      <c r="I25" s="107"/>
      <c r="J25" s="107"/>
      <c r="K25" s="107"/>
      <c r="L25" s="107"/>
    </row>
    <row r="26" spans="1:12" x14ac:dyDescent="0.25">
      <c r="A26" s="11" t="s">
        <v>12</v>
      </c>
      <c r="B26" s="11" t="s">
        <v>103</v>
      </c>
      <c r="C26" s="11" t="s">
        <v>104</v>
      </c>
      <c r="D26" s="11" t="s">
        <v>105</v>
      </c>
      <c r="E26" s="11" t="s">
        <v>66</v>
      </c>
      <c r="F26" s="11" t="s">
        <v>106</v>
      </c>
      <c r="G26" s="12">
        <v>832701.11539885995</v>
      </c>
      <c r="H26" s="12">
        <v>832504.72539886006</v>
      </c>
      <c r="I26" s="12">
        <v>2054</v>
      </c>
      <c r="J26" s="12">
        <v>55</v>
      </c>
      <c r="K26" s="12">
        <v>405.40463261871997</v>
      </c>
      <c r="L26" s="12">
        <v>405.30901918153</v>
      </c>
    </row>
    <row r="27" spans="1:12" x14ac:dyDescent="0.25">
      <c r="A27" s="10" t="s">
        <v>12</v>
      </c>
      <c r="B27" s="10" t="s">
        <v>107</v>
      </c>
      <c r="C27" s="10" t="s">
        <v>108</v>
      </c>
      <c r="D27" s="10" t="s">
        <v>109</v>
      </c>
      <c r="E27" s="10" t="s">
        <v>110</v>
      </c>
      <c r="F27" s="10" t="s">
        <v>35</v>
      </c>
      <c r="G27" s="107"/>
      <c r="H27" s="107"/>
      <c r="I27" s="107"/>
      <c r="J27" s="107"/>
      <c r="K27" s="107"/>
      <c r="L27" s="107"/>
    </row>
    <row r="28" spans="1:12" x14ac:dyDescent="0.25">
      <c r="A28" s="11" t="s">
        <v>12</v>
      </c>
      <c r="B28" s="11" t="s">
        <v>111</v>
      </c>
      <c r="C28" s="11" t="s">
        <v>112</v>
      </c>
      <c r="D28" s="11" t="s">
        <v>113</v>
      </c>
      <c r="E28" s="11" t="s">
        <v>114</v>
      </c>
      <c r="F28" s="11" t="s">
        <v>106</v>
      </c>
      <c r="G28" s="106"/>
      <c r="H28" s="106"/>
      <c r="I28" s="106"/>
      <c r="J28" s="106"/>
      <c r="K28" s="106"/>
      <c r="L28" s="106"/>
    </row>
    <row r="29" spans="1:12" x14ac:dyDescent="0.25">
      <c r="A29" s="10" t="s">
        <v>12</v>
      </c>
      <c r="B29" s="10" t="s">
        <v>115</v>
      </c>
      <c r="C29" s="10" t="s">
        <v>116</v>
      </c>
      <c r="D29" s="10" t="s">
        <v>117</v>
      </c>
      <c r="E29" s="10" t="s">
        <v>66</v>
      </c>
      <c r="F29" s="10" t="s">
        <v>45</v>
      </c>
      <c r="G29" s="107"/>
      <c r="H29" s="107"/>
      <c r="I29" s="107"/>
      <c r="J29" s="107"/>
      <c r="K29" s="107"/>
      <c r="L29" s="107"/>
    </row>
    <row r="30" spans="1:12" x14ac:dyDescent="0.25">
      <c r="A30" s="11" t="s">
        <v>12</v>
      </c>
      <c r="B30" s="11" t="s">
        <v>118</v>
      </c>
      <c r="C30" s="11" t="s">
        <v>119</v>
      </c>
      <c r="D30" s="11" t="s">
        <v>120</v>
      </c>
      <c r="E30" s="11" t="s">
        <v>66</v>
      </c>
      <c r="F30" s="11" t="s">
        <v>45</v>
      </c>
      <c r="G30" s="106"/>
      <c r="H30" s="106"/>
      <c r="I30" s="106"/>
      <c r="J30" s="106"/>
      <c r="K30" s="106"/>
      <c r="L30" s="106"/>
    </row>
    <row r="31" spans="1:12" x14ac:dyDescent="0.25">
      <c r="A31" s="10" t="s">
        <v>12</v>
      </c>
      <c r="B31" s="10" t="s">
        <v>121</v>
      </c>
      <c r="C31" s="10" t="s">
        <v>122</v>
      </c>
      <c r="D31" s="10" t="s">
        <v>123</v>
      </c>
      <c r="E31" s="10" t="s">
        <v>110</v>
      </c>
      <c r="F31" s="10" t="s">
        <v>45</v>
      </c>
      <c r="G31" s="107"/>
      <c r="H31" s="107"/>
      <c r="I31" s="107"/>
      <c r="J31" s="107"/>
      <c r="K31" s="107"/>
      <c r="L31" s="107"/>
    </row>
    <row r="32" spans="1:12" x14ac:dyDescent="0.25">
      <c r="A32" s="11" t="s">
        <v>12</v>
      </c>
      <c r="B32" s="11" t="s">
        <v>124</v>
      </c>
      <c r="C32" s="11" t="s">
        <v>125</v>
      </c>
      <c r="D32" s="11" t="s">
        <v>126</v>
      </c>
      <c r="E32" s="11" t="s">
        <v>127</v>
      </c>
      <c r="F32" s="11" t="s">
        <v>45</v>
      </c>
      <c r="G32" s="106"/>
      <c r="H32" s="106"/>
      <c r="I32" s="106"/>
      <c r="J32" s="106"/>
      <c r="K32" s="106"/>
      <c r="L32" s="106"/>
    </row>
    <row r="33" spans="1:12" x14ac:dyDescent="0.25">
      <c r="A33" s="10" t="s">
        <v>12</v>
      </c>
      <c r="B33" s="10" t="s">
        <v>128</v>
      </c>
      <c r="C33" s="10" t="s">
        <v>129</v>
      </c>
      <c r="D33" s="10" t="s">
        <v>130</v>
      </c>
      <c r="E33" s="10" t="s">
        <v>131</v>
      </c>
      <c r="F33" s="10" t="s">
        <v>17</v>
      </c>
      <c r="G33" s="107"/>
      <c r="H33" s="107"/>
      <c r="I33" s="107"/>
      <c r="J33" s="107"/>
      <c r="K33" s="107"/>
      <c r="L33" s="107"/>
    </row>
    <row r="34" spans="1:12" x14ac:dyDescent="0.25">
      <c r="A34" s="11" t="s">
        <v>12</v>
      </c>
      <c r="B34" s="11" t="s">
        <v>132</v>
      </c>
      <c r="C34" s="11" t="s">
        <v>133</v>
      </c>
      <c r="D34" s="11" t="s">
        <v>134</v>
      </c>
      <c r="E34" s="11" t="s">
        <v>34</v>
      </c>
      <c r="F34" s="11" t="s">
        <v>45</v>
      </c>
      <c r="G34" s="106"/>
      <c r="H34" s="106"/>
      <c r="I34" s="106"/>
      <c r="J34" s="106"/>
      <c r="K34" s="106"/>
      <c r="L34" s="106"/>
    </row>
    <row r="35" spans="1:12" x14ac:dyDescent="0.25">
      <c r="A35" s="10" t="s">
        <v>12</v>
      </c>
      <c r="B35" s="10" t="s">
        <v>135</v>
      </c>
      <c r="C35" s="10" t="s">
        <v>136</v>
      </c>
      <c r="D35" s="10" t="s">
        <v>137</v>
      </c>
      <c r="E35" s="10" t="s">
        <v>127</v>
      </c>
      <c r="F35" s="10" t="s">
        <v>45</v>
      </c>
      <c r="G35" s="107"/>
      <c r="H35" s="107"/>
      <c r="I35" s="107"/>
      <c r="J35" s="107"/>
      <c r="K35" s="107"/>
      <c r="L35" s="107"/>
    </row>
    <row r="36" spans="1:12" x14ac:dyDescent="0.25">
      <c r="A36" s="11" t="s">
        <v>12</v>
      </c>
      <c r="B36" s="11" t="s">
        <v>138</v>
      </c>
      <c r="C36" s="11" t="s">
        <v>139</v>
      </c>
      <c r="D36" s="11" t="s">
        <v>140</v>
      </c>
      <c r="E36" s="11" t="s">
        <v>141</v>
      </c>
      <c r="F36" s="11" t="s">
        <v>17</v>
      </c>
      <c r="G36" s="106"/>
      <c r="H36" s="106"/>
      <c r="I36" s="106"/>
      <c r="J36" s="106"/>
      <c r="K36" s="106"/>
      <c r="L36" s="106"/>
    </row>
    <row r="37" spans="1:12" x14ac:dyDescent="0.25">
      <c r="A37" s="10" t="s">
        <v>12</v>
      </c>
      <c r="B37" s="10" t="s">
        <v>142</v>
      </c>
      <c r="C37" s="10" t="s">
        <v>143</v>
      </c>
      <c r="D37" s="10" t="s">
        <v>144</v>
      </c>
      <c r="E37" s="10" t="s">
        <v>145</v>
      </c>
      <c r="F37" s="10" t="s">
        <v>17</v>
      </c>
      <c r="G37" s="107"/>
      <c r="H37" s="107"/>
      <c r="I37" s="107"/>
      <c r="J37" s="107"/>
      <c r="K37" s="107"/>
      <c r="L37" s="107"/>
    </row>
    <row r="38" spans="1:12" x14ac:dyDescent="0.25">
      <c r="A38" s="11" t="s">
        <v>12</v>
      </c>
      <c r="B38" s="11" t="s">
        <v>146</v>
      </c>
      <c r="C38" s="11" t="s">
        <v>147</v>
      </c>
      <c r="D38" s="11" t="s">
        <v>148</v>
      </c>
      <c r="E38" s="11" t="s">
        <v>66</v>
      </c>
      <c r="F38" s="11" t="s">
        <v>106</v>
      </c>
      <c r="G38" s="12">
        <v>1580467.7467024999</v>
      </c>
      <c r="H38" s="12">
        <v>1580467.7467024999</v>
      </c>
      <c r="I38" s="12">
        <v>4832</v>
      </c>
      <c r="J38" s="12">
        <v>107</v>
      </c>
      <c r="K38" s="12">
        <v>327.08355685069</v>
      </c>
      <c r="L38" s="12">
        <v>327.08355685069</v>
      </c>
    </row>
    <row r="39" spans="1:12" x14ac:dyDescent="0.25">
      <c r="A39" s="10" t="s">
        <v>12</v>
      </c>
      <c r="B39" s="10" t="s">
        <v>149</v>
      </c>
      <c r="C39" s="10" t="s">
        <v>150</v>
      </c>
      <c r="D39" s="10" t="s">
        <v>151</v>
      </c>
      <c r="E39" s="10" t="s">
        <v>152</v>
      </c>
      <c r="F39" s="10" t="s">
        <v>27</v>
      </c>
      <c r="G39" s="108">
        <v>947555.99884809996</v>
      </c>
      <c r="H39" s="107"/>
      <c r="I39" s="107"/>
      <c r="J39" s="107"/>
      <c r="K39" s="107"/>
      <c r="L39" s="107"/>
    </row>
    <row r="40" spans="1:12" x14ac:dyDescent="0.25">
      <c r="A40" s="11" t="s">
        <v>12</v>
      </c>
      <c r="B40" s="11" t="s">
        <v>153</v>
      </c>
      <c r="C40" s="11" t="s">
        <v>154</v>
      </c>
      <c r="D40" s="11" t="s">
        <v>155</v>
      </c>
      <c r="E40" s="11" t="s">
        <v>156</v>
      </c>
      <c r="F40" s="11" t="s">
        <v>17</v>
      </c>
      <c r="G40" s="106"/>
      <c r="H40" s="106"/>
      <c r="I40" s="106"/>
      <c r="J40" s="106"/>
      <c r="K40" s="106"/>
      <c r="L40" s="106"/>
    </row>
    <row r="41" spans="1:12" x14ac:dyDescent="0.25">
      <c r="A41" s="10" t="s">
        <v>12</v>
      </c>
      <c r="B41" s="10" t="s">
        <v>157</v>
      </c>
      <c r="C41" s="10" t="s">
        <v>158</v>
      </c>
      <c r="D41" s="10" t="s">
        <v>159</v>
      </c>
      <c r="E41" s="10" t="s">
        <v>70</v>
      </c>
      <c r="F41" s="10" t="s">
        <v>45</v>
      </c>
      <c r="G41" s="107"/>
      <c r="H41" s="107"/>
      <c r="I41" s="107"/>
      <c r="J41" s="107"/>
      <c r="K41" s="107"/>
      <c r="L41" s="107"/>
    </row>
    <row r="42" spans="1:12" x14ac:dyDescent="0.25">
      <c r="A42" s="11" t="s">
        <v>12</v>
      </c>
      <c r="B42" s="11" t="s">
        <v>160</v>
      </c>
      <c r="C42" s="11" t="s">
        <v>161</v>
      </c>
      <c r="D42" s="11" t="s">
        <v>162</v>
      </c>
      <c r="E42" s="11" t="s">
        <v>70</v>
      </c>
      <c r="F42" s="11" t="s">
        <v>45</v>
      </c>
      <c r="G42" s="106"/>
      <c r="H42" s="106"/>
      <c r="I42" s="106"/>
      <c r="J42" s="106"/>
      <c r="K42" s="106"/>
      <c r="L42" s="106"/>
    </row>
    <row r="43" spans="1:12" x14ac:dyDescent="0.25">
      <c r="A43" s="10" t="s">
        <v>12</v>
      </c>
      <c r="B43" s="10" t="s">
        <v>163</v>
      </c>
      <c r="C43" s="10" t="s">
        <v>164</v>
      </c>
      <c r="D43" s="10" t="s">
        <v>165</v>
      </c>
      <c r="E43" s="10" t="s">
        <v>95</v>
      </c>
      <c r="F43" s="10" t="s">
        <v>27</v>
      </c>
      <c r="G43" s="107"/>
      <c r="H43" s="107"/>
      <c r="I43" s="107"/>
      <c r="J43" s="107"/>
      <c r="K43" s="107"/>
      <c r="L43" s="107"/>
    </row>
    <row r="44" spans="1:12" x14ac:dyDescent="0.25">
      <c r="A44" s="11" t="s">
        <v>12</v>
      </c>
      <c r="B44" s="11" t="s">
        <v>166</v>
      </c>
      <c r="C44" s="11" t="s">
        <v>167</v>
      </c>
      <c r="D44" s="11" t="s">
        <v>168</v>
      </c>
      <c r="E44" s="11" t="s">
        <v>169</v>
      </c>
      <c r="F44" s="11" t="s">
        <v>45</v>
      </c>
      <c r="G44" s="106"/>
      <c r="H44" s="106"/>
      <c r="I44" s="106"/>
      <c r="J44" s="106"/>
      <c r="K44" s="106"/>
      <c r="L44" s="106"/>
    </row>
    <row r="45" spans="1:12" x14ac:dyDescent="0.25">
      <c r="A45" s="10" t="s">
        <v>12</v>
      </c>
      <c r="B45" s="10" t="s">
        <v>170</v>
      </c>
      <c r="C45" s="10" t="s">
        <v>171</v>
      </c>
      <c r="D45" s="10" t="s">
        <v>172</v>
      </c>
      <c r="E45" s="10" t="s">
        <v>169</v>
      </c>
      <c r="F45" s="10" t="s">
        <v>106</v>
      </c>
      <c r="G45" s="108">
        <v>3128618.6052820999</v>
      </c>
      <c r="H45" s="107"/>
      <c r="I45" s="108">
        <v>6143</v>
      </c>
      <c r="J45" s="108">
        <v>355</v>
      </c>
      <c r="K45" s="108">
        <v>509.29816136775003</v>
      </c>
      <c r="L45" s="107"/>
    </row>
    <row r="46" spans="1:12" x14ac:dyDescent="0.25">
      <c r="A46" s="11" t="s">
        <v>12</v>
      </c>
      <c r="B46" s="11" t="s">
        <v>173</v>
      </c>
      <c r="C46" s="11" t="s">
        <v>174</v>
      </c>
      <c r="D46" s="11" t="s">
        <v>175</v>
      </c>
      <c r="E46" s="11" t="s">
        <v>16</v>
      </c>
      <c r="F46" s="11" t="s">
        <v>62</v>
      </c>
      <c r="G46" s="106"/>
      <c r="H46" s="106"/>
      <c r="I46" s="106"/>
      <c r="J46" s="106"/>
      <c r="K46" s="106"/>
      <c r="L46" s="106"/>
    </row>
    <row r="47" spans="1:12" x14ac:dyDescent="0.25">
      <c r="A47" s="10" t="s">
        <v>12</v>
      </c>
      <c r="B47" s="10" t="s">
        <v>176</v>
      </c>
      <c r="C47" s="10" t="s">
        <v>177</v>
      </c>
      <c r="D47" s="10" t="s">
        <v>178</v>
      </c>
      <c r="E47" s="10" t="s">
        <v>66</v>
      </c>
      <c r="F47" s="10" t="s">
        <v>27</v>
      </c>
      <c r="G47" s="107"/>
      <c r="H47" s="107"/>
      <c r="I47" s="107"/>
      <c r="J47" s="107"/>
      <c r="K47" s="107"/>
      <c r="L47" s="107"/>
    </row>
    <row r="48" spans="1:12" x14ac:dyDescent="0.25">
      <c r="A48" s="11" t="s">
        <v>12</v>
      </c>
      <c r="B48" s="11" t="s">
        <v>179</v>
      </c>
      <c r="C48" s="11" t="s">
        <v>180</v>
      </c>
      <c r="D48" s="11" t="s">
        <v>181</v>
      </c>
      <c r="E48" s="11" t="s">
        <v>34</v>
      </c>
      <c r="F48" s="11" t="s">
        <v>35</v>
      </c>
      <c r="G48" s="106"/>
      <c r="H48" s="106"/>
      <c r="I48" s="106"/>
      <c r="J48" s="106"/>
      <c r="K48" s="106"/>
      <c r="L48" s="106"/>
    </row>
    <row r="49" spans="1:12" x14ac:dyDescent="0.25">
      <c r="A49" s="10" t="s">
        <v>12</v>
      </c>
      <c r="B49" s="10" t="s">
        <v>182</v>
      </c>
      <c r="C49" s="10" t="s">
        <v>183</v>
      </c>
      <c r="D49" s="10" t="s">
        <v>184</v>
      </c>
      <c r="E49" s="10" t="s">
        <v>66</v>
      </c>
      <c r="F49" s="10" t="s">
        <v>106</v>
      </c>
      <c r="G49" s="108">
        <v>4814745.3840442002</v>
      </c>
      <c r="H49" s="108">
        <v>4502168.3633564999</v>
      </c>
      <c r="I49" s="108">
        <v>20425</v>
      </c>
      <c r="J49" s="108">
        <v>745</v>
      </c>
      <c r="K49" s="108">
        <v>235.72804817842001</v>
      </c>
      <c r="L49" s="108">
        <v>220.42439967473999</v>
      </c>
    </row>
    <row r="50" spans="1:12" x14ac:dyDescent="0.25">
      <c r="A50" s="11" t="s">
        <v>12</v>
      </c>
      <c r="B50" s="11" t="s">
        <v>185</v>
      </c>
      <c r="C50" s="11" t="s">
        <v>186</v>
      </c>
      <c r="D50" s="11" t="s">
        <v>187</v>
      </c>
      <c r="E50" s="11" t="s">
        <v>34</v>
      </c>
      <c r="F50" s="11" t="s">
        <v>188</v>
      </c>
      <c r="G50" s="12">
        <v>9851577.3823694997</v>
      </c>
      <c r="H50" s="12">
        <v>9077056.7623279002</v>
      </c>
      <c r="I50" s="12">
        <v>35413</v>
      </c>
      <c r="J50" s="106"/>
      <c r="K50" s="12">
        <v>278.19098586309002</v>
      </c>
      <c r="L50" s="12">
        <v>256.31990405579</v>
      </c>
    </row>
    <row r="51" spans="1:12" x14ac:dyDescent="0.25">
      <c r="A51" s="10" t="s">
        <v>12</v>
      </c>
      <c r="B51" s="10" t="s">
        <v>189</v>
      </c>
      <c r="C51" s="10" t="s">
        <v>190</v>
      </c>
      <c r="D51" s="10" t="s">
        <v>191</v>
      </c>
      <c r="E51" s="10" t="s">
        <v>55</v>
      </c>
      <c r="F51" s="10" t="s">
        <v>106</v>
      </c>
      <c r="G51" s="108">
        <v>1534798.5499330999</v>
      </c>
      <c r="H51" s="107"/>
      <c r="I51" s="108">
        <v>4775</v>
      </c>
      <c r="J51" s="108">
        <v>151</v>
      </c>
      <c r="K51" s="108">
        <v>321.42378009071001</v>
      </c>
      <c r="L51" s="107"/>
    </row>
    <row r="52" spans="1:12" x14ac:dyDescent="0.25">
      <c r="A52" s="11" t="s">
        <v>12</v>
      </c>
      <c r="B52" s="11" t="s">
        <v>192</v>
      </c>
      <c r="C52" s="11" t="s">
        <v>193</v>
      </c>
      <c r="D52" s="11" t="s">
        <v>194</v>
      </c>
      <c r="E52" s="11" t="s">
        <v>114</v>
      </c>
      <c r="F52" s="11" t="s">
        <v>106</v>
      </c>
      <c r="G52" s="106"/>
      <c r="H52" s="12">
        <v>811492.53514052997</v>
      </c>
      <c r="I52" s="12">
        <v>1071</v>
      </c>
      <c r="J52" s="12">
        <v>56</v>
      </c>
      <c r="K52" s="106"/>
      <c r="L52" s="12">
        <v>757.69611124231994</v>
      </c>
    </row>
    <row r="53" spans="1:12" x14ac:dyDescent="0.25">
      <c r="A53" s="10" t="s">
        <v>12</v>
      </c>
      <c r="B53" s="10" t="s">
        <v>195</v>
      </c>
      <c r="C53" s="10" t="s">
        <v>196</v>
      </c>
      <c r="D53" s="10" t="s">
        <v>197</v>
      </c>
      <c r="E53" s="10" t="s">
        <v>55</v>
      </c>
      <c r="F53" s="10" t="s">
        <v>106</v>
      </c>
      <c r="G53" s="108">
        <v>467751.70439680002</v>
      </c>
      <c r="H53" s="107"/>
      <c r="I53" s="108">
        <v>1204</v>
      </c>
      <c r="J53" s="107"/>
      <c r="K53" s="108">
        <v>388.49809335282998</v>
      </c>
      <c r="L53" s="107"/>
    </row>
    <row r="54" spans="1:12" x14ac:dyDescent="0.25">
      <c r="A54" s="11" t="s">
        <v>12</v>
      </c>
      <c r="B54" s="11" t="s">
        <v>198</v>
      </c>
      <c r="C54" s="11" t="s">
        <v>199</v>
      </c>
      <c r="D54" s="11" t="s">
        <v>200</v>
      </c>
      <c r="E54" s="11" t="s">
        <v>55</v>
      </c>
      <c r="F54" s="11" t="s">
        <v>188</v>
      </c>
      <c r="G54" s="106"/>
      <c r="H54" s="106"/>
      <c r="I54" s="106"/>
      <c r="J54" s="106"/>
      <c r="K54" s="106"/>
      <c r="L54" s="106"/>
    </row>
    <row r="55" spans="1:12" x14ac:dyDescent="0.25">
      <c r="A55" s="10" t="s">
        <v>12</v>
      </c>
      <c r="B55" s="10" t="s">
        <v>201</v>
      </c>
      <c r="C55" s="10" t="s">
        <v>202</v>
      </c>
      <c r="D55" s="10" t="s">
        <v>203</v>
      </c>
      <c r="E55" s="10" t="s">
        <v>55</v>
      </c>
      <c r="F55" s="10" t="s">
        <v>45</v>
      </c>
      <c r="G55" s="108">
        <v>3033944.157683</v>
      </c>
      <c r="H55" s="108">
        <v>3016029.7076829998</v>
      </c>
      <c r="I55" s="108">
        <v>5589.5</v>
      </c>
      <c r="J55" s="108">
        <v>153</v>
      </c>
      <c r="K55" s="108">
        <v>542.79348021879002</v>
      </c>
      <c r="L55" s="108">
        <v>539.58846188083999</v>
      </c>
    </row>
    <row r="56" spans="1:12" x14ac:dyDescent="0.25">
      <c r="A56" s="11" t="s">
        <v>12</v>
      </c>
      <c r="B56" s="11" t="s">
        <v>204</v>
      </c>
      <c r="C56" s="11" t="s">
        <v>205</v>
      </c>
      <c r="D56" s="11" t="s">
        <v>206</v>
      </c>
      <c r="E56" s="11" t="s">
        <v>66</v>
      </c>
      <c r="F56" s="11" t="s">
        <v>17</v>
      </c>
      <c r="G56" s="106"/>
      <c r="H56" s="106"/>
      <c r="I56" s="106"/>
      <c r="J56" s="106"/>
      <c r="K56" s="106"/>
      <c r="L56" s="106"/>
    </row>
    <row r="57" spans="1:12" x14ac:dyDescent="0.25">
      <c r="A57" s="10" t="s">
        <v>12</v>
      </c>
      <c r="B57" s="10" t="s">
        <v>207</v>
      </c>
      <c r="C57" s="10" t="s">
        <v>208</v>
      </c>
      <c r="D57" s="10" t="s">
        <v>209</v>
      </c>
      <c r="E57" s="10" t="s">
        <v>34</v>
      </c>
      <c r="F57" s="10" t="s">
        <v>35</v>
      </c>
      <c r="G57" s="107"/>
      <c r="H57" s="107"/>
      <c r="I57" s="107"/>
      <c r="J57" s="107"/>
      <c r="K57" s="107"/>
      <c r="L57" s="107"/>
    </row>
    <row r="58" spans="1:12" x14ac:dyDescent="0.25">
      <c r="A58" s="11" t="s">
        <v>12</v>
      </c>
      <c r="B58" s="11" t="s">
        <v>210</v>
      </c>
      <c r="C58" s="11" t="s">
        <v>211</v>
      </c>
      <c r="D58" s="11" t="s">
        <v>212</v>
      </c>
      <c r="E58" s="11" t="s">
        <v>34</v>
      </c>
      <c r="F58" s="11" t="s">
        <v>35</v>
      </c>
      <c r="G58" s="106"/>
      <c r="H58" s="106"/>
      <c r="I58" s="106"/>
      <c r="J58" s="106"/>
      <c r="K58" s="106"/>
      <c r="L58" s="106"/>
    </row>
    <row r="59" spans="1:12" x14ac:dyDescent="0.25">
      <c r="A59" s="10" t="s">
        <v>12</v>
      </c>
      <c r="B59" s="10" t="s">
        <v>213</v>
      </c>
      <c r="C59" s="10" t="s">
        <v>214</v>
      </c>
      <c r="D59" s="10" t="s">
        <v>215</v>
      </c>
      <c r="E59" s="10" t="s">
        <v>34</v>
      </c>
      <c r="F59" s="10" t="s">
        <v>17</v>
      </c>
      <c r="G59" s="107"/>
      <c r="H59" s="107"/>
      <c r="I59" s="107"/>
      <c r="J59" s="107"/>
      <c r="K59" s="107"/>
      <c r="L59" s="107"/>
    </row>
    <row r="60" spans="1:12" x14ac:dyDescent="0.25">
      <c r="A60" s="11" t="s">
        <v>12</v>
      </c>
      <c r="B60" s="11" t="s">
        <v>216</v>
      </c>
      <c r="C60" s="11" t="s">
        <v>217</v>
      </c>
      <c r="D60" s="11" t="s">
        <v>218</v>
      </c>
      <c r="E60" s="11" t="s">
        <v>70</v>
      </c>
      <c r="F60" s="11" t="s">
        <v>45</v>
      </c>
      <c r="G60" s="106"/>
      <c r="H60" s="106"/>
      <c r="I60" s="106"/>
      <c r="J60" s="106"/>
      <c r="K60" s="106"/>
      <c r="L60" s="106"/>
    </row>
    <row r="61" spans="1:12" x14ac:dyDescent="0.25">
      <c r="A61" s="10" t="s">
        <v>12</v>
      </c>
      <c r="B61" s="10" t="s">
        <v>219</v>
      </c>
      <c r="C61" s="10" t="s">
        <v>220</v>
      </c>
      <c r="D61" s="10" t="s">
        <v>221</v>
      </c>
      <c r="E61" s="10" t="s">
        <v>16</v>
      </c>
      <c r="F61" s="10" t="s">
        <v>45</v>
      </c>
      <c r="G61" s="107"/>
      <c r="H61" s="107"/>
      <c r="I61" s="107"/>
      <c r="J61" s="107"/>
      <c r="K61" s="107"/>
      <c r="L61" s="107"/>
    </row>
    <row r="62" spans="1:12" x14ac:dyDescent="0.25">
      <c r="A62" s="11" t="s">
        <v>12</v>
      </c>
      <c r="B62" s="11" t="s">
        <v>222</v>
      </c>
      <c r="C62" s="11" t="s">
        <v>223</v>
      </c>
      <c r="D62" s="11" t="s">
        <v>224</v>
      </c>
      <c r="E62" s="11" t="s">
        <v>70</v>
      </c>
      <c r="F62" s="11" t="s">
        <v>45</v>
      </c>
      <c r="G62" s="106"/>
      <c r="H62" s="106"/>
      <c r="I62" s="106"/>
      <c r="J62" s="106"/>
      <c r="K62" s="106"/>
      <c r="L62" s="106"/>
    </row>
    <row r="63" spans="1:12" x14ac:dyDescent="0.25">
      <c r="A63" s="10" t="s">
        <v>12</v>
      </c>
      <c r="B63" s="10" t="s">
        <v>225</v>
      </c>
      <c r="C63" s="10" t="s">
        <v>226</v>
      </c>
      <c r="D63" s="10" t="s">
        <v>227</v>
      </c>
      <c r="E63" s="10" t="s">
        <v>228</v>
      </c>
      <c r="F63" s="10" t="s">
        <v>17</v>
      </c>
      <c r="G63" s="107"/>
      <c r="H63" s="107"/>
      <c r="I63" s="107"/>
      <c r="J63" s="107"/>
      <c r="K63" s="107"/>
      <c r="L63" s="107"/>
    </row>
    <row r="64" spans="1:12" x14ac:dyDescent="0.25">
      <c r="A64" s="11" t="s">
        <v>12</v>
      </c>
      <c r="B64" s="11" t="s">
        <v>229</v>
      </c>
      <c r="C64" s="11" t="s">
        <v>230</v>
      </c>
      <c r="D64" s="11" t="s">
        <v>231</v>
      </c>
      <c r="E64" s="11" t="s">
        <v>228</v>
      </c>
      <c r="F64" s="11" t="s">
        <v>17</v>
      </c>
      <c r="G64" s="106"/>
      <c r="H64" s="106"/>
      <c r="I64" s="106"/>
      <c r="J64" s="106"/>
      <c r="K64" s="106"/>
      <c r="L64" s="106"/>
    </row>
    <row r="65" spans="1:12" x14ac:dyDescent="0.25">
      <c r="A65" s="10" t="s">
        <v>12</v>
      </c>
      <c r="B65" s="10" t="s">
        <v>232</v>
      </c>
      <c r="C65" s="10" t="s">
        <v>233</v>
      </c>
      <c r="D65" s="10" t="s">
        <v>234</v>
      </c>
      <c r="E65" s="10" t="s">
        <v>70</v>
      </c>
      <c r="F65" s="10" t="s">
        <v>27</v>
      </c>
      <c r="G65" s="107"/>
      <c r="H65" s="107"/>
      <c r="I65" s="107"/>
      <c r="J65" s="107"/>
      <c r="K65" s="107"/>
      <c r="L65" s="107"/>
    </row>
    <row r="66" spans="1:12" x14ac:dyDescent="0.25">
      <c r="A66" s="11" t="s">
        <v>12</v>
      </c>
      <c r="B66" s="11" t="s">
        <v>235</v>
      </c>
      <c r="C66" s="11" t="s">
        <v>236</v>
      </c>
      <c r="D66" s="11" t="s">
        <v>237</v>
      </c>
      <c r="E66" s="11" t="s">
        <v>66</v>
      </c>
      <c r="F66" s="11" t="s">
        <v>17</v>
      </c>
      <c r="G66" s="106"/>
      <c r="H66" s="106"/>
      <c r="I66" s="106"/>
      <c r="J66" s="106"/>
      <c r="K66" s="106"/>
      <c r="L66" s="106"/>
    </row>
    <row r="67" spans="1:12" x14ac:dyDescent="0.25">
      <c r="A67" s="10" t="s">
        <v>12</v>
      </c>
      <c r="B67" s="10" t="s">
        <v>238</v>
      </c>
      <c r="C67" s="10" t="s">
        <v>239</v>
      </c>
      <c r="D67" s="10" t="s">
        <v>240</v>
      </c>
      <c r="E67" s="10" t="s">
        <v>55</v>
      </c>
      <c r="F67" s="10" t="s">
        <v>45</v>
      </c>
      <c r="G67" s="107"/>
      <c r="H67" s="107"/>
      <c r="I67" s="107"/>
      <c r="J67" s="107"/>
      <c r="K67" s="107"/>
      <c r="L67" s="107"/>
    </row>
    <row r="68" spans="1:12" x14ac:dyDescent="0.25">
      <c r="A68" s="11" t="s">
        <v>12</v>
      </c>
      <c r="B68" s="11" t="s">
        <v>241</v>
      </c>
      <c r="C68" s="11" t="s">
        <v>242</v>
      </c>
      <c r="D68" s="11" t="s">
        <v>243</v>
      </c>
      <c r="E68" s="11" t="s">
        <v>244</v>
      </c>
      <c r="F68" s="11" t="s">
        <v>45</v>
      </c>
      <c r="G68" s="12">
        <v>4246234.3183733001</v>
      </c>
      <c r="H68" s="12">
        <v>4246234.3183733001</v>
      </c>
      <c r="I68" s="12">
        <v>13706</v>
      </c>
      <c r="J68" s="12">
        <v>13706</v>
      </c>
      <c r="K68" s="12">
        <v>309.80842830682002</v>
      </c>
      <c r="L68" s="12">
        <v>309.80842830682002</v>
      </c>
    </row>
    <row r="69" spans="1:12" x14ac:dyDescent="0.25">
      <c r="A69" s="10" t="s">
        <v>12</v>
      </c>
      <c r="B69" s="10" t="s">
        <v>245</v>
      </c>
      <c r="C69" s="10" t="s">
        <v>246</v>
      </c>
      <c r="D69" s="10" t="s">
        <v>247</v>
      </c>
      <c r="E69" s="10" t="s">
        <v>70</v>
      </c>
      <c r="F69" s="10" t="s">
        <v>45</v>
      </c>
      <c r="G69" s="108">
        <v>4616856.9994671997</v>
      </c>
      <c r="H69" s="108">
        <v>4496100.9794672001</v>
      </c>
      <c r="I69" s="108">
        <v>8968</v>
      </c>
      <c r="J69" s="108">
        <v>223</v>
      </c>
      <c r="K69" s="108">
        <v>514.81456283087005</v>
      </c>
      <c r="L69" s="108">
        <v>501.34935096646001</v>
      </c>
    </row>
    <row r="70" spans="1:12" x14ac:dyDescent="0.25">
      <c r="A70" s="11" t="s">
        <v>12</v>
      </c>
      <c r="B70" s="11" t="s">
        <v>248</v>
      </c>
      <c r="C70" s="11" t="s">
        <v>249</v>
      </c>
      <c r="D70" s="11" t="s">
        <v>250</v>
      </c>
      <c r="E70" s="11" t="s">
        <v>169</v>
      </c>
      <c r="F70" s="11" t="s">
        <v>251</v>
      </c>
      <c r="G70" s="106"/>
      <c r="H70" s="106"/>
      <c r="I70" s="106"/>
      <c r="J70" s="106"/>
      <c r="K70" s="106"/>
      <c r="L70" s="106"/>
    </row>
    <row r="71" spans="1:12" x14ac:dyDescent="0.25">
      <c r="A71" s="10" t="s">
        <v>12</v>
      </c>
      <c r="B71" s="10" t="s">
        <v>252</v>
      </c>
      <c r="C71" s="10" t="s">
        <v>253</v>
      </c>
      <c r="D71" s="10" t="s">
        <v>254</v>
      </c>
      <c r="E71" s="10" t="s">
        <v>55</v>
      </c>
      <c r="F71" s="10" t="s">
        <v>27</v>
      </c>
      <c r="G71" s="108">
        <v>2446511.8575714999</v>
      </c>
      <c r="H71" s="108">
        <v>2307004.8575714999</v>
      </c>
      <c r="I71" s="108">
        <v>6263</v>
      </c>
      <c r="J71" s="108">
        <v>144</v>
      </c>
      <c r="K71" s="108">
        <v>390.62938808422001</v>
      </c>
      <c r="L71" s="108">
        <v>368.35459964417998</v>
      </c>
    </row>
    <row r="72" spans="1:12" x14ac:dyDescent="0.25">
      <c r="A72" s="11" t="s">
        <v>12</v>
      </c>
      <c r="B72" s="11" t="s">
        <v>255</v>
      </c>
      <c r="C72" s="11" t="s">
        <v>256</v>
      </c>
      <c r="D72" s="11" t="s">
        <v>257</v>
      </c>
      <c r="E72" s="11" t="s">
        <v>228</v>
      </c>
      <c r="F72" s="11" t="s">
        <v>27</v>
      </c>
      <c r="G72" s="106"/>
      <c r="H72" s="106"/>
      <c r="I72" s="106"/>
      <c r="J72" s="106"/>
      <c r="K72" s="106"/>
      <c r="L72" s="106"/>
    </row>
    <row r="73" spans="1:12" x14ac:dyDescent="0.25">
      <c r="A73" s="10" t="s">
        <v>12</v>
      </c>
      <c r="B73" s="10" t="s">
        <v>258</v>
      </c>
      <c r="C73" s="10" t="s">
        <v>259</v>
      </c>
      <c r="D73" s="10" t="s">
        <v>260</v>
      </c>
      <c r="E73" s="108"/>
      <c r="F73" s="10" t="s">
        <v>45</v>
      </c>
      <c r="G73" s="107"/>
      <c r="H73" s="108">
        <v>8490917.0341407992</v>
      </c>
      <c r="I73" s="108">
        <v>20209</v>
      </c>
      <c r="J73" s="108">
        <v>20209</v>
      </c>
      <c r="K73" s="107"/>
      <c r="L73" s="108">
        <v>420.15522955815999</v>
      </c>
    </row>
    <row r="74" spans="1:12" x14ac:dyDescent="0.25">
      <c r="A74" s="11" t="s">
        <v>12</v>
      </c>
      <c r="B74" s="11" t="s">
        <v>261</v>
      </c>
      <c r="C74" s="11" t="s">
        <v>262</v>
      </c>
      <c r="D74" s="11" t="s">
        <v>263</v>
      </c>
      <c r="E74" s="11" t="s">
        <v>34</v>
      </c>
      <c r="F74" s="11" t="s">
        <v>35</v>
      </c>
      <c r="G74" s="106"/>
      <c r="H74" s="106"/>
      <c r="I74" s="106"/>
      <c r="J74" s="106"/>
      <c r="K74" s="106"/>
      <c r="L74" s="106"/>
    </row>
    <row r="75" spans="1:12" x14ac:dyDescent="0.25">
      <c r="A75" s="10" t="s">
        <v>12</v>
      </c>
      <c r="B75" s="10" t="s">
        <v>264</v>
      </c>
      <c r="C75" s="10" t="s">
        <v>265</v>
      </c>
      <c r="D75" s="10" t="s">
        <v>266</v>
      </c>
      <c r="E75" s="10" t="s">
        <v>55</v>
      </c>
      <c r="F75" s="10" t="s">
        <v>45</v>
      </c>
      <c r="G75" s="108">
        <v>1959694.7814348999</v>
      </c>
      <c r="H75" s="107"/>
      <c r="I75" s="108">
        <v>5862</v>
      </c>
      <c r="J75" s="107"/>
      <c r="K75" s="108">
        <v>334.30480747781002</v>
      </c>
      <c r="L75" s="107"/>
    </row>
    <row r="76" spans="1:12" x14ac:dyDescent="0.25">
      <c r="A76" s="11" t="s">
        <v>12</v>
      </c>
      <c r="B76" s="11" t="s">
        <v>267</v>
      </c>
      <c r="C76" s="11" t="s">
        <v>268</v>
      </c>
      <c r="D76" s="11" t="s">
        <v>269</v>
      </c>
      <c r="E76" s="11" t="s">
        <v>70</v>
      </c>
      <c r="F76" s="11" t="s">
        <v>45</v>
      </c>
      <c r="G76" s="106"/>
      <c r="H76" s="106"/>
      <c r="I76" s="106"/>
      <c r="J76" s="106"/>
      <c r="K76" s="106"/>
      <c r="L76" s="106"/>
    </row>
    <row r="77" spans="1:12" x14ac:dyDescent="0.25">
      <c r="A77" s="10" t="s">
        <v>12</v>
      </c>
      <c r="B77" s="10" t="s">
        <v>270</v>
      </c>
      <c r="C77" s="10" t="s">
        <v>271</v>
      </c>
      <c r="D77" s="10" t="s">
        <v>272</v>
      </c>
      <c r="E77" s="10" t="s">
        <v>273</v>
      </c>
      <c r="F77" s="10" t="s">
        <v>27</v>
      </c>
      <c r="G77" s="107"/>
      <c r="H77" s="107"/>
      <c r="I77" s="107"/>
      <c r="J77" s="107"/>
      <c r="K77" s="107"/>
      <c r="L77" s="107"/>
    </row>
    <row r="78" spans="1:12" x14ac:dyDescent="0.25">
      <c r="A78" s="11" t="s">
        <v>12</v>
      </c>
      <c r="B78" s="11" t="s">
        <v>274</v>
      </c>
      <c r="C78" s="11" t="s">
        <v>275</v>
      </c>
      <c r="D78" s="11" t="s">
        <v>276</v>
      </c>
      <c r="E78" s="11" t="s">
        <v>55</v>
      </c>
      <c r="F78" s="11" t="s">
        <v>45</v>
      </c>
      <c r="G78" s="106"/>
      <c r="H78" s="106"/>
      <c r="I78" s="106"/>
      <c r="J78" s="106"/>
      <c r="K78" s="106"/>
      <c r="L78" s="106"/>
    </row>
    <row r="79" spans="1:12" x14ac:dyDescent="0.25">
      <c r="A79" s="10" t="s">
        <v>12</v>
      </c>
      <c r="B79" s="10" t="s">
        <v>277</v>
      </c>
      <c r="C79" s="10" t="s">
        <v>278</v>
      </c>
      <c r="D79" s="10" t="s">
        <v>279</v>
      </c>
      <c r="E79" s="10" t="s">
        <v>70</v>
      </c>
      <c r="F79" s="10" t="s">
        <v>45</v>
      </c>
      <c r="G79" s="107"/>
      <c r="H79" s="107"/>
      <c r="I79" s="107"/>
      <c r="J79" s="107"/>
      <c r="K79" s="107"/>
      <c r="L79" s="107"/>
    </row>
    <row r="80" spans="1:12" x14ac:dyDescent="0.25">
      <c r="A80" s="11" t="s">
        <v>12</v>
      </c>
      <c r="B80" s="11" t="s">
        <v>280</v>
      </c>
      <c r="C80" s="11" t="s">
        <v>281</v>
      </c>
      <c r="D80" s="11" t="s">
        <v>282</v>
      </c>
      <c r="E80" s="11" t="s">
        <v>70</v>
      </c>
      <c r="F80" s="11" t="s">
        <v>62</v>
      </c>
      <c r="G80" s="106"/>
      <c r="H80" s="106"/>
      <c r="I80" s="106"/>
      <c r="J80" s="106"/>
      <c r="K80" s="106"/>
      <c r="L80" s="106"/>
    </row>
    <row r="81" spans="1:12" x14ac:dyDescent="0.25">
      <c r="A81" s="10" t="s">
        <v>12</v>
      </c>
      <c r="B81" s="10" t="s">
        <v>283</v>
      </c>
      <c r="C81" s="10" t="s">
        <v>284</v>
      </c>
      <c r="D81" s="10" t="s">
        <v>285</v>
      </c>
      <c r="E81" s="10" t="s">
        <v>55</v>
      </c>
      <c r="F81" s="10" t="s">
        <v>188</v>
      </c>
      <c r="G81" s="108">
        <v>15596995.201322</v>
      </c>
      <c r="H81" s="107"/>
      <c r="I81" s="108">
        <v>32348.5</v>
      </c>
      <c r="J81" s="108">
        <v>945</v>
      </c>
      <c r="K81" s="108">
        <v>482.15512933589002</v>
      </c>
      <c r="L81" s="107"/>
    </row>
    <row r="82" spans="1:12" x14ac:dyDescent="0.25">
      <c r="A82" s="11" t="s">
        <v>12</v>
      </c>
      <c r="B82" s="11" t="s">
        <v>286</v>
      </c>
      <c r="C82" s="11" t="s">
        <v>287</v>
      </c>
      <c r="D82" s="11" t="s">
        <v>288</v>
      </c>
      <c r="E82" s="11" t="s">
        <v>16</v>
      </c>
      <c r="F82" s="11" t="s">
        <v>188</v>
      </c>
      <c r="G82" s="12">
        <v>4617950.3311173003</v>
      </c>
      <c r="H82" s="12">
        <v>4497194.3111172998</v>
      </c>
      <c r="I82" s="12">
        <v>8968</v>
      </c>
      <c r="J82" s="12">
        <v>223</v>
      </c>
      <c r="K82" s="12">
        <v>514.93647760006002</v>
      </c>
      <c r="L82" s="12">
        <v>501.47126573564998</v>
      </c>
    </row>
    <row r="83" spans="1:12" x14ac:dyDescent="0.25">
      <c r="A83" s="10" t="s">
        <v>12</v>
      </c>
      <c r="B83" s="10" t="s">
        <v>289</v>
      </c>
      <c r="C83" s="10" t="s">
        <v>290</v>
      </c>
      <c r="D83" s="10" t="s">
        <v>291</v>
      </c>
      <c r="E83" s="10" t="s">
        <v>16</v>
      </c>
      <c r="F83" s="10" t="s">
        <v>22</v>
      </c>
      <c r="G83" s="107"/>
      <c r="H83" s="107"/>
      <c r="I83" s="107"/>
      <c r="J83" s="107"/>
      <c r="K83" s="107"/>
      <c r="L83" s="107"/>
    </row>
    <row r="84" spans="1:12" x14ac:dyDescent="0.25">
      <c r="A84" s="11" t="s">
        <v>12</v>
      </c>
      <c r="B84" s="11" t="s">
        <v>292</v>
      </c>
      <c r="C84" s="11" t="s">
        <v>293</v>
      </c>
      <c r="D84" s="11" t="s">
        <v>294</v>
      </c>
      <c r="E84" s="11" t="s">
        <v>70</v>
      </c>
      <c r="F84" s="11" t="s">
        <v>22</v>
      </c>
      <c r="G84" s="106"/>
      <c r="H84" s="106"/>
      <c r="I84" s="106"/>
      <c r="J84" s="106"/>
      <c r="K84" s="106"/>
      <c r="L84" s="106"/>
    </row>
    <row r="85" spans="1:12" x14ac:dyDescent="0.25">
      <c r="A85" s="10" t="s">
        <v>12</v>
      </c>
      <c r="B85" s="10" t="s">
        <v>295</v>
      </c>
      <c r="C85" s="10" t="s">
        <v>296</v>
      </c>
      <c r="D85" s="10" t="s">
        <v>297</v>
      </c>
      <c r="E85" s="10" t="s">
        <v>114</v>
      </c>
      <c r="F85" s="10" t="s">
        <v>45</v>
      </c>
      <c r="G85" s="107"/>
      <c r="H85" s="107"/>
      <c r="I85" s="107"/>
      <c r="J85" s="107"/>
      <c r="K85" s="107"/>
      <c r="L85" s="107"/>
    </row>
    <row r="86" spans="1:12" x14ac:dyDescent="0.25">
      <c r="A86" s="11" t="s">
        <v>12</v>
      </c>
      <c r="B86" s="11" t="s">
        <v>298</v>
      </c>
      <c r="C86" s="11" t="s">
        <v>299</v>
      </c>
      <c r="D86" s="11" t="s">
        <v>300</v>
      </c>
      <c r="E86" s="11" t="s">
        <v>66</v>
      </c>
      <c r="F86" s="11" t="s">
        <v>27</v>
      </c>
      <c r="G86" s="106"/>
      <c r="H86" s="106"/>
      <c r="I86" s="106"/>
      <c r="J86" s="106"/>
      <c r="K86" s="106"/>
      <c r="L86" s="106"/>
    </row>
    <row r="87" spans="1:12" x14ac:dyDescent="0.25">
      <c r="A87" s="10" t="s">
        <v>301</v>
      </c>
      <c r="B87" s="10" t="s">
        <v>302</v>
      </c>
      <c r="C87" s="10" t="s">
        <v>303</v>
      </c>
      <c r="D87" s="10" t="s">
        <v>304</v>
      </c>
      <c r="E87" s="10" t="s">
        <v>16</v>
      </c>
      <c r="F87" s="10" t="s">
        <v>251</v>
      </c>
      <c r="G87" s="107"/>
      <c r="H87" s="107"/>
      <c r="I87" s="107"/>
      <c r="J87" s="107"/>
      <c r="K87" s="107"/>
      <c r="L87" s="107"/>
    </row>
    <row r="88" spans="1:12" x14ac:dyDescent="0.25">
      <c r="A88" s="11" t="s">
        <v>301</v>
      </c>
      <c r="B88" s="11" t="s">
        <v>305</v>
      </c>
      <c r="C88" s="11" t="s">
        <v>306</v>
      </c>
      <c r="D88" s="11" t="s">
        <v>307</v>
      </c>
      <c r="E88" s="11" t="s">
        <v>66</v>
      </c>
      <c r="F88" s="11" t="s">
        <v>308</v>
      </c>
      <c r="G88" s="106"/>
      <c r="H88" s="106"/>
      <c r="I88" s="106"/>
      <c r="J88" s="106"/>
      <c r="K88" s="106"/>
      <c r="L88" s="106"/>
    </row>
    <row r="89" spans="1:12" x14ac:dyDescent="0.25">
      <c r="A89" s="10" t="s">
        <v>301</v>
      </c>
      <c r="B89" s="10" t="s">
        <v>309</v>
      </c>
      <c r="C89" s="10" t="s">
        <v>310</v>
      </c>
      <c r="D89" s="10" t="s">
        <v>311</v>
      </c>
      <c r="E89" s="10" t="s">
        <v>99</v>
      </c>
      <c r="F89" s="10" t="s">
        <v>308</v>
      </c>
      <c r="G89" s="107"/>
      <c r="H89" s="107"/>
      <c r="I89" s="107"/>
      <c r="J89" s="107"/>
      <c r="K89" s="107"/>
      <c r="L89" s="107"/>
    </row>
    <row r="90" spans="1:12" x14ac:dyDescent="0.25">
      <c r="A90" s="11" t="s">
        <v>301</v>
      </c>
      <c r="B90" s="11" t="s">
        <v>312</v>
      </c>
      <c r="C90" s="11" t="s">
        <v>313</v>
      </c>
      <c r="D90" s="11" t="s">
        <v>314</v>
      </c>
      <c r="E90" s="11" t="s">
        <v>95</v>
      </c>
      <c r="F90" s="11" t="s">
        <v>308</v>
      </c>
      <c r="G90" s="106"/>
      <c r="H90" s="106"/>
      <c r="I90" s="106"/>
      <c r="J90" s="106"/>
      <c r="K90" s="106"/>
      <c r="L90" s="106"/>
    </row>
    <row r="91" spans="1:12" x14ac:dyDescent="0.25">
      <c r="A91" s="10" t="s">
        <v>301</v>
      </c>
      <c r="B91" s="10" t="s">
        <v>315</v>
      </c>
      <c r="C91" s="10" t="s">
        <v>316</v>
      </c>
      <c r="D91" s="10" t="s">
        <v>317</v>
      </c>
      <c r="E91" s="10" t="s">
        <v>34</v>
      </c>
      <c r="F91" s="10" t="s">
        <v>35</v>
      </c>
      <c r="G91" s="107"/>
      <c r="H91" s="107"/>
      <c r="I91" s="107"/>
      <c r="J91" s="107"/>
      <c r="K91" s="107"/>
      <c r="L91" s="107"/>
    </row>
    <row r="92" spans="1:12" x14ac:dyDescent="0.25">
      <c r="A92" s="11" t="s">
        <v>301</v>
      </c>
      <c r="B92" s="11" t="s">
        <v>318</v>
      </c>
      <c r="C92" s="11" t="s">
        <v>319</v>
      </c>
      <c r="D92" s="11" t="s">
        <v>320</v>
      </c>
      <c r="E92" s="11" t="s">
        <v>34</v>
      </c>
      <c r="F92" s="11" t="s">
        <v>35</v>
      </c>
      <c r="G92" s="106"/>
      <c r="H92" s="106"/>
      <c r="I92" s="106"/>
      <c r="J92" s="106"/>
      <c r="K92" s="106"/>
      <c r="L92" s="106"/>
    </row>
    <row r="93" spans="1:12" x14ac:dyDescent="0.25">
      <c r="A93" s="10" t="s">
        <v>301</v>
      </c>
      <c r="B93" s="10" t="s">
        <v>321</v>
      </c>
      <c r="C93" s="10" t="s">
        <v>322</v>
      </c>
      <c r="D93" s="10" t="s">
        <v>323</v>
      </c>
      <c r="E93" s="10" t="s">
        <v>55</v>
      </c>
      <c r="F93" s="10" t="s">
        <v>251</v>
      </c>
      <c r="G93" s="107"/>
      <c r="H93" s="107"/>
      <c r="I93" s="107"/>
      <c r="J93" s="107"/>
      <c r="K93" s="107"/>
      <c r="L93" s="107"/>
    </row>
    <row r="94" spans="1:12" x14ac:dyDescent="0.25">
      <c r="A94" s="11" t="s">
        <v>301</v>
      </c>
      <c r="B94" s="11" t="s">
        <v>324</v>
      </c>
      <c r="C94" s="11" t="s">
        <v>325</v>
      </c>
      <c r="D94" s="11" t="s">
        <v>326</v>
      </c>
      <c r="E94" s="11" t="s">
        <v>110</v>
      </c>
      <c r="F94" s="11" t="s">
        <v>251</v>
      </c>
      <c r="G94" s="106"/>
      <c r="H94" s="106"/>
      <c r="I94" s="106"/>
      <c r="J94" s="106"/>
      <c r="K94" s="106"/>
      <c r="L94" s="106"/>
    </row>
    <row r="95" spans="1:12" x14ac:dyDescent="0.25">
      <c r="A95" s="10" t="s">
        <v>301</v>
      </c>
      <c r="B95" s="10" t="s">
        <v>327</v>
      </c>
      <c r="C95" s="10" t="s">
        <v>328</v>
      </c>
      <c r="D95" s="10" t="s">
        <v>329</v>
      </c>
      <c r="E95" s="10" t="s">
        <v>55</v>
      </c>
      <c r="F95" s="10" t="s">
        <v>17</v>
      </c>
      <c r="G95" s="107"/>
      <c r="H95" s="107"/>
      <c r="I95" s="107"/>
      <c r="J95" s="107"/>
      <c r="K95" s="107"/>
      <c r="L95" s="107"/>
    </row>
    <row r="96" spans="1:12" x14ac:dyDescent="0.25">
      <c r="A96" s="11" t="s">
        <v>301</v>
      </c>
      <c r="B96" s="11" t="s">
        <v>330</v>
      </c>
      <c r="C96" s="11" t="s">
        <v>331</v>
      </c>
      <c r="D96" s="11" t="s">
        <v>332</v>
      </c>
      <c r="E96" s="11" t="s">
        <v>34</v>
      </c>
      <c r="F96" s="11" t="s">
        <v>35</v>
      </c>
      <c r="G96" s="106"/>
      <c r="H96" s="106"/>
      <c r="I96" s="106"/>
      <c r="J96" s="106"/>
      <c r="K96" s="106"/>
      <c r="L96" s="106"/>
    </row>
    <row r="97" spans="1:12" x14ac:dyDescent="0.25">
      <c r="A97" s="10" t="s">
        <v>301</v>
      </c>
      <c r="B97" s="10" t="s">
        <v>333</v>
      </c>
      <c r="C97" s="10" t="s">
        <v>334</v>
      </c>
      <c r="D97" s="10" t="s">
        <v>335</v>
      </c>
      <c r="E97" s="10" t="s">
        <v>16</v>
      </c>
      <c r="F97" s="10" t="s">
        <v>308</v>
      </c>
      <c r="G97" s="108">
        <v>969532.03049127001</v>
      </c>
      <c r="H97" s="107"/>
      <c r="I97" s="108">
        <v>2062</v>
      </c>
      <c r="J97" s="107"/>
      <c r="K97" s="108">
        <v>470.19012147976002</v>
      </c>
      <c r="L97" s="107"/>
    </row>
    <row r="98" spans="1:12" x14ac:dyDescent="0.25">
      <c r="A98" s="11" t="s">
        <v>301</v>
      </c>
      <c r="B98" s="11" t="s">
        <v>336</v>
      </c>
      <c r="C98" s="11" t="s">
        <v>337</v>
      </c>
      <c r="D98" s="11" t="s">
        <v>338</v>
      </c>
      <c r="E98" s="11" t="s">
        <v>228</v>
      </c>
      <c r="F98" s="11" t="s">
        <v>106</v>
      </c>
      <c r="G98" s="106"/>
      <c r="H98" s="106"/>
      <c r="I98" s="106"/>
      <c r="J98" s="106"/>
      <c r="K98" s="106"/>
      <c r="L98" s="106"/>
    </row>
    <row r="99" spans="1:12" x14ac:dyDescent="0.25">
      <c r="A99" s="10" t="s">
        <v>301</v>
      </c>
      <c r="B99" s="10" t="s">
        <v>339</v>
      </c>
      <c r="C99" s="10" t="s">
        <v>340</v>
      </c>
      <c r="D99" s="10" t="s">
        <v>341</v>
      </c>
      <c r="E99" s="10" t="s">
        <v>66</v>
      </c>
      <c r="F99" s="10" t="s">
        <v>308</v>
      </c>
      <c r="G99" s="107"/>
      <c r="H99" s="107"/>
      <c r="I99" s="107"/>
      <c r="J99" s="107"/>
      <c r="K99" s="107"/>
      <c r="L99" s="107"/>
    </row>
    <row r="100" spans="1:12" x14ac:dyDescent="0.25">
      <c r="A100" s="11" t="s">
        <v>301</v>
      </c>
      <c r="B100" s="11" t="s">
        <v>342</v>
      </c>
      <c r="C100" s="11" t="s">
        <v>343</v>
      </c>
      <c r="D100" s="11" t="s">
        <v>344</v>
      </c>
      <c r="E100" s="11" t="s">
        <v>70</v>
      </c>
      <c r="F100" s="11" t="s">
        <v>345</v>
      </c>
      <c r="G100" s="106"/>
      <c r="H100" s="106"/>
      <c r="I100" s="106"/>
      <c r="J100" s="106"/>
      <c r="K100" s="106"/>
      <c r="L100" s="106"/>
    </row>
    <row r="101" spans="1:12" x14ac:dyDescent="0.25">
      <c r="A101" s="109"/>
      <c r="B101" s="109"/>
      <c r="C101" s="109"/>
      <c r="D101" s="109"/>
      <c r="E101" s="109"/>
      <c r="F101" s="109"/>
      <c r="G101" s="110">
        <v>87095797.899348125</v>
      </c>
      <c r="H101" s="110">
        <v>52048720.370890692</v>
      </c>
      <c r="I101" s="110">
        <v>235481</v>
      </c>
      <c r="J101" s="110">
        <v>37994</v>
      </c>
      <c r="K101" s="110">
        <v>6793.8884812485903</v>
      </c>
      <c r="L101" s="110">
        <v>5357.4449298981608</v>
      </c>
    </row>
    <row r="103" spans="1:12" x14ac:dyDescent="0.25">
      <c r="F103" s="10" t="s">
        <v>346</v>
      </c>
      <c r="G103" s="10" t="s">
        <v>435</v>
      </c>
      <c r="H103" s="10" t="s">
        <v>436</v>
      </c>
      <c r="I103" s="10" t="s">
        <v>437</v>
      </c>
      <c r="J103" s="10" t="s">
        <v>435</v>
      </c>
      <c r="K103" s="10" t="s">
        <v>438</v>
      </c>
      <c r="L103" s="10" t="s">
        <v>436</v>
      </c>
    </row>
    <row r="104" spans="1:12" x14ac:dyDescent="0.25">
      <c r="F104" s="11" t="s">
        <v>350</v>
      </c>
      <c r="G104" s="11" t="s">
        <v>439</v>
      </c>
      <c r="H104" s="11" t="s">
        <v>440</v>
      </c>
      <c r="I104" s="11" t="s">
        <v>441</v>
      </c>
      <c r="J104" s="11" t="s">
        <v>442</v>
      </c>
      <c r="K104" s="11" t="s">
        <v>443</v>
      </c>
      <c r="L104" s="11" t="s">
        <v>444</v>
      </c>
    </row>
    <row r="105" spans="1:12" x14ac:dyDescent="0.25">
      <c r="F105" s="10" t="s">
        <v>357</v>
      </c>
      <c r="G105" s="10" t="s">
        <v>445</v>
      </c>
      <c r="H105" s="10" t="s">
        <v>446</v>
      </c>
      <c r="I105" s="10" t="s">
        <v>447</v>
      </c>
      <c r="J105" s="10" t="s">
        <v>448</v>
      </c>
      <c r="K105" s="10" t="s">
        <v>449</v>
      </c>
      <c r="L105" s="10" t="s">
        <v>450</v>
      </c>
    </row>
    <row r="106" spans="1:12" x14ac:dyDescent="0.25">
      <c r="F106" s="11" t="s">
        <v>364</v>
      </c>
      <c r="G106" s="11" t="s">
        <v>451</v>
      </c>
      <c r="H106" s="11" t="s">
        <v>452</v>
      </c>
      <c r="I106" s="11" t="s">
        <v>453</v>
      </c>
      <c r="J106" s="11" t="s">
        <v>454</v>
      </c>
      <c r="K106" s="11" t="s">
        <v>455</v>
      </c>
      <c r="L106" s="11" t="s">
        <v>456</v>
      </c>
    </row>
    <row r="107" spans="1:12" x14ac:dyDescent="0.25">
      <c r="F107" s="10" t="s">
        <v>371</v>
      </c>
      <c r="G107" s="10" t="s">
        <v>457</v>
      </c>
      <c r="H107" s="10" t="s">
        <v>458</v>
      </c>
      <c r="I107" s="10" t="s">
        <v>459</v>
      </c>
      <c r="J107" s="10" t="s">
        <v>460</v>
      </c>
      <c r="K107" s="10" t="s">
        <v>461</v>
      </c>
      <c r="L107" s="10" t="s">
        <v>462</v>
      </c>
    </row>
    <row r="108" spans="1:12" x14ac:dyDescent="0.25">
      <c r="F108" s="11" t="s">
        <v>378</v>
      </c>
      <c r="G108" s="11" t="s">
        <v>463</v>
      </c>
      <c r="H108" s="11" t="s">
        <v>464</v>
      </c>
      <c r="I108" s="11" t="s">
        <v>465</v>
      </c>
      <c r="J108" s="11" t="s">
        <v>466</v>
      </c>
      <c r="K108" s="11" t="s">
        <v>467</v>
      </c>
      <c r="L108" s="11" t="s">
        <v>468</v>
      </c>
    </row>
    <row r="109" spans="1:12" x14ac:dyDescent="0.25">
      <c r="F109" s="10" t="s">
        <v>385</v>
      </c>
      <c r="G109" s="10" t="s">
        <v>469</v>
      </c>
      <c r="H109" s="10" t="s">
        <v>470</v>
      </c>
      <c r="I109" s="10" t="s">
        <v>471</v>
      </c>
      <c r="J109" s="10" t="s">
        <v>472</v>
      </c>
      <c r="K109" s="10" t="s">
        <v>473</v>
      </c>
      <c r="L109" s="10" t="s">
        <v>474</v>
      </c>
    </row>
    <row r="110" spans="1:12" x14ac:dyDescent="0.25">
      <c r="F110" s="11"/>
      <c r="G110" s="11"/>
      <c r="H110" s="11"/>
      <c r="I110" s="12"/>
      <c r="J110" s="12"/>
      <c r="K110" s="12"/>
      <c r="L110" s="12"/>
    </row>
  </sheetData>
  <phoneticPr fontId="25" type="noConversion"/>
  <pageMargins left="0.78740157499999996" right="0.78740157499999996" top="0.984251969" bottom="0.984251969" header="0.4921259845" footer="0.492125984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43</vt:i4>
      </vt:variant>
      <vt:variant>
        <vt:lpstr>Benannte Bereiche</vt:lpstr>
      </vt:variant>
      <vt:variant>
        <vt:i4>63</vt:i4>
      </vt:variant>
    </vt:vector>
  </HeadingPairs>
  <TitlesOfParts>
    <vt:vector size="106" baseType="lpstr">
      <vt:lpstr>Grundlage Swiss DRG alle</vt:lpstr>
      <vt:lpstr>Test KSBL Swiss DRG KVG für Pu</vt:lpstr>
      <vt:lpstr>Grundlage Swiss DRG KVG</vt:lpstr>
      <vt:lpstr>Grundlage Swiss DRG ohne Anlage</vt:lpstr>
      <vt:lpstr>Grundlage Rehabilitaion statioä</vt:lpstr>
      <vt:lpstr>Grundlage Psychiatrie stationär</vt:lpstr>
      <vt:lpstr>Grundlage ger. Langzeit</vt:lpstr>
      <vt:lpstr>Grundlage palliativ</vt:lpstr>
      <vt:lpstr>Grundlage Psychiatrie TK</vt:lpstr>
      <vt:lpstr>Grundlage Physiotherapie</vt:lpstr>
      <vt:lpstr>Grundlage Psychiatrie TK (2)</vt:lpstr>
      <vt:lpstr>Auswertung Swiss DRG KVG o Uni</vt:lpstr>
      <vt:lpstr>Auswertung Swiss DRG mit Uni</vt:lpstr>
      <vt:lpstr>Auswertung SwissDRG alle</vt:lpstr>
      <vt:lpstr>Auswertung Swiss DRG KVG</vt:lpstr>
      <vt:lpstr>Auswertung Swiss DRG KVG Publ. </vt:lpstr>
      <vt:lpstr>Auswertung Swiss DRG KVGKantone</vt:lpstr>
      <vt:lpstr>Auswertung Swiss DRG KVG Kanton</vt:lpstr>
      <vt:lpstr>Grafik Swiss DRG KVG Publ</vt:lpstr>
      <vt:lpstr>Auswertung Swiss DRG KVG Publik</vt:lpstr>
      <vt:lpstr>Auswertung Swiss DRG KVG Pu Gr</vt:lpstr>
      <vt:lpstr>Auswertung Swiss DRG KVG Publi </vt:lpstr>
      <vt:lpstr>Auswertung Swiss DRG KVG Unispi</vt:lpstr>
      <vt:lpstr>Auswertung Swiss DRG KVG ohne U</vt:lpstr>
      <vt:lpstr>Auswertung Rehabilit. stationä</vt:lpstr>
      <vt:lpstr>Auswertung Psychiatrie stationä</vt:lpstr>
      <vt:lpstr>Auswertung ger. Langzeit</vt:lpstr>
      <vt:lpstr>Auswertung palliativ</vt:lpstr>
      <vt:lpstr>Auswertung Psychiatrie TK</vt:lpstr>
      <vt:lpstr>Auswertung Psychiatrie TK (2)</vt:lpstr>
      <vt:lpstr>Auswertung SwissDRG ohne Uni</vt:lpstr>
      <vt:lpstr>Ausw. SwissDRG KVG OHNE Unisp.</vt:lpstr>
      <vt:lpstr>Auswertung Physiotherapie</vt:lpstr>
      <vt:lpstr>Auswertung SwissDRG alle anonym</vt:lpstr>
      <vt:lpstr>Auswertung Swiss DRG KVG anonym</vt:lpstr>
      <vt:lpstr>Aus. Swiss DRG KVG ohn Uni anon</vt:lpstr>
      <vt:lpstr>Auswertung Rehabilit. stat anon</vt:lpstr>
      <vt:lpstr>Auswert Psychiatrie stat anonym</vt:lpstr>
      <vt:lpstr>Auswertung ger. Langzeit anon</vt:lpstr>
      <vt:lpstr>Auswertung palliativ anon</vt:lpstr>
      <vt:lpstr>Auswertung Psychiatrie TK anon</vt:lpstr>
      <vt:lpstr>Auswertung Tarmed anon</vt:lpstr>
      <vt:lpstr>Auswertung Physiotherapie anon</vt:lpstr>
      <vt:lpstr>'Aus. Swiss DRG KVG ohn Uni anon'!Druckbereich</vt:lpstr>
      <vt:lpstr>'Ausw. SwissDRG KVG OHNE Unisp.'!Druckbereich</vt:lpstr>
      <vt:lpstr>'Auswert Psychiatrie stat anonym'!Druckbereich</vt:lpstr>
      <vt:lpstr>'Auswertung ger. Langzeit'!Druckbereich</vt:lpstr>
      <vt:lpstr>'Auswertung ger. Langzeit anon'!Druckbereich</vt:lpstr>
      <vt:lpstr>'Auswertung palliativ'!Druckbereich</vt:lpstr>
      <vt:lpstr>'Auswertung palliativ anon'!Druckbereich</vt:lpstr>
      <vt:lpstr>'Auswertung Physiotherapie'!Druckbereich</vt:lpstr>
      <vt:lpstr>'Auswertung Physiotherapie anon'!Druckbereich</vt:lpstr>
      <vt:lpstr>'Auswertung Psychiatrie stationä'!Druckbereich</vt:lpstr>
      <vt:lpstr>'Auswertung Psychiatrie TK'!Druckbereich</vt:lpstr>
      <vt:lpstr>'Auswertung Psychiatrie TK (2)'!Druckbereich</vt:lpstr>
      <vt:lpstr>'Auswertung Psychiatrie TK anon'!Druckbereich</vt:lpstr>
      <vt:lpstr>'Auswertung Rehabilit. stat anon'!Druckbereich</vt:lpstr>
      <vt:lpstr>'Auswertung Rehabilit. stationä'!Druckbereich</vt:lpstr>
      <vt:lpstr>'Auswertung Swiss DRG KVG'!Druckbereich</vt:lpstr>
      <vt:lpstr>'Auswertung Swiss DRG KVG anonym'!Druckbereich</vt:lpstr>
      <vt:lpstr>'Auswertung Swiss DRG KVG Kanton'!Druckbereich</vt:lpstr>
      <vt:lpstr>'Auswertung Swiss DRG KVG o Uni'!Druckbereich</vt:lpstr>
      <vt:lpstr>'Auswertung Swiss DRG KVG ohne U'!Druckbereich</vt:lpstr>
      <vt:lpstr>'Auswertung Swiss DRG KVG Publ. '!Druckbereich</vt:lpstr>
      <vt:lpstr>'Auswertung Swiss DRG KVG Publi '!Druckbereich</vt:lpstr>
      <vt:lpstr>'Auswertung Swiss DRG KVG Publik'!Druckbereich</vt:lpstr>
      <vt:lpstr>'Auswertung Swiss DRG KVG Unispi'!Druckbereich</vt:lpstr>
      <vt:lpstr>'Auswertung Swiss DRG KVGKantone'!Druckbereich</vt:lpstr>
      <vt:lpstr>'Auswertung Swiss DRG mit Uni'!Druckbereich</vt:lpstr>
      <vt:lpstr>'Auswertung SwissDRG alle'!Druckbereich</vt:lpstr>
      <vt:lpstr>'Auswertung SwissDRG alle anonym'!Druckbereich</vt:lpstr>
      <vt:lpstr>'Auswertung SwissDRG ohne Uni'!Druckbereich</vt:lpstr>
      <vt:lpstr>'Auswertung Tarmed anon'!Druckbereich</vt:lpstr>
      <vt:lpstr>'Test KSBL Swiss DRG KVG für Pu'!Druckbereich</vt:lpstr>
      <vt:lpstr>'Aus. Swiss DRG KVG ohn Uni anon'!Drucktitel</vt:lpstr>
      <vt:lpstr>'Ausw. SwissDRG KVG OHNE Unisp.'!Drucktitel</vt:lpstr>
      <vt:lpstr>'Auswert Psychiatrie stat anonym'!Drucktitel</vt:lpstr>
      <vt:lpstr>'Auswertung ger. Langzeit'!Drucktitel</vt:lpstr>
      <vt:lpstr>'Auswertung ger. Langzeit anon'!Drucktitel</vt:lpstr>
      <vt:lpstr>'Auswertung palliativ'!Drucktitel</vt:lpstr>
      <vt:lpstr>'Auswertung palliativ anon'!Drucktitel</vt:lpstr>
      <vt:lpstr>'Auswertung Physiotherapie'!Drucktitel</vt:lpstr>
      <vt:lpstr>'Auswertung Physiotherapie anon'!Drucktitel</vt:lpstr>
      <vt:lpstr>'Auswertung Psychiatrie stationä'!Drucktitel</vt:lpstr>
      <vt:lpstr>'Auswertung Psychiatrie TK'!Drucktitel</vt:lpstr>
      <vt:lpstr>'Auswertung Psychiatrie TK (2)'!Drucktitel</vt:lpstr>
      <vt:lpstr>'Auswertung Psychiatrie TK anon'!Drucktitel</vt:lpstr>
      <vt:lpstr>'Auswertung Rehabilit. stat anon'!Drucktitel</vt:lpstr>
      <vt:lpstr>'Auswertung Rehabilit. stationä'!Drucktitel</vt:lpstr>
      <vt:lpstr>'Auswertung Swiss DRG KVG'!Drucktitel</vt:lpstr>
      <vt:lpstr>'Auswertung Swiss DRG KVG anonym'!Drucktitel</vt:lpstr>
      <vt:lpstr>'Auswertung Swiss DRG KVG Kanton'!Drucktitel</vt:lpstr>
      <vt:lpstr>'Auswertung Swiss DRG KVG o Uni'!Drucktitel</vt:lpstr>
      <vt:lpstr>'Auswertung Swiss DRG KVG ohne U'!Drucktitel</vt:lpstr>
      <vt:lpstr>'Auswertung Swiss DRG KVG Pu Gr'!Drucktitel</vt:lpstr>
      <vt:lpstr>'Auswertung Swiss DRG KVG Publ. '!Drucktitel</vt:lpstr>
      <vt:lpstr>'Auswertung Swiss DRG KVG Publi '!Drucktitel</vt:lpstr>
      <vt:lpstr>'Auswertung Swiss DRG KVG Publik'!Drucktitel</vt:lpstr>
      <vt:lpstr>'Auswertung Swiss DRG KVG Unispi'!Drucktitel</vt:lpstr>
      <vt:lpstr>'Auswertung Swiss DRG KVGKantone'!Drucktitel</vt:lpstr>
      <vt:lpstr>'Auswertung Swiss DRG mit Uni'!Drucktitel</vt:lpstr>
      <vt:lpstr>'Auswertung SwissDRG alle'!Drucktitel</vt:lpstr>
      <vt:lpstr>'Auswertung SwissDRG alle anonym'!Drucktitel</vt:lpstr>
      <vt:lpstr>'Auswertung SwissDRG ohne Uni'!Drucktitel</vt:lpstr>
      <vt:lpstr>'Auswertung Tarmed anon'!Drucktitel</vt:lpstr>
      <vt:lpstr>'Test KSBL Swiss DRG KVG für Pu'!Drucktitel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Wyss Peter</dc:creator>
  <cp:lastModifiedBy>Ernst</cp:lastModifiedBy>
  <cp:lastPrinted>2017-09-04T10:13:16Z</cp:lastPrinted>
  <dcterms:created xsi:type="dcterms:W3CDTF">2015-08-10T15:58:02Z</dcterms:created>
  <dcterms:modified xsi:type="dcterms:W3CDTF">2017-09-06T17:10:26Z</dcterms:modified>
</cp:coreProperties>
</file>